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Returns Taxpayer documentation/"/>
    </mc:Choice>
  </mc:AlternateContent>
  <xr:revisionPtr revIDLastSave="9" documentId="13_ncr:1_{DA7FCAD6-EE74-4659-85EB-4064910C7BBD}" xr6:coauthVersionLast="47" xr6:coauthVersionMax="47" xr10:uidLastSave="{E13CF89D-AA1A-4388-8B58-F7A715A25F6A}"/>
  <bookViews>
    <workbookView minimized="1" xWindow="6735" yWindow="4335" windowWidth="21600" windowHeight="11265" firstSheet="8" activeTab="14" xr2:uid="{79ED84D2-0426-4296-ADA0-1DD9912A7493}"/>
  </bookViews>
  <sheets>
    <sheet name="April 2022" sheetId="4" r:id="rId1"/>
    <sheet name="May 2022" sheetId="7" r:id="rId2"/>
    <sheet name="June 2022" sheetId="8" r:id="rId3"/>
    <sheet name="July 2022" sheetId="9" r:id="rId4"/>
    <sheet name="August 2022" sheetId="10" r:id="rId5"/>
    <sheet name="September 2022" sheetId="11" r:id="rId6"/>
    <sheet name="October 2022 2" sheetId="13" r:id="rId7"/>
    <sheet name="November 2022" sheetId="12" r:id="rId8"/>
    <sheet name="December 2022" sheetId="14" r:id="rId9"/>
    <sheet name="January 2023" sheetId="15" r:id="rId10"/>
    <sheet name="February 2022" sheetId="16" r:id="rId11"/>
    <sheet name="March 2023" sheetId="17" r:id="rId12"/>
    <sheet name="April 2023" sheetId="18" r:id="rId13"/>
    <sheet name="May 2023" sheetId="19" r:id="rId14"/>
    <sheet name="Template" sheetId="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5" i="19" l="1"/>
  <c r="B54" i="19"/>
  <c r="B51" i="19"/>
  <c r="B52" i="19" s="1"/>
  <c r="L30" i="19"/>
  <c r="K30" i="19"/>
  <c r="L29" i="19"/>
  <c r="K29" i="19"/>
  <c r="L28" i="19"/>
  <c r="K28" i="19"/>
  <c r="L27" i="19"/>
  <c r="K27" i="19"/>
  <c r="L26" i="19"/>
  <c r="K26" i="19"/>
  <c r="L25" i="19"/>
  <c r="K25" i="19"/>
  <c r="L24" i="19"/>
  <c r="K24" i="19"/>
  <c r="L23" i="19"/>
  <c r="K23" i="19"/>
  <c r="L22" i="19"/>
  <c r="K22" i="19"/>
  <c r="L21" i="19"/>
  <c r="K21" i="19"/>
  <c r="L20" i="19"/>
  <c r="K20" i="19"/>
  <c r="L19" i="19"/>
  <c r="K19" i="19"/>
  <c r="L18" i="19"/>
  <c r="K18" i="19"/>
  <c r="L17" i="19"/>
  <c r="K17" i="19"/>
  <c r="L16" i="19"/>
  <c r="K16" i="19"/>
  <c r="L15" i="19"/>
  <c r="K15" i="19"/>
  <c r="L14" i="19"/>
  <c r="K14" i="19"/>
  <c r="L13" i="19"/>
  <c r="K13" i="19"/>
  <c r="L12" i="19"/>
  <c r="K12" i="19"/>
  <c r="L11" i="19"/>
  <c r="K11" i="19"/>
  <c r="L10" i="19"/>
  <c r="K10" i="19"/>
  <c r="L9" i="19"/>
  <c r="K9" i="19"/>
  <c r="L8" i="19"/>
  <c r="K8" i="19"/>
  <c r="L7" i="19"/>
  <c r="K7" i="19"/>
  <c r="C7" i="19"/>
  <c r="B10" i="19" s="1"/>
  <c r="B7" i="19"/>
  <c r="L6" i="19"/>
  <c r="K6" i="19"/>
  <c r="D4" i="19"/>
  <c r="D3" i="19"/>
  <c r="D2" i="19"/>
  <c r="O1" i="19" a="1"/>
  <c r="O1" i="19" s="1"/>
  <c r="N1" i="19" s="1"/>
  <c r="M1" i="19" s="1"/>
  <c r="B55" i="18"/>
  <c r="B54" i="18"/>
  <c r="B51" i="18"/>
  <c r="B52" i="18" s="1"/>
  <c r="L30" i="18"/>
  <c r="K30" i="18"/>
  <c r="L29" i="18"/>
  <c r="K29" i="18"/>
  <c r="L28" i="18"/>
  <c r="K28" i="18"/>
  <c r="L27" i="18"/>
  <c r="K27" i="18"/>
  <c r="L26" i="18"/>
  <c r="K26" i="18"/>
  <c r="L25" i="18"/>
  <c r="K25" i="18"/>
  <c r="L24" i="18"/>
  <c r="K24" i="18"/>
  <c r="L23" i="18"/>
  <c r="K23" i="18"/>
  <c r="L22" i="18"/>
  <c r="K22" i="18"/>
  <c r="L21" i="18"/>
  <c r="K21" i="18"/>
  <c r="L20" i="18"/>
  <c r="K20" i="18"/>
  <c r="L19" i="18"/>
  <c r="K19" i="18"/>
  <c r="L18" i="18"/>
  <c r="K18" i="18"/>
  <c r="L17" i="18"/>
  <c r="K17" i="18"/>
  <c r="L16" i="18"/>
  <c r="K16" i="18"/>
  <c r="L15" i="18"/>
  <c r="K15" i="18"/>
  <c r="L14" i="18"/>
  <c r="K14" i="18"/>
  <c r="L13" i="18"/>
  <c r="K13" i="18"/>
  <c r="L12" i="18"/>
  <c r="K12" i="18"/>
  <c r="L11" i="18"/>
  <c r="K11" i="18"/>
  <c r="L10" i="18"/>
  <c r="K10" i="18"/>
  <c r="B10" i="18"/>
  <c r="L9" i="18"/>
  <c r="K9" i="18"/>
  <c r="L8" i="18"/>
  <c r="K8" i="18"/>
  <c r="L7" i="18"/>
  <c r="K7" i="18"/>
  <c r="C7" i="18"/>
  <c r="B7" i="18"/>
  <c r="D7" i="18" s="1"/>
  <c r="L6" i="18"/>
  <c r="K6" i="18"/>
  <c r="D4" i="18"/>
  <c r="D3" i="18"/>
  <c r="D2" i="18"/>
  <c r="O1" i="18" a="1"/>
  <c r="O1" i="18" s="1"/>
  <c r="N1" i="18" s="1"/>
  <c r="M1" i="18" s="1"/>
  <c r="B41" i="17"/>
  <c r="B55" i="17"/>
  <c r="B54" i="17"/>
  <c r="B56" i="17" s="1"/>
  <c r="B51" i="17"/>
  <c r="B52" i="17" s="1"/>
  <c r="L30" i="17"/>
  <c r="K30" i="17"/>
  <c r="L29" i="17"/>
  <c r="K29" i="17"/>
  <c r="L28" i="17"/>
  <c r="K28" i="17"/>
  <c r="L27" i="17"/>
  <c r="K27" i="17"/>
  <c r="L26" i="17"/>
  <c r="K26" i="17"/>
  <c r="L25" i="17"/>
  <c r="K25" i="17"/>
  <c r="L24" i="17"/>
  <c r="K24" i="17"/>
  <c r="L23" i="17"/>
  <c r="K23" i="17"/>
  <c r="L22" i="17"/>
  <c r="K22" i="17"/>
  <c r="L21" i="17"/>
  <c r="K21" i="17"/>
  <c r="L20" i="17"/>
  <c r="K20" i="17"/>
  <c r="L19" i="17"/>
  <c r="K19" i="17"/>
  <c r="L18" i="17"/>
  <c r="K18" i="17"/>
  <c r="L17" i="17"/>
  <c r="K17" i="17"/>
  <c r="L16" i="17"/>
  <c r="K16" i="17"/>
  <c r="L15" i="17"/>
  <c r="K15" i="17"/>
  <c r="L14" i="17"/>
  <c r="K14" i="17"/>
  <c r="L13" i="17"/>
  <c r="K13" i="17"/>
  <c r="L12" i="17"/>
  <c r="K12" i="17"/>
  <c r="L11" i="17"/>
  <c r="K11" i="17"/>
  <c r="L10" i="17"/>
  <c r="K10" i="17"/>
  <c r="L9" i="17"/>
  <c r="K9" i="17"/>
  <c r="L8" i="17"/>
  <c r="K8" i="17"/>
  <c r="L7" i="17"/>
  <c r="K7" i="17"/>
  <c r="L6" i="17"/>
  <c r="K6" i="17"/>
  <c r="D4" i="17"/>
  <c r="D3" i="17"/>
  <c r="O1" i="17" a="1"/>
  <c r="O1" i="17" s="1"/>
  <c r="N1" i="17" s="1"/>
  <c r="M1" i="17" s="1"/>
  <c r="B55" i="16"/>
  <c r="B54" i="16"/>
  <c r="B56" i="16" s="1"/>
  <c r="B49" i="16"/>
  <c r="B48" i="16"/>
  <c r="B47" i="16"/>
  <c r="L30" i="16"/>
  <c r="K30" i="16"/>
  <c r="L29" i="16"/>
  <c r="K29" i="16"/>
  <c r="L28" i="16"/>
  <c r="K28" i="16"/>
  <c r="L27" i="16"/>
  <c r="K27" i="16"/>
  <c r="L26" i="16"/>
  <c r="K26" i="16"/>
  <c r="L25" i="16"/>
  <c r="K25" i="16"/>
  <c r="L24" i="16"/>
  <c r="K24" i="16"/>
  <c r="L23" i="16"/>
  <c r="K23" i="16"/>
  <c r="L22" i="16"/>
  <c r="K22" i="16"/>
  <c r="L21" i="16"/>
  <c r="K21" i="16"/>
  <c r="L20" i="16"/>
  <c r="K20" i="16"/>
  <c r="L19" i="16"/>
  <c r="K19" i="16"/>
  <c r="L18" i="16"/>
  <c r="K18" i="16"/>
  <c r="L17" i="16"/>
  <c r="K17" i="16"/>
  <c r="L16" i="16"/>
  <c r="K16" i="16"/>
  <c r="L15" i="16"/>
  <c r="K15" i="16"/>
  <c r="C15" i="16"/>
  <c r="L14" i="16"/>
  <c r="K14" i="16"/>
  <c r="C14" i="16"/>
  <c r="L13" i="16"/>
  <c r="K13" i="16"/>
  <c r="C13" i="16"/>
  <c r="L12" i="16"/>
  <c r="K12" i="16"/>
  <c r="L11" i="16"/>
  <c r="K11" i="16"/>
  <c r="L10" i="16"/>
  <c r="K10" i="16"/>
  <c r="L9" i="16"/>
  <c r="K9" i="16"/>
  <c r="L8" i="16"/>
  <c r="K8" i="16"/>
  <c r="L7" i="16"/>
  <c r="K7" i="16"/>
  <c r="L6" i="16"/>
  <c r="K6" i="16"/>
  <c r="D4" i="16"/>
  <c r="D3" i="16"/>
  <c r="B2" i="16"/>
  <c r="C2" i="16" s="1"/>
  <c r="O1" i="16" a="1"/>
  <c r="O1" i="16" s="1"/>
  <c r="N1" i="16" s="1"/>
  <c r="M1" i="16" s="1"/>
  <c r="B49" i="15"/>
  <c r="B48" i="15"/>
  <c r="B47" i="15"/>
  <c r="B37" i="15"/>
  <c r="B43" i="15" s="1"/>
  <c r="B55" i="15"/>
  <c r="B54" i="15"/>
  <c r="L30" i="15"/>
  <c r="K30" i="15"/>
  <c r="L29" i="15"/>
  <c r="K29" i="15"/>
  <c r="L28" i="15"/>
  <c r="K28" i="15"/>
  <c r="L27" i="15"/>
  <c r="K27" i="15"/>
  <c r="L26" i="15"/>
  <c r="K26" i="15"/>
  <c r="L25" i="15"/>
  <c r="K25" i="15"/>
  <c r="L24" i="15"/>
  <c r="K24" i="15"/>
  <c r="L23" i="15"/>
  <c r="K23" i="15"/>
  <c r="L22" i="15"/>
  <c r="K22" i="15"/>
  <c r="L21" i="15"/>
  <c r="K21" i="15"/>
  <c r="L20" i="15"/>
  <c r="K20" i="15"/>
  <c r="L19" i="15"/>
  <c r="K19" i="15"/>
  <c r="L18" i="15"/>
  <c r="K18" i="15"/>
  <c r="L17" i="15"/>
  <c r="K17" i="15"/>
  <c r="L16" i="15"/>
  <c r="K16" i="15"/>
  <c r="L15" i="15"/>
  <c r="K15" i="15"/>
  <c r="C15" i="15"/>
  <c r="L14" i="15"/>
  <c r="K14" i="15"/>
  <c r="C14" i="15"/>
  <c r="L13" i="15"/>
  <c r="K13" i="15"/>
  <c r="C13" i="15"/>
  <c r="L12" i="15"/>
  <c r="K12" i="15"/>
  <c r="L11" i="15"/>
  <c r="K11" i="15"/>
  <c r="L10" i="15"/>
  <c r="K10" i="15"/>
  <c r="L9" i="15"/>
  <c r="K9" i="15"/>
  <c r="L8" i="15"/>
  <c r="K8" i="15"/>
  <c r="L7" i="15"/>
  <c r="K7" i="15"/>
  <c r="L6" i="15"/>
  <c r="K6" i="15"/>
  <c r="D4" i="15"/>
  <c r="D3" i="15"/>
  <c r="B2" i="15"/>
  <c r="O1" i="15" a="1"/>
  <c r="O1" i="15" s="1"/>
  <c r="N1" i="15" s="1"/>
  <c r="M1" i="15" s="1"/>
  <c r="B49" i="14"/>
  <c r="B48" i="14"/>
  <c r="B55" i="14"/>
  <c r="B54" i="14"/>
  <c r="L30" i="14"/>
  <c r="K30" i="14"/>
  <c r="L29" i="14"/>
  <c r="K29" i="14"/>
  <c r="L28" i="14"/>
  <c r="K28" i="14"/>
  <c r="L27" i="14"/>
  <c r="K27" i="14"/>
  <c r="L26" i="14"/>
  <c r="K26" i="14"/>
  <c r="L25" i="14"/>
  <c r="K25" i="14"/>
  <c r="L24" i="14"/>
  <c r="K24" i="14"/>
  <c r="L23" i="14"/>
  <c r="K23" i="14"/>
  <c r="L22" i="14"/>
  <c r="K22" i="14"/>
  <c r="L21" i="14"/>
  <c r="K21" i="14"/>
  <c r="L20" i="14"/>
  <c r="K20" i="14"/>
  <c r="L19" i="14"/>
  <c r="K19" i="14"/>
  <c r="L18" i="14"/>
  <c r="K18" i="14"/>
  <c r="L17" i="14"/>
  <c r="K17" i="14"/>
  <c r="L16" i="14"/>
  <c r="K16" i="14"/>
  <c r="L15" i="14"/>
  <c r="K15" i="14"/>
  <c r="C15" i="14"/>
  <c r="L14" i="14"/>
  <c r="K14" i="14"/>
  <c r="C14" i="14"/>
  <c r="L13" i="14"/>
  <c r="K13" i="14"/>
  <c r="C13" i="14"/>
  <c r="L12" i="14"/>
  <c r="K12" i="14"/>
  <c r="L11" i="14"/>
  <c r="K11" i="14"/>
  <c r="L10" i="14"/>
  <c r="K10" i="14"/>
  <c r="L9" i="14"/>
  <c r="K9" i="14"/>
  <c r="L8" i="14"/>
  <c r="K8" i="14"/>
  <c r="L7" i="14"/>
  <c r="K7" i="14"/>
  <c r="L6" i="14"/>
  <c r="K6" i="14"/>
  <c r="D4" i="14"/>
  <c r="D3" i="14"/>
  <c r="B2" i="14"/>
  <c r="O1" i="14" a="1"/>
  <c r="O1" i="14" s="1"/>
  <c r="N1" i="14" s="1"/>
  <c r="M1" i="14" s="1"/>
  <c r="B52" i="13"/>
  <c r="B44" i="13"/>
  <c r="B55" i="13"/>
  <c r="B54" i="13"/>
  <c r="B56" i="13" s="1"/>
  <c r="L30" i="13"/>
  <c r="K30" i="13"/>
  <c r="L29" i="13"/>
  <c r="K29" i="13"/>
  <c r="L28" i="13"/>
  <c r="K28" i="13"/>
  <c r="L27" i="13"/>
  <c r="K27" i="13"/>
  <c r="L26" i="13"/>
  <c r="K26" i="13"/>
  <c r="L25" i="13"/>
  <c r="K25" i="13"/>
  <c r="L24" i="13"/>
  <c r="K24" i="13"/>
  <c r="L23" i="13"/>
  <c r="K23" i="13"/>
  <c r="L22" i="13"/>
  <c r="K22" i="13"/>
  <c r="L21" i="13"/>
  <c r="K21" i="13"/>
  <c r="L20" i="13"/>
  <c r="K20" i="13"/>
  <c r="L19" i="13"/>
  <c r="K19" i="13"/>
  <c r="L18" i="13"/>
  <c r="K18" i="13"/>
  <c r="L17" i="13"/>
  <c r="K17" i="13"/>
  <c r="L16" i="13"/>
  <c r="K16" i="13"/>
  <c r="L15" i="13"/>
  <c r="K15" i="13"/>
  <c r="B49" i="13"/>
  <c r="L14" i="13"/>
  <c r="K14" i="13"/>
  <c r="B48" i="13"/>
  <c r="L13" i="13"/>
  <c r="K13" i="13"/>
  <c r="B47" i="13"/>
  <c r="L12" i="13"/>
  <c r="K12" i="13"/>
  <c r="L11" i="13"/>
  <c r="K11" i="13"/>
  <c r="L10" i="13"/>
  <c r="K10" i="13"/>
  <c r="L9" i="13"/>
  <c r="K9" i="13"/>
  <c r="L8" i="13"/>
  <c r="K8" i="13"/>
  <c r="L7" i="13"/>
  <c r="K7" i="13"/>
  <c r="L6" i="13"/>
  <c r="K6" i="13"/>
  <c r="D4" i="13"/>
  <c r="D3" i="13"/>
  <c r="C2" i="13"/>
  <c r="C7" i="13" s="1"/>
  <c r="B7" i="13"/>
  <c r="O1" i="13" a="1"/>
  <c r="O1" i="13" s="1"/>
  <c r="N1" i="13" s="1"/>
  <c r="M1" i="13" s="1"/>
  <c r="B9" i="12"/>
  <c r="C2" i="12"/>
  <c r="B2" i="12"/>
  <c r="B7" i="12" s="1"/>
  <c r="B49" i="12"/>
  <c r="B48" i="12"/>
  <c r="B47" i="12"/>
  <c r="C15" i="12"/>
  <c r="C14" i="12"/>
  <c r="C13" i="12"/>
  <c r="B42" i="12"/>
  <c r="B55" i="12"/>
  <c r="B54" i="12"/>
  <c r="B56" i="12" s="1"/>
  <c r="L30" i="12"/>
  <c r="K30" i="12"/>
  <c r="L29" i="12"/>
  <c r="K29" i="12"/>
  <c r="L28" i="12"/>
  <c r="K28" i="12"/>
  <c r="L27" i="12"/>
  <c r="K27" i="12"/>
  <c r="L26" i="12"/>
  <c r="K26" i="12"/>
  <c r="L25" i="12"/>
  <c r="K25" i="12"/>
  <c r="L24" i="12"/>
  <c r="K24" i="12"/>
  <c r="L23" i="12"/>
  <c r="K23" i="12"/>
  <c r="L22" i="12"/>
  <c r="K22" i="12"/>
  <c r="L21" i="12"/>
  <c r="K21" i="12"/>
  <c r="L20" i="12"/>
  <c r="K20" i="12"/>
  <c r="L19" i="12"/>
  <c r="K19" i="12"/>
  <c r="L18" i="12"/>
  <c r="K18" i="12"/>
  <c r="L17" i="12"/>
  <c r="K17" i="12"/>
  <c r="L16" i="12"/>
  <c r="K16" i="12"/>
  <c r="L15" i="12"/>
  <c r="K15" i="12"/>
  <c r="L14" i="12"/>
  <c r="K14" i="12"/>
  <c r="L13" i="12"/>
  <c r="K13" i="12"/>
  <c r="L12" i="12"/>
  <c r="K12" i="12"/>
  <c r="L11" i="12"/>
  <c r="K11" i="12"/>
  <c r="L10" i="12"/>
  <c r="K10" i="12"/>
  <c r="L9" i="12"/>
  <c r="K9" i="12"/>
  <c r="L8" i="12"/>
  <c r="K8" i="12"/>
  <c r="L7" i="12"/>
  <c r="K7" i="12"/>
  <c r="C7" i="12"/>
  <c r="L6" i="12"/>
  <c r="K6" i="12"/>
  <c r="D4" i="12"/>
  <c r="D3" i="12"/>
  <c r="D2" i="12"/>
  <c r="O1" i="12" a="1"/>
  <c r="O1" i="12" s="1"/>
  <c r="N1" i="12" s="1"/>
  <c r="M1" i="12" s="1"/>
  <c r="B48" i="11"/>
  <c r="B49" i="11"/>
  <c r="B52" i="11"/>
  <c r="B56" i="19" l="1"/>
  <c r="D7" i="19"/>
  <c r="M21" i="19"/>
  <c r="M23" i="19"/>
  <c r="M26" i="19"/>
  <c r="M18" i="19"/>
  <c r="M10" i="19"/>
  <c r="M6" i="19"/>
  <c r="M28" i="19"/>
  <c r="M20" i="19"/>
  <c r="M12" i="19"/>
  <c r="M7" i="19"/>
  <c r="M25" i="19"/>
  <c r="M17" i="19"/>
  <c r="M15" i="19"/>
  <c r="M30" i="19"/>
  <c r="M22" i="19"/>
  <c r="M14" i="19"/>
  <c r="M9" i="19"/>
  <c r="M27" i="19"/>
  <c r="M19" i="19"/>
  <c r="M11" i="19"/>
  <c r="M29" i="19"/>
  <c r="M13" i="19"/>
  <c r="M8" i="19"/>
  <c r="M24" i="19"/>
  <c r="M16" i="19"/>
  <c r="B56" i="18"/>
  <c r="M24" i="18"/>
  <c r="M16" i="18"/>
  <c r="M29" i="18"/>
  <c r="M21" i="18"/>
  <c r="M13" i="18"/>
  <c r="M8" i="18"/>
  <c r="M26" i="18"/>
  <c r="M10" i="18"/>
  <c r="M17" i="18"/>
  <c r="M23" i="18"/>
  <c r="M15" i="18"/>
  <c r="M28" i="18"/>
  <c r="M20" i="18"/>
  <c r="M12" i="18"/>
  <c r="M7" i="18"/>
  <c r="M30" i="18"/>
  <c r="M22" i="18"/>
  <c r="M14" i="18"/>
  <c r="M9" i="18"/>
  <c r="M6" i="18"/>
  <c r="M25" i="18"/>
  <c r="M27" i="18"/>
  <c r="M19" i="18"/>
  <c r="M11" i="18"/>
  <c r="M18" i="18"/>
  <c r="M30" i="17"/>
  <c r="M26" i="17"/>
  <c r="M22" i="17"/>
  <c r="M18" i="17"/>
  <c r="M11" i="17"/>
  <c r="M6" i="17"/>
  <c r="M27" i="17"/>
  <c r="M23" i="17"/>
  <c r="M19" i="17"/>
  <c r="M15" i="17"/>
  <c r="M14" i="17"/>
  <c r="M13" i="17"/>
  <c r="M12" i="17"/>
  <c r="M28" i="17"/>
  <c r="M24" i="17"/>
  <c r="M20" i="17"/>
  <c r="M16" i="17"/>
  <c r="M7" i="17"/>
  <c r="M29" i="17"/>
  <c r="M25" i="17"/>
  <c r="M21" i="17"/>
  <c r="M17" i="17"/>
  <c r="M10" i="17"/>
  <c r="M9" i="17"/>
  <c r="M8" i="17"/>
  <c r="B7" i="17"/>
  <c r="C7" i="17"/>
  <c r="B51" i="16"/>
  <c r="M28" i="16"/>
  <c r="M24" i="16"/>
  <c r="M20" i="16"/>
  <c r="M16" i="16"/>
  <c r="M7" i="16"/>
  <c r="M30" i="16"/>
  <c r="M26" i="16"/>
  <c r="M22" i="16"/>
  <c r="M18" i="16"/>
  <c r="M6" i="16"/>
  <c r="M27" i="16"/>
  <c r="M23" i="16"/>
  <c r="M19" i="16"/>
  <c r="M15" i="16"/>
  <c r="M14" i="16"/>
  <c r="M13" i="16"/>
  <c r="M12" i="16"/>
  <c r="M29" i="16"/>
  <c r="M25" i="16"/>
  <c r="M21" i="16"/>
  <c r="M17" i="16"/>
  <c r="M10" i="16"/>
  <c r="M9" i="16"/>
  <c r="M8" i="16"/>
  <c r="M11" i="16"/>
  <c r="C7" i="16"/>
  <c r="D2" i="16"/>
  <c r="B52" i="16"/>
  <c r="B7" i="16"/>
  <c r="B51" i="15"/>
  <c r="B52" i="15" s="1"/>
  <c r="B56" i="15"/>
  <c r="M27" i="15"/>
  <c r="M23" i="15"/>
  <c r="M19" i="15"/>
  <c r="M15" i="15"/>
  <c r="M14" i="15"/>
  <c r="M13" i="15"/>
  <c r="M12" i="15"/>
  <c r="M11" i="15"/>
  <c r="M28" i="15"/>
  <c r="M24" i="15"/>
  <c r="M20" i="15"/>
  <c r="M16" i="15"/>
  <c r="M7" i="15"/>
  <c r="M29" i="15"/>
  <c r="M25" i="15"/>
  <c r="M21" i="15"/>
  <c r="M17" i="15"/>
  <c r="M10" i="15"/>
  <c r="M9" i="15"/>
  <c r="M8" i="15"/>
  <c r="M30" i="15"/>
  <c r="M26" i="15"/>
  <c r="M22" i="15"/>
  <c r="M18" i="15"/>
  <c r="M6" i="15"/>
  <c r="B7" i="15"/>
  <c r="C2" i="15"/>
  <c r="C7" i="15" s="1"/>
  <c r="B56" i="14"/>
  <c r="B51" i="14"/>
  <c r="B52" i="14" s="1"/>
  <c r="M30" i="14"/>
  <c r="M26" i="14"/>
  <c r="M22" i="14"/>
  <c r="M18" i="14"/>
  <c r="M11" i="14"/>
  <c r="M6" i="14"/>
  <c r="M23" i="14"/>
  <c r="M19" i="14"/>
  <c r="M15" i="14"/>
  <c r="M14" i="14"/>
  <c r="M13" i="14"/>
  <c r="M28" i="14"/>
  <c r="M24" i="14"/>
  <c r="M20" i="14"/>
  <c r="M16" i="14"/>
  <c r="M7" i="14"/>
  <c r="M29" i="14"/>
  <c r="M25" i="14"/>
  <c r="M21" i="14"/>
  <c r="M17" i="14"/>
  <c r="M8" i="14"/>
  <c r="M27" i="14"/>
  <c r="M12" i="14"/>
  <c r="M10" i="14"/>
  <c r="M9" i="14"/>
  <c r="C2" i="14"/>
  <c r="C7" i="14" s="1"/>
  <c r="B7" i="14"/>
  <c r="B51" i="13"/>
  <c r="M25" i="13"/>
  <c r="M17" i="13"/>
  <c r="M10" i="13"/>
  <c r="M8" i="13"/>
  <c r="M30" i="13"/>
  <c r="M22" i="13"/>
  <c r="M6" i="13"/>
  <c r="M27" i="13"/>
  <c r="M19" i="13"/>
  <c r="M14" i="13"/>
  <c r="M12" i="13"/>
  <c r="M24" i="13"/>
  <c r="M16" i="13"/>
  <c r="M7" i="13"/>
  <c r="M29" i="13"/>
  <c r="M21" i="13"/>
  <c r="M9" i="13"/>
  <c r="M26" i="13"/>
  <c r="M18" i="13"/>
  <c r="M11" i="13"/>
  <c r="M28" i="13"/>
  <c r="M23" i="13"/>
  <c r="M15" i="13"/>
  <c r="M13" i="13"/>
  <c r="M20" i="13"/>
  <c r="D7" i="13"/>
  <c r="B9" i="13"/>
  <c r="B10" i="13" s="1"/>
  <c r="D2" i="13"/>
  <c r="B10" i="12"/>
  <c r="D7" i="12"/>
  <c r="B51" i="12"/>
  <c r="B52" i="12" s="1"/>
  <c r="M27" i="12"/>
  <c r="M23" i="12"/>
  <c r="M19" i="12"/>
  <c r="M15" i="12"/>
  <c r="M11" i="12"/>
  <c r="M28" i="12"/>
  <c r="M24" i="12"/>
  <c r="M20" i="12"/>
  <c r="M16" i="12"/>
  <c r="M12" i="12"/>
  <c r="M7" i="12"/>
  <c r="M29" i="12"/>
  <c r="M25" i="12"/>
  <c r="M21" i="12"/>
  <c r="M17" i="12"/>
  <c r="M13" i="12"/>
  <c r="M8" i="12"/>
  <c r="M30" i="12"/>
  <c r="M26" i="12"/>
  <c r="M22" i="12"/>
  <c r="M18" i="12"/>
  <c r="M14" i="12"/>
  <c r="M10" i="12"/>
  <c r="M9" i="12"/>
  <c r="M6" i="12"/>
  <c r="B55" i="11"/>
  <c r="B54" i="11"/>
  <c r="B56" i="11" s="1"/>
  <c r="B51" i="11"/>
  <c r="L30" i="11"/>
  <c r="K30" i="11"/>
  <c r="L29" i="11"/>
  <c r="K29" i="11"/>
  <c r="L28" i="11"/>
  <c r="K28" i="11"/>
  <c r="L27" i="11"/>
  <c r="K27" i="11"/>
  <c r="L26" i="11"/>
  <c r="K26" i="11"/>
  <c r="L25" i="11"/>
  <c r="K25" i="11"/>
  <c r="L24" i="11"/>
  <c r="K24" i="11"/>
  <c r="L23" i="11"/>
  <c r="K23" i="11"/>
  <c r="L22" i="11"/>
  <c r="K22" i="11"/>
  <c r="L21" i="11"/>
  <c r="K21" i="11"/>
  <c r="L20" i="11"/>
  <c r="K20" i="11"/>
  <c r="L19" i="11"/>
  <c r="K19" i="11"/>
  <c r="L18" i="11"/>
  <c r="K18" i="11"/>
  <c r="L17" i="11"/>
  <c r="K17" i="11"/>
  <c r="L16" i="11"/>
  <c r="K16" i="11"/>
  <c r="L15" i="11"/>
  <c r="K15" i="11"/>
  <c r="L14" i="11"/>
  <c r="K14" i="11"/>
  <c r="L13" i="11"/>
  <c r="K13" i="11"/>
  <c r="L12" i="11"/>
  <c r="K12" i="11"/>
  <c r="L11" i="11"/>
  <c r="K11" i="11"/>
  <c r="L10" i="11"/>
  <c r="K10" i="11"/>
  <c r="L9" i="11"/>
  <c r="K9" i="11"/>
  <c r="L8" i="11"/>
  <c r="K8" i="11"/>
  <c r="L7" i="11"/>
  <c r="K7" i="11"/>
  <c r="C7" i="11"/>
  <c r="D7" i="11" s="1"/>
  <c r="B7" i="11"/>
  <c r="L6" i="11"/>
  <c r="K6" i="11"/>
  <c r="D4" i="11"/>
  <c r="D3" i="11"/>
  <c r="D2" i="11"/>
  <c r="O1" i="11" a="1"/>
  <c r="O1" i="11" s="1"/>
  <c r="N1" i="11" s="1"/>
  <c r="M1" i="11" s="1"/>
  <c r="B55" i="10"/>
  <c r="B43" i="10"/>
  <c r="B54" i="10"/>
  <c r="B56" i="10" s="1"/>
  <c r="B52" i="10"/>
  <c r="B51" i="10"/>
  <c r="L30" i="10"/>
  <c r="K30" i="10"/>
  <c r="L29" i="10"/>
  <c r="K29" i="10"/>
  <c r="L28" i="10"/>
  <c r="K28" i="10"/>
  <c r="L27" i="10"/>
  <c r="K27" i="10"/>
  <c r="L26" i="10"/>
  <c r="K26" i="10"/>
  <c r="L25" i="10"/>
  <c r="K25" i="10"/>
  <c r="L24" i="10"/>
  <c r="K24" i="10"/>
  <c r="L23" i="10"/>
  <c r="K23" i="10"/>
  <c r="L22" i="10"/>
  <c r="K22" i="10"/>
  <c r="L21" i="10"/>
  <c r="K21" i="10"/>
  <c r="L20" i="10"/>
  <c r="K20" i="10"/>
  <c r="L19" i="10"/>
  <c r="K19" i="10"/>
  <c r="L18" i="10"/>
  <c r="K18" i="10"/>
  <c r="L17" i="10"/>
  <c r="K17" i="10"/>
  <c r="L16" i="10"/>
  <c r="K16" i="10"/>
  <c r="L15" i="10"/>
  <c r="K15" i="10"/>
  <c r="L14" i="10"/>
  <c r="K14" i="10"/>
  <c r="L13" i="10"/>
  <c r="K13" i="10"/>
  <c r="L12" i="10"/>
  <c r="K12" i="10"/>
  <c r="L11" i="10"/>
  <c r="K11" i="10"/>
  <c r="L10" i="10"/>
  <c r="K10" i="10"/>
  <c r="L9" i="10"/>
  <c r="K9" i="10"/>
  <c r="L8" i="10"/>
  <c r="K8" i="10"/>
  <c r="L7" i="10"/>
  <c r="K7" i="10"/>
  <c r="C7" i="10"/>
  <c r="B10" i="10" s="1"/>
  <c r="B7" i="10"/>
  <c r="L6" i="10"/>
  <c r="K6" i="10"/>
  <c r="D4" i="10"/>
  <c r="D3" i="10"/>
  <c r="D2" i="10"/>
  <c r="O1" i="10" a="1"/>
  <c r="O1" i="10" s="1"/>
  <c r="N1" i="10" s="1"/>
  <c r="M1" i="10" s="1"/>
  <c r="C13" i="9"/>
  <c r="C16" i="9"/>
  <c r="C15" i="9"/>
  <c r="B53" i="9"/>
  <c r="B55" i="9"/>
  <c r="B57" i="9" s="1"/>
  <c r="B51" i="9"/>
  <c r="B50" i="9"/>
  <c r="B52" i="9" s="1"/>
  <c r="L31" i="9"/>
  <c r="K31" i="9"/>
  <c r="L30" i="9"/>
  <c r="K30" i="9"/>
  <c r="L29" i="9"/>
  <c r="K29" i="9"/>
  <c r="L28" i="9"/>
  <c r="K28" i="9"/>
  <c r="L27" i="9"/>
  <c r="K27" i="9"/>
  <c r="L26" i="9"/>
  <c r="K26" i="9"/>
  <c r="L25" i="9"/>
  <c r="K25" i="9"/>
  <c r="L24" i="9"/>
  <c r="K24" i="9"/>
  <c r="L23" i="9"/>
  <c r="K23" i="9"/>
  <c r="L22" i="9"/>
  <c r="K22" i="9"/>
  <c r="L21" i="9"/>
  <c r="K21" i="9"/>
  <c r="L20" i="9"/>
  <c r="K20" i="9"/>
  <c r="L19" i="9"/>
  <c r="K19" i="9"/>
  <c r="L18" i="9"/>
  <c r="K18" i="9"/>
  <c r="L17" i="9"/>
  <c r="K17" i="9"/>
  <c r="L16" i="9"/>
  <c r="K16" i="9"/>
  <c r="L15" i="9"/>
  <c r="K15" i="9"/>
  <c r="L14" i="9"/>
  <c r="K14" i="9"/>
  <c r="L13" i="9"/>
  <c r="K13" i="9"/>
  <c r="L12" i="9"/>
  <c r="K12" i="9"/>
  <c r="L11" i="9"/>
  <c r="K11" i="9"/>
  <c r="L10" i="9"/>
  <c r="K10" i="9"/>
  <c r="L9" i="9"/>
  <c r="K9" i="9"/>
  <c r="L8" i="9"/>
  <c r="K8" i="9"/>
  <c r="L7" i="9"/>
  <c r="K7" i="9"/>
  <c r="C7" i="9"/>
  <c r="B10" i="9" s="1"/>
  <c r="B7" i="9"/>
  <c r="L6" i="9"/>
  <c r="K6" i="9"/>
  <c r="D4" i="9"/>
  <c r="D3" i="9"/>
  <c r="D2" i="9"/>
  <c r="O1" i="9" a="1"/>
  <c r="O1" i="9" s="1"/>
  <c r="N1" i="9" s="1"/>
  <c r="M1" i="9" s="1"/>
  <c r="B50" i="8"/>
  <c r="B51" i="8"/>
  <c r="B43" i="8"/>
  <c r="B38" i="8"/>
  <c r="C16" i="8"/>
  <c r="C15" i="8"/>
  <c r="B55" i="8"/>
  <c r="B57" i="8" s="1"/>
  <c r="L31" i="8"/>
  <c r="K31" i="8"/>
  <c r="L30" i="8"/>
  <c r="K30" i="8"/>
  <c r="L29" i="8"/>
  <c r="K29" i="8"/>
  <c r="L28" i="8"/>
  <c r="K28" i="8"/>
  <c r="L27" i="8"/>
  <c r="K27" i="8"/>
  <c r="L26" i="8"/>
  <c r="K26" i="8"/>
  <c r="L25" i="8"/>
  <c r="K25" i="8"/>
  <c r="L24" i="8"/>
  <c r="K24" i="8"/>
  <c r="L23" i="8"/>
  <c r="K23" i="8"/>
  <c r="L22" i="8"/>
  <c r="K22" i="8"/>
  <c r="L21" i="8"/>
  <c r="K21" i="8"/>
  <c r="L20" i="8"/>
  <c r="K20" i="8"/>
  <c r="L19" i="8"/>
  <c r="K19" i="8"/>
  <c r="L18" i="8"/>
  <c r="K18" i="8"/>
  <c r="L17" i="8"/>
  <c r="K17" i="8"/>
  <c r="L16" i="8"/>
  <c r="K16" i="8"/>
  <c r="L15" i="8"/>
  <c r="K15" i="8"/>
  <c r="L14" i="8"/>
  <c r="K14" i="8"/>
  <c r="L13" i="8"/>
  <c r="K13" i="8"/>
  <c r="L12" i="8"/>
  <c r="K12" i="8"/>
  <c r="L11" i="8"/>
  <c r="K11" i="8"/>
  <c r="L10" i="8"/>
  <c r="K10" i="8"/>
  <c r="L9" i="8"/>
  <c r="K9" i="8"/>
  <c r="L8" i="8"/>
  <c r="K8" i="8"/>
  <c r="L7" i="8"/>
  <c r="K7" i="8"/>
  <c r="C7" i="8"/>
  <c r="B10" i="8" s="1"/>
  <c r="B7" i="8"/>
  <c r="D7" i="8" s="1"/>
  <c r="L6" i="8"/>
  <c r="K6" i="8"/>
  <c r="D4" i="8"/>
  <c r="D3" i="8"/>
  <c r="D2" i="8"/>
  <c r="O1" i="8" a="1"/>
  <c r="O1" i="8" s="1"/>
  <c r="N1" i="8" s="1"/>
  <c r="M1" i="8" s="1"/>
  <c r="C14" i="7"/>
  <c r="C15" i="7"/>
  <c r="C16" i="7"/>
  <c r="C13" i="7"/>
  <c r="B49" i="7"/>
  <c r="B50" i="7"/>
  <c r="B51" i="7"/>
  <c r="B48" i="7"/>
  <c r="B52" i="7"/>
  <c r="B53" i="7" s="1"/>
  <c r="B55" i="7"/>
  <c r="B57" i="7" s="1"/>
  <c r="L31" i="7"/>
  <c r="K31" i="7"/>
  <c r="L30" i="7"/>
  <c r="K30" i="7"/>
  <c r="L29" i="7"/>
  <c r="K29" i="7"/>
  <c r="L28" i="7"/>
  <c r="K28" i="7"/>
  <c r="L27" i="7"/>
  <c r="K27" i="7"/>
  <c r="L26" i="7"/>
  <c r="K26" i="7"/>
  <c r="L25" i="7"/>
  <c r="K25" i="7"/>
  <c r="L24" i="7"/>
  <c r="K24" i="7"/>
  <c r="L23" i="7"/>
  <c r="K23" i="7"/>
  <c r="L22" i="7"/>
  <c r="K22" i="7"/>
  <c r="L21" i="7"/>
  <c r="K21" i="7"/>
  <c r="L20" i="7"/>
  <c r="K20" i="7"/>
  <c r="L19" i="7"/>
  <c r="K19" i="7"/>
  <c r="L18" i="7"/>
  <c r="K18" i="7"/>
  <c r="L17" i="7"/>
  <c r="K17" i="7"/>
  <c r="L16" i="7"/>
  <c r="K16" i="7"/>
  <c r="L15" i="7"/>
  <c r="K15" i="7"/>
  <c r="L14" i="7"/>
  <c r="K14" i="7"/>
  <c r="L13" i="7"/>
  <c r="K13" i="7"/>
  <c r="L12" i="7"/>
  <c r="K12" i="7"/>
  <c r="L11" i="7"/>
  <c r="K11" i="7"/>
  <c r="L10" i="7"/>
  <c r="K10" i="7"/>
  <c r="L9" i="7"/>
  <c r="K9" i="7"/>
  <c r="L8" i="7"/>
  <c r="K8" i="7"/>
  <c r="L7" i="7"/>
  <c r="K7" i="7"/>
  <c r="C7" i="7"/>
  <c r="B10" i="7" s="1"/>
  <c r="L6" i="7"/>
  <c r="K6" i="7"/>
  <c r="D4" i="7"/>
  <c r="D3" i="7"/>
  <c r="D2" i="7"/>
  <c r="O1" i="7" a="1"/>
  <c r="O1" i="7" s="1"/>
  <c r="N1" i="7" s="1"/>
  <c r="M1" i="7" s="1"/>
  <c r="B49" i="4"/>
  <c r="K19" i="4"/>
  <c r="L19" i="4"/>
  <c r="K17" i="4"/>
  <c r="L17" i="4"/>
  <c r="K18" i="4"/>
  <c r="L18" i="4"/>
  <c r="D7" i="17" l="1"/>
  <c r="B10" i="17"/>
  <c r="D2" i="17"/>
  <c r="B9" i="16"/>
  <c r="B10" i="16" s="1"/>
  <c r="D7" i="16"/>
  <c r="D7" i="15"/>
  <c r="B9" i="15"/>
  <c r="B10" i="15" s="1"/>
  <c r="D2" i="15"/>
  <c r="D7" i="14"/>
  <c r="B9" i="14"/>
  <c r="B10" i="14" s="1"/>
  <c r="D2" i="14"/>
  <c r="B10" i="11"/>
  <c r="M28" i="11"/>
  <c r="M24" i="11"/>
  <c r="M20" i="11"/>
  <c r="M16" i="11"/>
  <c r="M12" i="11"/>
  <c r="M7" i="11"/>
  <c r="M29" i="11"/>
  <c r="M25" i="11"/>
  <c r="M21" i="11"/>
  <c r="M17" i="11"/>
  <c r="M13" i="11"/>
  <c r="M8" i="11"/>
  <c r="M30" i="11"/>
  <c r="M26" i="11"/>
  <c r="M22" i="11"/>
  <c r="M18" i="11"/>
  <c r="M14" i="11"/>
  <c r="M10" i="11"/>
  <c r="M9" i="11"/>
  <c r="M6" i="11"/>
  <c r="M27" i="11"/>
  <c r="M23" i="11"/>
  <c r="M19" i="11"/>
  <c r="M15" i="11"/>
  <c r="M11" i="11"/>
  <c r="D7" i="10"/>
  <c r="M28" i="10"/>
  <c r="M24" i="10"/>
  <c r="M20" i="10"/>
  <c r="M16" i="10"/>
  <c r="M10" i="10"/>
  <c r="M9" i="10"/>
  <c r="M6" i="10"/>
  <c r="M30" i="10"/>
  <c r="M29" i="10"/>
  <c r="M25" i="10"/>
  <c r="M21" i="10"/>
  <c r="M17" i="10"/>
  <c r="M11" i="10"/>
  <c r="M26" i="10"/>
  <c r="M22" i="10"/>
  <c r="M18" i="10"/>
  <c r="M13" i="10"/>
  <c r="M12" i="10"/>
  <c r="M7" i="10"/>
  <c r="M27" i="10"/>
  <c r="M23" i="10"/>
  <c r="M19" i="10"/>
  <c r="M15" i="10"/>
  <c r="M14" i="10"/>
  <c r="M8" i="10"/>
  <c r="M31" i="9"/>
  <c r="M27" i="9"/>
  <c r="M23" i="9"/>
  <c r="M19" i="9"/>
  <c r="M13" i="9"/>
  <c r="M8" i="9"/>
  <c r="M15" i="9"/>
  <c r="M30" i="9"/>
  <c r="M12" i="9"/>
  <c r="M7" i="9"/>
  <c r="M28" i="9"/>
  <c r="M24" i="9"/>
  <c r="M20" i="9"/>
  <c r="M16" i="9"/>
  <c r="M14" i="9"/>
  <c r="M10" i="9"/>
  <c r="M9" i="9"/>
  <c r="M6" i="9"/>
  <c r="M26" i="9"/>
  <c r="M22" i="9"/>
  <c r="M29" i="9"/>
  <c r="M25" i="9"/>
  <c r="M21" i="9"/>
  <c r="M17" i="9"/>
  <c r="M11" i="9"/>
  <c r="M18" i="9"/>
  <c r="D7" i="9"/>
  <c r="B52" i="8"/>
  <c r="B53" i="8" s="1"/>
  <c r="M31" i="8"/>
  <c r="M27" i="8"/>
  <c r="M23" i="8"/>
  <c r="M19" i="8"/>
  <c r="M11" i="8"/>
  <c r="M28" i="8"/>
  <c r="M24" i="8"/>
  <c r="M20" i="8"/>
  <c r="M16" i="8"/>
  <c r="M15" i="8"/>
  <c r="M14" i="8"/>
  <c r="M13" i="8"/>
  <c r="M12" i="8"/>
  <c r="M7" i="8"/>
  <c r="M29" i="8"/>
  <c r="M25" i="8"/>
  <c r="M21" i="8"/>
  <c r="M17" i="8"/>
  <c r="M8" i="8"/>
  <c r="M30" i="8"/>
  <c r="M26" i="8"/>
  <c r="M22" i="8"/>
  <c r="M18" i="8"/>
  <c r="M10" i="8"/>
  <c r="M9" i="8"/>
  <c r="M6" i="8"/>
  <c r="M31" i="7"/>
  <c r="M27" i="7"/>
  <c r="M23" i="7"/>
  <c r="M19" i="7"/>
  <c r="M15" i="7"/>
  <c r="M11" i="7"/>
  <c r="M28" i="7"/>
  <c r="M24" i="7"/>
  <c r="M20" i="7"/>
  <c r="M16" i="7"/>
  <c r="M12" i="7"/>
  <c r="M7" i="7"/>
  <c r="M26" i="7"/>
  <c r="M10" i="7"/>
  <c r="M6" i="7"/>
  <c r="M29" i="7"/>
  <c r="M25" i="7"/>
  <c r="M21" i="7"/>
  <c r="M17" i="7"/>
  <c r="M13" i="7"/>
  <c r="M8" i="7"/>
  <c r="M30" i="7"/>
  <c r="M22" i="7"/>
  <c r="M18" i="7"/>
  <c r="M14" i="7"/>
  <c r="M9" i="7"/>
  <c r="B7" i="7"/>
  <c r="D7" i="7" s="1"/>
  <c r="K16" i="4"/>
  <c r="L16" i="4"/>
  <c r="B2" i="4"/>
  <c r="D2" i="4" s="1"/>
  <c r="B51" i="6"/>
  <c r="B53" i="6" s="1"/>
  <c r="B48" i="6"/>
  <c r="B49" i="6" s="1"/>
  <c r="L28" i="6"/>
  <c r="K28" i="6"/>
  <c r="L27" i="6"/>
  <c r="K27" i="6"/>
  <c r="L26" i="6"/>
  <c r="K26" i="6"/>
  <c r="L25" i="6"/>
  <c r="K25" i="6"/>
  <c r="L24" i="6"/>
  <c r="K24" i="6"/>
  <c r="L23" i="6"/>
  <c r="K23" i="6"/>
  <c r="L22" i="6"/>
  <c r="K22" i="6"/>
  <c r="L21" i="6"/>
  <c r="K21" i="6"/>
  <c r="L20" i="6"/>
  <c r="K20" i="6"/>
  <c r="L19" i="6"/>
  <c r="K19" i="6"/>
  <c r="L18" i="6"/>
  <c r="K18" i="6"/>
  <c r="L17" i="6"/>
  <c r="K17" i="6"/>
  <c r="L16" i="6"/>
  <c r="K16" i="6"/>
  <c r="L15" i="6"/>
  <c r="K15" i="6"/>
  <c r="L14" i="6"/>
  <c r="K14" i="6"/>
  <c r="L13" i="6"/>
  <c r="K13" i="6"/>
  <c r="L12" i="6"/>
  <c r="K12" i="6"/>
  <c r="L11" i="6"/>
  <c r="K11" i="6"/>
  <c r="L10" i="6"/>
  <c r="K10" i="6"/>
  <c r="L9" i="6"/>
  <c r="K9" i="6"/>
  <c r="L8" i="6"/>
  <c r="K8" i="6"/>
  <c r="C8" i="6"/>
  <c r="B11" i="6" s="1"/>
  <c r="B8" i="6"/>
  <c r="L7" i="6"/>
  <c r="K7" i="6"/>
  <c r="D5" i="6"/>
  <c r="D3" i="6"/>
  <c r="D2" i="6"/>
  <c r="O1" i="6" a="1"/>
  <c r="O1" i="6" s="1"/>
  <c r="N1" i="6" s="1"/>
  <c r="M1" i="6" s="1"/>
  <c r="L6" i="4"/>
  <c r="L7" i="4"/>
  <c r="L8" i="4"/>
  <c r="L9" i="4"/>
  <c r="L10" i="4"/>
  <c r="L11" i="4"/>
  <c r="L12" i="4"/>
  <c r="L13" i="4"/>
  <c r="L14" i="4"/>
  <c r="L15" i="4"/>
  <c r="L20" i="4"/>
  <c r="L21" i="4"/>
  <c r="L22" i="4"/>
  <c r="L23" i="4"/>
  <c r="L24" i="4"/>
  <c r="L25" i="4"/>
  <c r="L26" i="4"/>
  <c r="L27" i="4"/>
  <c r="L28" i="4"/>
  <c r="L29" i="4"/>
  <c r="L30" i="4"/>
  <c r="L31" i="4"/>
  <c r="K6" i="4"/>
  <c r="B52" i="4"/>
  <c r="B54" i="4" s="1"/>
  <c r="B50" i="4"/>
  <c r="K31" i="4"/>
  <c r="K30" i="4"/>
  <c r="K29" i="4"/>
  <c r="K28" i="4"/>
  <c r="K27" i="4"/>
  <c r="K26" i="4"/>
  <c r="K25" i="4"/>
  <c r="K24" i="4"/>
  <c r="K23" i="4"/>
  <c r="K22" i="4"/>
  <c r="K21" i="4"/>
  <c r="K20" i="4"/>
  <c r="K15" i="4"/>
  <c r="K14" i="4"/>
  <c r="K13" i="4"/>
  <c r="K12" i="4"/>
  <c r="K11" i="4"/>
  <c r="K10" i="4"/>
  <c r="K9" i="4"/>
  <c r="K8" i="4"/>
  <c r="K7" i="4"/>
  <c r="B7" i="4"/>
  <c r="D4" i="4"/>
  <c r="D3" i="4"/>
  <c r="O1" i="4" a="1"/>
  <c r="O1" i="4" s="1"/>
  <c r="D8" i="6" l="1"/>
  <c r="C7" i="4"/>
  <c r="B10" i="4" s="1"/>
  <c r="M28" i="6"/>
  <c r="M24" i="6"/>
  <c r="M20" i="6"/>
  <c r="M16" i="6"/>
  <c r="M12" i="6"/>
  <c r="M25" i="6"/>
  <c r="M21" i="6"/>
  <c r="M17" i="6"/>
  <c r="M13" i="6"/>
  <c r="M8" i="6"/>
  <c r="M26" i="6"/>
  <c r="M22" i="6"/>
  <c r="M18" i="6"/>
  <c r="M14" i="6"/>
  <c r="M9" i="6"/>
  <c r="M27" i="6"/>
  <c r="M23" i="6"/>
  <c r="M19" i="6"/>
  <c r="M15" i="6"/>
  <c r="M11" i="6"/>
  <c r="M10" i="6"/>
  <c r="M7" i="6"/>
  <c r="N1" i="4"/>
  <c r="M1" i="4" s="1"/>
  <c r="M17" i="4" l="1"/>
  <c r="M19" i="4"/>
  <c r="M16" i="4"/>
  <c r="M18" i="4"/>
  <c r="D7" i="4"/>
  <c r="M31" i="4"/>
  <c r="M23" i="4"/>
  <c r="M11" i="4"/>
  <c r="M30" i="4"/>
  <c r="M22" i="4"/>
  <c r="M10" i="4"/>
  <c r="M24" i="4"/>
  <c r="M29" i="4"/>
  <c r="M21" i="4"/>
  <c r="M9" i="4"/>
  <c r="M28" i="4"/>
  <c r="M20" i="4"/>
  <c r="M6" i="4"/>
  <c r="M13" i="4"/>
  <c r="M12" i="4"/>
  <c r="M27" i="4"/>
  <c r="M15" i="4"/>
  <c r="M7" i="4"/>
  <c r="M26" i="4"/>
  <c r="M14" i="4"/>
  <c r="M25" i="4"/>
  <c r="M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<sst xmlns="http://schemas.openxmlformats.org/spreadsheetml/2006/main" count="1269" uniqueCount="150">
  <si>
    <t>File(s) Name</t>
  </si>
  <si>
    <t>DMT File</t>
  </si>
  <si>
    <t>Client File</t>
  </si>
  <si>
    <t>Difference</t>
  </si>
  <si>
    <t>P.EXAMPLESTS.SU.RETURNS.TWETWEAC.202201.V1</t>
  </si>
  <si>
    <t>P.EXAMPLESTS.SU.RETURNS.TWETWEAC.202201.V2</t>
  </si>
  <si>
    <t>Total Received Data Report</t>
  </si>
  <si>
    <t>Difference of Imported data from RDR and DMT Files</t>
  </si>
  <si>
    <t>Total</t>
  </si>
  <si>
    <t>Copy and Paste TAXFILED REPORT</t>
  </si>
  <si>
    <t xml:space="preserve">Total Data Imported </t>
  </si>
  <si>
    <t>Less Put On Hold</t>
  </si>
  <si>
    <t>Less Waiting For Periodic Filing</t>
  </si>
  <si>
    <t>Less Total Unprocessed Data</t>
  </si>
  <si>
    <t>Total Base For Filing - This Month's Data</t>
  </si>
  <si>
    <t>Plus Tax Imported Prior Periods - Released from Hold</t>
  </si>
  <si>
    <t>Plus Tax Imported Prior Periods - Placed on Periodic Filing</t>
  </si>
  <si>
    <t>Less Prior Payments Made</t>
  </si>
  <si>
    <t>Plus WA REV-40 2406</t>
  </si>
  <si>
    <t>Plus Allocations</t>
  </si>
  <si>
    <t>Less All Discounts</t>
  </si>
  <si>
    <t>Plus Penalties</t>
  </si>
  <si>
    <t>Plus Interests</t>
  </si>
  <si>
    <t>Plus Adjustments</t>
  </si>
  <si>
    <t>Total Due Sovos</t>
  </si>
  <si>
    <t>PP 1</t>
  </si>
  <si>
    <t>PP 2</t>
  </si>
  <si>
    <t>PP 3</t>
  </si>
  <si>
    <t>Total Debit Notice</t>
  </si>
  <si>
    <t>Prepared By:</t>
  </si>
  <si>
    <t>Approved By:</t>
  </si>
  <si>
    <t>Denied By:</t>
  </si>
  <si>
    <t>Total TS</t>
  </si>
  <si>
    <t>Prior Prepayments per Tax Filed Report</t>
  </si>
  <si>
    <t>Prior Prepayments per Prepayent Tracker</t>
  </si>
  <si>
    <t>Difference of Taxfiled and TS Return List</t>
  </si>
  <si>
    <t>Form Name</t>
  </si>
  <si>
    <t>Legal Entity</t>
  </si>
  <si>
    <t>Reason(s) Denied</t>
  </si>
  <si>
    <t>Prepayments</t>
  </si>
  <si>
    <t>CA</t>
  </si>
  <si>
    <t>Detached</t>
  </si>
  <si>
    <t>NY</t>
  </si>
  <si>
    <t>Note 1</t>
  </si>
  <si>
    <t>Note 2</t>
  </si>
  <si>
    <t>Note 3</t>
  </si>
  <si>
    <t>Note 4</t>
  </si>
  <si>
    <t>Client Specific Notes for Reviewers</t>
  </si>
  <si>
    <t>Prepared by</t>
  </si>
  <si>
    <t>ClientID</t>
  </si>
  <si>
    <t>P.EXAMPLESTS.SU.RETURNS.TWETWEAC.202201.V3</t>
  </si>
  <si>
    <t>TS Return List Total</t>
  </si>
  <si>
    <t>Fixed?</t>
  </si>
  <si>
    <t>Returns Failed / Reasons Denied</t>
  </si>
  <si>
    <t>Amount</t>
  </si>
  <si>
    <t>Method of Calculation</t>
  </si>
  <si>
    <t>Send to AP</t>
  </si>
  <si>
    <t>Reviewer</t>
  </si>
  <si>
    <t>James Wilkinson</t>
  </si>
  <si>
    <t xml:space="preserve"> </t>
  </si>
  <si>
    <t>20220503-10:42:29-0-P.ENCOMSTS.SU.RETURNS.SUTTWEAC.SUT.202204.20220502125940651.001.T0.txt</t>
  </si>
  <si>
    <t>Plus SST Compensation</t>
  </si>
  <si>
    <t>CA Prepayment</t>
  </si>
  <si>
    <t>IA Prepayment</t>
  </si>
  <si>
    <t>OK Prepayment</t>
  </si>
  <si>
    <t>PA Prepayment</t>
  </si>
  <si>
    <t>IA</t>
  </si>
  <si>
    <t>OK</t>
  </si>
  <si>
    <t>PA</t>
  </si>
  <si>
    <t>PP 4</t>
  </si>
  <si>
    <t>FL</t>
  </si>
  <si>
    <t>OH</t>
  </si>
  <si>
    <t>Attached</t>
  </si>
  <si>
    <t>MA</t>
  </si>
  <si>
    <t>100 % of the current month due</t>
  </si>
  <si>
    <t>NOT EARLY- 100% tax liability of the non-quarter months.</t>
  </si>
  <si>
    <t>75% of the current month due</t>
  </si>
  <si>
    <t>First 21 days sales tax</t>
  </si>
  <si>
    <t>50% of liability of prior year same month</t>
  </si>
  <si>
    <t>60% of last year, same filing period</t>
  </si>
  <si>
    <t>50 % Current Month</t>
  </si>
  <si>
    <t>Trevor Chrisman</t>
  </si>
  <si>
    <t>Jason Guscott</t>
  </si>
  <si>
    <t>20220601-18:03:07-0-P.ENCOMSTS.SU.RETURNS.SUTTWEAC.SUT.202205.20220601132834119.001.T0.txt</t>
  </si>
  <si>
    <t xml:space="preserve">OK Overpayment </t>
  </si>
  <si>
    <t>Accelerated CA Prepayment</t>
  </si>
  <si>
    <t xml:space="preserve">IA Prepayment </t>
  </si>
  <si>
    <t xml:space="preserve">OK Prepayment </t>
  </si>
  <si>
    <t xml:space="preserve">PA Prepayment </t>
  </si>
  <si>
    <t xml:space="preserve">Total Debit Notice </t>
  </si>
  <si>
    <t>CA pp</t>
  </si>
  <si>
    <t>IA pp</t>
  </si>
  <si>
    <t>OK pp</t>
  </si>
  <si>
    <t>PA pp</t>
  </si>
  <si>
    <t>OK SVU 20005-A</t>
  </si>
  <si>
    <t>ENCOMSTS</t>
  </si>
  <si>
    <t>Prepayment due date is not correct</t>
  </si>
  <si>
    <t>Other deductions</t>
  </si>
  <si>
    <t>AL Mobile 12</t>
  </si>
  <si>
    <t>JW 6/7</t>
  </si>
  <si>
    <t>JW 6/8</t>
  </si>
  <si>
    <t>20220705-15:56:34-0-P.ENCOMSTS.SU.RETURNS.SUTTWEAC.SUT.202206.20220705085136964.001.T0.txt</t>
  </si>
  <si>
    <t xml:space="preserve">ENCOMSTS PA Prepayment </t>
  </si>
  <si>
    <t xml:space="preserve">ENCOMSTS OK Prepayment </t>
  </si>
  <si>
    <t>JW 7/11</t>
  </si>
  <si>
    <t>LA New Orleans 8070</t>
  </si>
  <si>
    <t>20220802-10:30:04-0-P.ENCOMSTS.SU.RETURNS.SUTTWEAC.SUT.202207.20220802083819335.001.T0.txt</t>
  </si>
  <si>
    <t xml:space="preserve">MA Overpayment </t>
  </si>
  <si>
    <t>JW 8/9</t>
  </si>
  <si>
    <t>20220908-17:20:22-0-P.ENCOMSTS.SU.RETURNS.SUTTWEAC.SUT.202208.20220908143407395.001.T0.txt</t>
  </si>
  <si>
    <t>ENCOMSTS OK Prepayment</t>
  </si>
  <si>
    <t xml:space="preserve">ENCOMSTS CA Prepayment </t>
  </si>
  <si>
    <t>EM 9/15</t>
  </si>
  <si>
    <t>20221003-14:17:37-0-P.ENCOMSTS.SU.RETURNS.SUTTWEAC.SUT.202209.20221003124432668.001.T0.txt</t>
  </si>
  <si>
    <t>JW 10/5</t>
  </si>
  <si>
    <t>20221101-16:07:21-0-P.ENCOMSTS.SU.RETURNS.SUTTWEAC.SUT.202210.20221101122440783.001.T0.txt</t>
  </si>
  <si>
    <t>JW 11/9</t>
  </si>
  <si>
    <t>20221202-18:26:19-0-P.ENCOMSTS.SU.RETURNS.SUTTWEAC.SUT.202211.20221202141556970.001.T0.txt</t>
  </si>
  <si>
    <t>MA Overpayment</t>
  </si>
  <si>
    <t>PA Overpayment</t>
  </si>
  <si>
    <t/>
  </si>
  <si>
    <t>AL Anniston City ST</t>
  </si>
  <si>
    <t>FC note</t>
  </si>
  <si>
    <t>Abbey Fraher</t>
  </si>
  <si>
    <t xml:space="preserve">AL Jefferson SU </t>
  </si>
  <si>
    <t>AL Jefferson SUTR</t>
  </si>
  <si>
    <t>Other ded, ded must match SUTR</t>
  </si>
  <si>
    <t>Other ded, ded must match SU</t>
  </si>
  <si>
    <t>YES</t>
  </si>
  <si>
    <t>20230105-01:21:05-0-P.ENCOMSTS.SU.RETURNS.SUTTWEAC.SUT.202212.20230104120230611.001.T0.txt</t>
  </si>
  <si>
    <t>ENCOMSTS PA Prepayment</t>
  </si>
  <si>
    <t>JW 1/9</t>
  </si>
  <si>
    <t>JW 2/8</t>
  </si>
  <si>
    <t>20230202-18:39:01-0-P.ENCOMSTS.SU.RETURNS.SUTTWEAC.SUT.202301.20230202130141163.001.T0.txt</t>
  </si>
  <si>
    <t>OK Overpayment</t>
  </si>
  <si>
    <t>ENCOMSTS CA Prepayment</t>
  </si>
  <si>
    <t>20230302-16:35:46-0-P.ENCOMSTS.SU.RETURNS.SUTTWEAC.SUT.202302.20230302125710573.001.T0.txt</t>
  </si>
  <si>
    <t>JW 3/7</t>
  </si>
  <si>
    <t>20230424-17:10:00-0-P.ENCOMSTS.SU.RETURNS.SUTTWEAC.SUT.202303.20230424144458704.001.T0.txt</t>
  </si>
  <si>
    <t>EM 4/26</t>
  </si>
  <si>
    <t>80% current month liability</t>
  </si>
  <si>
    <t>20230502-15:45:59-0-P.ENCOMSTS.SU.RETURNS.SUTTWEAC.SUT.202304.20230502104838647.001.T0.txt</t>
  </si>
  <si>
    <t>MA Prepayment</t>
  </si>
  <si>
    <t>MA pp</t>
  </si>
  <si>
    <t>JH 5/9</t>
  </si>
  <si>
    <t>20230601-11:05:41-0-P.ENCOMSTS.SU.RETURNS.SUTTWEAC.SUT.202305.20230601081155466.001.T0.txt</t>
  </si>
  <si>
    <t>ENCOMSTS CA Prepayment (135% May Accelerated Payment)</t>
  </si>
  <si>
    <t>ENCOMSTS MA Prepayment</t>
  </si>
  <si>
    <t>JH 6/6</t>
  </si>
  <si>
    <t>This was reviewed by UiPath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</si>
</sst>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</font>
    <font>
      <b/>
      <sz val="11"/>
      <color rgb="FF00B05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11"/>
      <color rgb="FF00B0F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2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8" fillId="0" borderId="0"/>
    <xf numFmtId="0" fontId="10" fillId="4" borderId="6" applyNumberFormat="0" applyAlignment="0" applyProtection="0"/>
    <xf numFmtId="0" fontId="7" fillId="0" borderId="0"/>
    <xf numFmtId="0" fontId="12" fillId="0" borderId="0"/>
    <xf numFmtId="0" fontId="13" fillId="0" borderId="0"/>
    <xf numFmtId="0" fontId="1" fillId="0" borderId="0"/>
  </cellStyleXfs>
  <cellXfs count="70">
    <xf numFmtId="0" fontId="0" fillId="0" borderId="0" xfId="0"/>
    <xf numFmtId="44" fontId="0" fillId="0" borderId="0" xfId="1" applyFont="1"/>
    <xf numFmtId="0" fontId="2" fillId="0" borderId="0" xfId="0" applyFont="1"/>
    <xf numFmtId="0" fontId="7" fillId="0" borderId="0" xfId="3"/>
    <xf numFmtId="0" fontId="5" fillId="0" borderId="0" xfId="3" applyFont="1"/>
    <xf numFmtId="0" fontId="0" fillId="0" borderId="1" xfId="0" applyBorder="1"/>
    <xf numFmtId="0" fontId="0" fillId="2" borderId="0" xfId="0" applyFill="1"/>
    <xf numFmtId="44" fontId="0" fillId="0" borderId="1" xfId="1" applyFont="1" applyBorder="1"/>
    <xf numFmtId="0" fontId="0" fillId="0" borderId="2" xfId="0" applyBorder="1"/>
    <xf numFmtId="44" fontId="0" fillId="3" borderId="4" xfId="1" applyFont="1" applyFill="1" applyBorder="1"/>
    <xf numFmtId="0" fontId="0" fillId="0" borderId="1" xfId="0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0" borderId="7" xfId="0" applyFont="1" applyBorder="1"/>
    <xf numFmtId="0" fontId="2" fillId="0" borderId="9" xfId="0" applyFont="1" applyBorder="1"/>
    <xf numFmtId="0" fontId="4" fillId="0" borderId="10" xfId="0" applyFont="1" applyBorder="1"/>
    <xf numFmtId="0" fontId="6" fillId="0" borderId="8" xfId="0" applyFont="1" applyBorder="1"/>
    <xf numFmtId="0" fontId="2" fillId="0" borderId="11" xfId="0" applyFont="1" applyBorder="1"/>
    <xf numFmtId="0" fontId="9" fillId="0" borderId="12" xfId="0" applyFont="1" applyBorder="1"/>
    <xf numFmtId="44" fontId="2" fillId="0" borderId="0" xfId="1" applyFont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10" fillId="4" borderId="6" xfId="17" applyNumberFormat="1" applyAlignment="1">
      <alignment vertical="center"/>
    </xf>
    <xf numFmtId="44" fontId="2" fillId="5" borderId="0" xfId="0" applyNumberFormat="1" applyFont="1" applyFill="1"/>
    <xf numFmtId="44" fontId="2" fillId="5" borderId="0" xfId="1" applyFont="1" applyFill="1"/>
    <xf numFmtId="44" fontId="0" fillId="5" borderId="0" xfId="1" applyFont="1" applyFill="1"/>
    <xf numFmtId="44" fontId="0" fillId="5" borderId="3" xfId="1" applyFont="1" applyFill="1" applyBorder="1"/>
    <xf numFmtId="44" fontId="0" fillId="5" borderId="0" xfId="0" applyNumberFormat="1" applyFill="1"/>
    <xf numFmtId="0" fontId="0" fillId="0" borderId="5" xfId="0" applyBorder="1"/>
    <xf numFmtId="44" fontId="0" fillId="0" borderId="3" xfId="1" applyFont="1" applyBorder="1"/>
    <xf numFmtId="0" fontId="8" fillId="0" borderId="0" xfId="16"/>
    <xf numFmtId="39" fontId="8" fillId="0" borderId="0" xfId="16" applyNumberFormat="1"/>
    <xf numFmtId="0" fontId="5" fillId="0" borderId="0" xfId="16" applyFont="1"/>
    <xf numFmtId="39" fontId="5" fillId="0" borderId="0" xfId="16" applyNumberFormat="1" applyFont="1"/>
    <xf numFmtId="0" fontId="7" fillId="0" borderId="0" xfId="16" applyFont="1"/>
    <xf numFmtId="4" fontId="10" fillId="6" borderId="6" xfId="0" applyNumberFormat="1" applyFont="1" applyFill="1" applyBorder="1" applyProtection="1">
      <protection locked="0"/>
    </xf>
    <xf numFmtId="0" fontId="0" fillId="0" borderId="0" xfId="0" applyProtection="1">
      <protection locked="0"/>
    </xf>
    <xf numFmtId="0" fontId="7" fillId="0" borderId="0" xfId="11"/>
    <xf numFmtId="39" fontId="7" fillId="0" borderId="0" xfId="11" applyNumberFormat="1"/>
    <xf numFmtId="0" fontId="5" fillId="0" borderId="0" xfId="11" applyFont="1"/>
    <xf numFmtId="39" fontId="5" fillId="0" borderId="0" xfId="11" applyNumberFormat="1" applyFont="1"/>
    <xf numFmtId="39" fontId="0" fillId="0" borderId="0" xfId="0" applyNumberFormat="1"/>
    <xf numFmtId="0" fontId="5" fillId="0" borderId="0" xfId="0" applyFont="1"/>
    <xf numFmtId="39" fontId="5" fillId="0" borderId="0" xfId="0" applyNumberFormat="1" applyFont="1"/>
    <xf numFmtId="0" fontId="7" fillId="0" borderId="0" xfId="18"/>
    <xf numFmtId="39" fontId="7" fillId="0" borderId="0" xfId="18" applyNumberFormat="1"/>
    <xf numFmtId="0" fontId="12" fillId="0" borderId="0" xfId="19"/>
    <xf numFmtId="39" fontId="12" fillId="0" borderId="0" xfId="19" applyNumberFormat="1"/>
    <xf numFmtId="0" fontId="7" fillId="0" borderId="0" xfId="19" applyFont="1"/>
    <xf numFmtId="0" fontId="5" fillId="0" borderId="0" xfId="19" applyFont="1"/>
    <xf numFmtId="39" fontId="5" fillId="0" borderId="0" xfId="19" applyNumberFormat="1" applyFont="1"/>
    <xf numFmtId="44" fontId="12" fillId="0" borderId="0" xfId="19" applyNumberFormat="1"/>
    <xf numFmtId="44" fontId="0" fillId="0" borderId="0" xfId="0" applyNumberFormat="1"/>
    <xf numFmtId="0" fontId="7" fillId="0" borderId="0" xfId="0" applyFont="1"/>
    <xf numFmtId="0" fontId="13" fillId="0" borderId="0" xfId="20"/>
    <xf numFmtId="39" fontId="13" fillId="0" borderId="0" xfId="20" applyNumberFormat="1"/>
    <xf numFmtId="0" fontId="5" fillId="0" borderId="0" xfId="20" applyFont="1"/>
    <xf numFmtId="39" fontId="5" fillId="0" borderId="0" xfId="20" applyNumberFormat="1" applyFont="1"/>
    <xf numFmtId="0" fontId="7" fillId="0" borderId="0" xfId="20" applyFont="1"/>
    <xf numFmtId="39" fontId="7" fillId="0" borderId="0" xfId="20" applyNumberFormat="1" applyFont="1"/>
    <xf numFmtId="2" fontId="10" fillId="4" borderId="6" xfId="17" applyNumberFormat="1" applyAlignment="1">
      <alignment vertical="center"/>
    </xf>
    <xf numFmtId="0" fontId="1" fillId="0" borderId="0" xfId="21"/>
    <xf numFmtId="0" fontId="5" fillId="0" borderId="0" xfId="18" applyFont="1"/>
    <xf numFmtId="39" fontId="5" fillId="0" borderId="0" xfId="18" applyNumberFormat="1" applyFont="1"/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22">
    <cellStyle name="Comma 2" xfId="15" xr:uid="{8EB8F4C4-53CC-45F9-8C7F-E2C4B2C1C719}"/>
    <cellStyle name="Currency" xfId="1" builtinId="4"/>
    <cellStyle name="Input" xfId="17" builtinId="20"/>
    <cellStyle name="Normal" xfId="0" builtinId="0"/>
    <cellStyle name="Normal 10" xfId="2" xr:uid="{8192FBF7-0C3B-4BCD-B0C9-7E6B4328B8C3}"/>
    <cellStyle name="Normal 11" xfId="11" xr:uid="{9DAC4F3E-2DE2-448D-9903-572CD08BC0A1}"/>
    <cellStyle name="Normal 12" xfId="12" xr:uid="{E9DA8E0A-CFC7-42F6-85CD-BADC48D069D8}"/>
    <cellStyle name="Normal 13" xfId="13" xr:uid="{3EA1C1AB-0523-427F-A1FA-A21C5AEC90B8}"/>
    <cellStyle name="Normal 14" xfId="14" xr:uid="{15380C7F-7D81-4AF8-8382-25BBCE4A245D}"/>
    <cellStyle name="Normal 15" xfId="16" xr:uid="{6AA85E04-AF4F-4753-BFF3-14C2E667D4EF}"/>
    <cellStyle name="Normal 16" xfId="19" xr:uid="{B58C97B0-0022-4F3E-89E0-601C11DB9B50}"/>
    <cellStyle name="Normal 17" xfId="20" xr:uid="{08AE2210-E105-4D2F-81E7-BF5803B34BCF}"/>
    <cellStyle name="Normal 2" xfId="3" xr:uid="{DA5E28CF-3FD4-4516-BD9A-E2BF070E1F30}"/>
    <cellStyle name="Normal 3" xfId="4" xr:uid="{DD40D806-4F9F-40B5-BA70-1C9FB3195AF9}"/>
    <cellStyle name="Normal 4" xfId="5" xr:uid="{F0A7FD83-F402-49C7-9DB1-48925A85C851}"/>
    <cellStyle name="Normal 5" xfId="6" xr:uid="{631EBB1B-3438-4422-80DB-5302CE9FE57B}"/>
    <cellStyle name="Normal 6" xfId="7" xr:uid="{E1DF05A0-9090-4E02-B8D5-8BA74037CBFA}"/>
    <cellStyle name="Normal 7" xfId="8" xr:uid="{0D4CA381-BEA2-45D3-AD4E-F2333DEC3E61}"/>
    <cellStyle name="Normal 8" xfId="9" xr:uid="{835EBCFF-2768-41CF-888B-2473CDD4530A}"/>
    <cellStyle name="Normal 9" xfId="10" xr:uid="{750CA61D-A280-43E3-B01F-ED582FB932F3}"/>
    <cellStyle name="Normal_Reconciliation" xfId="18" xr:uid="{77AF1C33-6D74-486B-8BDE-D29D62C6C3B5}"/>
    <cellStyle name="Normal_Reconciliation_1" xfId="21" xr:uid="{EFA39763-9CDF-48C5-91C4-D6FD5A65832C}"/>
  </cellStyles>
  <dxfs count="240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FF907C-E16F-407D-B485-06895581D948}" name="IR_Notes8" displayName="IR_Notes8" ref="G5:M31" totalsRowShown="0" headerRowDxfId="239" headerRowBorderDxfId="238" tableBorderDxfId="237">
  <autoFilter ref="G5:M31" xr:uid="{C27EAFEF-969E-42F9-A8A5-9E4C44851BE6}"/>
  <tableColumns count="7">
    <tableColumn id="1" xr3:uid="{981747CD-F6EE-4E34-B596-07BCB35F302E}" name="Form Name"/>
    <tableColumn id="2" xr3:uid="{577F83ED-BBFD-4E3E-A61E-6ED86B8FD8B8}" name="Legal Entity"/>
    <tableColumn id="3" xr3:uid="{4369AFFC-3E11-4422-92E5-D3FBE12763ED}" name="Reason(s) Denied" dataDxfId="236"/>
    <tableColumn id="5" xr3:uid="{36E2F8F3-5F54-4AE4-8519-D465982D8FF4}" name="Fixed?" dataDxfId="235"/>
    <tableColumn id="6" xr3:uid="{3274DE10-6C80-4F3E-A6B2-23B365CE9CBF}" name="Prepared by" dataDxfId="234">
      <calculatedColumnFormula>IF(IR_Notes8[[#This Row],[Form Name]]&lt;&gt;"",IF($H$1&lt;&gt;"",LOWER($H$1),"Error, no preparer name"),"")</calculatedColumnFormula>
    </tableColumn>
    <tableColumn id="7" xr3:uid="{C8AB2BF6-E02E-4336-982F-66DC295AD04C}" name="Reviewer" dataDxfId="233">
      <calculatedColumnFormula>IF(IR_Notes8[[#This Row],[Form Name]]&lt;&gt;"",IF($H$2&lt;&gt;"",UPPER(LEFT($H$2,3)),"Error, not approved"),"")</calculatedColumnFormula>
    </tableColumn>
    <tableColumn id="4" xr3:uid="{A69F09B3-CB41-4852-9CD5-13429FC9B6D2}" name="ClientID" dataDxfId="232">
      <calculatedColumnFormula>$M$1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78FECF3-09F2-4206-8F87-F3EF3A9BE6DA}" name="Table49" displayName="Table49" ref="G1:H3" headerRowCount="0" totalsRowShown="0" headerRowDxfId="231" tableBorderDxfId="230" totalsRowBorderDxfId="229">
  <tableColumns count="2">
    <tableColumn id="1" xr3:uid="{9C395B8F-25C4-4F3E-9D8F-B4EE5F787680}" name="Column1" headerRowDxfId="228" dataDxfId="227"/>
    <tableColumn id="2" xr3:uid="{E0BE7E61-04E0-4651-B410-0D9AEB3C289E}" name="Column2" headerRowDxfId="226" dataDxfId="225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AB91-6778-4E08-9F1E-CC544DED142D}" name="IR_Notes82" displayName="IR_Notes82" ref="G5:M31" totalsRowShown="0" headerRowDxfId="224" headerRowBorderDxfId="223" tableBorderDxfId="222">
  <autoFilter ref="G5:M31" xr:uid="{C27EAFEF-969E-42F9-A8A5-9E4C44851BE6}"/>
  <tableColumns count="7">
    <tableColumn id="1" xr3:uid="{647F5DD9-EF62-4C86-8F89-2B5351818FDE}" name="Form Name"/>
    <tableColumn id="2" xr3:uid="{6CF0AAEE-50DA-477B-AC1F-81764AEAC5AF}" name="Legal Entity"/>
    <tableColumn id="3" xr3:uid="{03E5549F-F6C8-48FB-905A-25C575C9CB7E}" name="Reason(s) Denied" dataDxfId="221"/>
    <tableColumn id="5" xr3:uid="{562780E6-9530-45A6-A63C-05F419410A4C}" name="Fixed?" dataDxfId="220"/>
    <tableColumn id="6" xr3:uid="{BF30688B-663C-4E5A-AF1C-BDE9B04CFE0A}" name="Prepared by" dataDxfId="219">
      <calculatedColumnFormula>IF(IR_Notes82[[#This Row],[Form Name]]&lt;&gt;"",IF($H$1&lt;&gt;"",LOWER($H$1),"Error, no preparer name"),"")</calculatedColumnFormula>
    </tableColumn>
    <tableColumn id="7" xr3:uid="{55532852-E851-4642-A2F8-9E362DFBC9DB}" name="Reviewer" dataDxfId="218">
      <calculatedColumnFormula>IF(IR_Notes82[[#This Row],[Form Name]]&lt;&gt;"",IF($H$2&lt;&gt;"",UPPER(LEFT($H$2,3)),"Error, not approved"),"")</calculatedColumnFormula>
    </tableColumn>
    <tableColumn id="4" xr3:uid="{B38C3F84-0A83-4944-96EB-C19409426396}" name="ClientID" dataDxfId="217">
      <calculatedColumnFormula>$M$1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2F5E2F-8D54-4B2A-A4E0-573937C0A200}" name="Table493" displayName="Table493" ref="G1:H3" headerRowCount="0" totalsRowShown="0" headerRowDxfId="216" tableBorderDxfId="215" totalsRowBorderDxfId="214">
  <tableColumns count="2">
    <tableColumn id="1" xr3:uid="{2F5DA8CC-D9E1-4B81-9711-77360C04F63A}" name="Column1" headerRowDxfId="213" dataDxfId="212"/>
    <tableColumn id="2" xr3:uid="{8C55DAE5-E3EF-4D1F-8061-67F5064CD667}" name="Column2" headerRowDxfId="211" dataDxfId="210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8295C2-5D92-431D-AD83-44F72E28CB47}" name="IR_Notes824" displayName="IR_Notes824" ref="G5:M31" totalsRowShown="0" headerRowDxfId="209" headerRowBorderDxfId="208" tableBorderDxfId="207">
  <autoFilter ref="G5:M31" xr:uid="{C27EAFEF-969E-42F9-A8A5-9E4C44851BE6}"/>
  <tableColumns count="7">
    <tableColumn id="1" xr3:uid="{B8EE46B3-C2BA-4368-9EEA-0637F79F2686}" name="Form Name"/>
    <tableColumn id="2" xr3:uid="{633D1BA1-D3D7-4E6A-9CBC-09C2540FEDC8}" name="Legal Entity"/>
    <tableColumn id="3" xr3:uid="{BB3BC379-2DBE-4722-925B-4006E20883CA}" name="Reason(s) Denied" dataDxfId="206"/>
    <tableColumn id="5" xr3:uid="{FD064C67-0BBB-4DE7-9BCF-F77CFE1DAC84}" name="Fixed?" dataDxfId="205"/>
    <tableColumn id="6" xr3:uid="{841A5142-F4EE-4F0E-8C07-17A5E3325319}" name="Prepared by" dataDxfId="204">
      <calculatedColumnFormula>IF(IR_Notes824[[#This Row],[Form Name]]&lt;&gt;"",IF($H$1&lt;&gt;"",LOWER($H$1),"Error, no preparer name"),"")</calculatedColumnFormula>
    </tableColumn>
    <tableColumn id="7" xr3:uid="{C9FA96C8-2AC1-44A0-959C-04CC28928A34}" name="Reviewer" dataDxfId="203">
      <calculatedColumnFormula>IF(IR_Notes824[[#This Row],[Form Name]]&lt;&gt;"",IF($H$2&lt;&gt;"",UPPER(LEFT($H$2,3)),"Error, not approved"),"")</calculatedColumnFormula>
    </tableColumn>
    <tableColumn id="4" xr3:uid="{B7ACD5B6-567C-42F2-A08F-CF9BE45420C4}" name="ClientID" dataDxfId="202">
      <calculatedColumnFormula>$M$1</calculatedColumnFormula>
    </tableColumn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087127-209A-430D-A685-4B95C28A53C6}" name="Table4935" displayName="Table4935" ref="G1:H3" headerRowCount="0" totalsRowShown="0" headerRowDxfId="201" tableBorderDxfId="200" totalsRowBorderDxfId="199">
  <tableColumns count="2">
    <tableColumn id="1" xr3:uid="{522F0483-643B-4F61-9DE2-AD72D3BBD2D2}" name="Column1" headerRowDxfId="198" dataDxfId="197"/>
    <tableColumn id="2" xr3:uid="{31420E9E-67A3-4113-A6CB-C12F3D315455}" name="Column2" headerRowDxfId="196" dataDxfId="195"/>
  </tableColumns>
  <tableStyleInfo name="TableStyleDark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6F4006-565D-429A-AA39-D1A8826EEA05}" name="IR_Notes8246" displayName="IR_Notes8246" ref="G5:M31" totalsRowShown="0" headerRowDxfId="194" headerRowBorderDxfId="193" tableBorderDxfId="192">
  <autoFilter ref="G5:M31" xr:uid="{C27EAFEF-969E-42F9-A8A5-9E4C44851BE6}"/>
  <tableColumns count="7">
    <tableColumn id="1" xr3:uid="{247817E5-D8BE-4F32-93ED-7164B37C4F83}" name="Form Name"/>
    <tableColumn id="2" xr3:uid="{4DF60E0C-DD8C-4614-8FA7-0F15914DA6A7}" name="Legal Entity"/>
    <tableColumn id="3" xr3:uid="{E64A382C-558D-4627-85F5-0D4447D3673A}" name="Reason(s) Denied" dataDxfId="191"/>
    <tableColumn id="5" xr3:uid="{86CF76E9-99D1-465C-BA12-632655CCDE21}" name="Fixed?" dataDxfId="190"/>
    <tableColumn id="6" xr3:uid="{A32FC7B9-4657-4986-8427-B9823ACA1880}" name="Prepared by" dataDxfId="189">
      <calculatedColumnFormula>IF(IR_Notes8246[[#This Row],[Form Name]]&lt;&gt;"",IF($H$1&lt;&gt;"",LOWER($H$1),"Error, no preparer name"),"")</calculatedColumnFormula>
    </tableColumn>
    <tableColumn id="7" xr3:uid="{AFEAFB48-7DC4-4258-B214-A8BBD1B3FB2C}" name="Reviewer" dataDxfId="188">
      <calculatedColumnFormula>IF(IR_Notes8246[[#This Row],[Form Name]]&lt;&gt;"",IF($H$2&lt;&gt;"",UPPER(LEFT($H$2,3)),"Error, not approved"),"")</calculatedColumnFormula>
    </tableColumn>
    <tableColumn id="4" xr3:uid="{970D4CBF-6C76-45A8-B60D-27CFC3954A98}" name="ClientID" dataDxfId="187">
      <calculatedColumnFormula>$M$1</calculatedColumnFormula>
    </tableColumn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BF68E6-6BEA-42D6-8387-3E71C4673748}" name="Table49357" displayName="Table49357" ref="G1:H3" headerRowCount="0" totalsRowShown="0" headerRowDxfId="186" tableBorderDxfId="185" totalsRowBorderDxfId="184">
  <tableColumns count="2">
    <tableColumn id="1" xr3:uid="{FF5EEF71-3EA6-4600-B3D1-BF0F2F45A4C5}" name="Column1" headerRowDxfId="183" dataDxfId="182"/>
    <tableColumn id="2" xr3:uid="{D1777B0E-483F-4896-9552-432357F67C54}" name="Column2" headerRowDxfId="181" dataDxfId="180"/>
  </tableColumns>
  <tableStyleInfo name="TableStyleDark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56D35C0-3E53-4A7D-B797-65B589BC64E4}" name="IR_Notes824610" displayName="IR_Notes824610" ref="G5:M30" totalsRowShown="0" headerRowDxfId="179" headerRowBorderDxfId="178" tableBorderDxfId="177">
  <autoFilter ref="G5:M30" xr:uid="{C27EAFEF-969E-42F9-A8A5-9E4C44851BE6}"/>
  <tableColumns count="7">
    <tableColumn id="1" xr3:uid="{781ABB84-F74E-44EB-9B61-7A9BD63878CE}" name="Form Name"/>
    <tableColumn id="2" xr3:uid="{C3493982-5044-43E8-B2FC-7726823DE6AE}" name="Legal Entity"/>
    <tableColumn id="3" xr3:uid="{2C17F0A3-314D-48C5-94AE-660B54EF55B0}" name="Reason(s) Denied" dataDxfId="176"/>
    <tableColumn id="5" xr3:uid="{15479672-64E5-4E4B-8DE2-E678144AA252}" name="Fixed?" dataDxfId="175"/>
    <tableColumn id="6" xr3:uid="{BD5A15EA-82E6-4EAD-9816-FDAE5F95EDCD}" name="Prepared by" dataDxfId="174">
      <calculatedColumnFormula>IF(IR_Notes824610[[#This Row],[Form Name]]&lt;&gt;"",IF($H$1&lt;&gt;"",LOWER($H$1),"Error, no preparer name"),"")</calculatedColumnFormula>
    </tableColumn>
    <tableColumn id="7" xr3:uid="{EDBD5C1A-91A9-416B-856E-16D8E3B202E3}" name="Reviewer" dataDxfId="173">
      <calculatedColumnFormula>IF(IR_Notes824610[[#This Row],[Form Name]]&lt;&gt;"",IF($H$2&lt;&gt;"",UPPER(LEFT($H$2,3)),"Error, not approved"),"")</calculatedColumnFormula>
    </tableColumn>
    <tableColumn id="4" xr3:uid="{B4E4F683-C271-465F-AC8B-13741A857385}" name="ClientID" dataDxfId="172">
      <calculatedColumnFormula>$M$1</calculatedColumn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A3143A9-FA7F-4D2C-82AF-2A39C73FA355}" name="Table4935711" displayName="Table4935711" ref="G1:H3" headerRowCount="0" totalsRowShown="0" headerRowDxfId="171" tableBorderDxfId="170" totalsRowBorderDxfId="169">
  <tableColumns count="2">
    <tableColumn id="1" xr3:uid="{AB10EE74-569F-48B9-9A47-09F5DDB8E3A1}" name="Column1" headerRowDxfId="168" dataDxfId="167"/>
    <tableColumn id="2" xr3:uid="{DE19E3E6-C628-4B35-B98E-F1833A3BD94D}" name="Column2" headerRowDxfId="166" dataDxfId="165"/>
  </tableColumns>
  <tableStyleInfo name="TableStyleDark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DBE205-48A5-4B47-8414-B429426057B9}" name="IR_Notes82461014" displayName="IR_Notes82461014" ref="G5:M30" totalsRowShown="0" headerRowDxfId="164" headerRowBorderDxfId="163" tableBorderDxfId="162">
  <autoFilter ref="G5:M30" xr:uid="{C27EAFEF-969E-42F9-A8A5-9E4C44851BE6}"/>
  <tableColumns count="7">
    <tableColumn id="1" xr3:uid="{245DB805-76D3-4A37-913C-3CBEFF4A0A13}" name="Form Name"/>
    <tableColumn id="2" xr3:uid="{510EF108-968F-4F74-B8BE-5C18E7BD24EF}" name="Legal Entity"/>
    <tableColumn id="3" xr3:uid="{DAC63766-421F-4160-9ECB-170FD91BC5AB}" name="Reason(s) Denied" dataDxfId="161"/>
    <tableColumn id="5" xr3:uid="{B5CA15D9-99A2-4222-A3C9-75D9CF18C5B9}" name="Fixed?" dataDxfId="160"/>
    <tableColumn id="6" xr3:uid="{815CBCCD-B06C-471A-BA53-97E93EC01C69}" name="Prepared by" dataDxfId="159">
      <calculatedColumnFormula>IF(IR_Notes82461014[[#This Row],[Form Name]]&lt;&gt;"",IF($H$1&lt;&gt;"",LOWER($H$1),"Error, no preparer name"),"")</calculatedColumnFormula>
    </tableColumn>
    <tableColumn id="7" xr3:uid="{047780AE-A63A-4781-9DF0-8E3CC8B4F300}" name="Reviewer" dataDxfId="158">
      <calculatedColumnFormula>IF(IR_Notes82461014[[#This Row],[Form Name]]&lt;&gt;"",IF($H$2&lt;&gt;"",UPPER(LEFT($H$2,3)),"Error, not approved"),"")</calculatedColumnFormula>
    </tableColumn>
    <tableColumn id="4" xr3:uid="{08CD9CC7-D974-4824-A2E2-042E0D5F85FF}" name="ClientID" dataDxfId="157">
      <calculatedColumnFormula>$M$1</calculatedColumnFormula>
    </tableColumn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F469EF9-0AF6-4A43-9347-C4DC787C4A07}" name="Table493571115" displayName="Table493571115" ref="G1:H3" headerRowCount="0" totalsRowShown="0" headerRowDxfId="156" tableBorderDxfId="155" totalsRowBorderDxfId="154">
  <tableColumns count="2">
    <tableColumn id="1" xr3:uid="{632A4179-3BA9-420E-8B7D-E3CD30F68084}" name="Column1" headerRowDxfId="153" dataDxfId="152"/>
    <tableColumn id="2" xr3:uid="{50C17A01-3413-4DB5-BCAE-4DBC3F951EA6}" name="Column2" headerRowDxfId="151" dataDxfId="150"/>
  </tableColumns>
  <tableStyleInfo name="TableStyleDark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D13D1E5-9DF4-41AF-9FAB-BAB1ABD73D0E}" name="IR_Notes824610141618" displayName="IR_Notes824610141618" ref="G5:M30" totalsRowShown="0" headerRowDxfId="149" headerRowBorderDxfId="148" tableBorderDxfId="147">
  <autoFilter ref="G5:M30" xr:uid="{C27EAFEF-969E-42F9-A8A5-9E4C44851BE6}"/>
  <tableColumns count="7">
    <tableColumn id="1" xr3:uid="{FC88EDB1-F6A3-44E6-BA76-9A944FA76FC2}" name="Form Name"/>
    <tableColumn id="2" xr3:uid="{F7FD923B-A7FE-4555-8349-A328B6792E39}" name="Legal Entity"/>
    <tableColumn id="3" xr3:uid="{9C2D916E-1941-4F2E-BDBE-D71DF9022C30}" name="Reason(s) Denied" dataDxfId="146"/>
    <tableColumn id="5" xr3:uid="{6DC2B4F5-17C0-492D-94BA-4A7B5C41C1CD}" name="Fixed?" dataDxfId="145"/>
    <tableColumn id="6" xr3:uid="{B58B6711-6D6F-461B-A6F1-45926CA1B4B8}" name="Prepared by" dataDxfId="144">
      <calculatedColumnFormula>IF(IR_Notes824610141618[[#This Row],[Form Name]]&lt;&gt;"",IF($H$1&lt;&gt;"",LOWER($H$1),"Error, no preparer name"),"")</calculatedColumnFormula>
    </tableColumn>
    <tableColumn id="7" xr3:uid="{87500648-0A8C-4046-B9B5-0F3FB947BE69}" name="Reviewer" dataDxfId="143">
      <calculatedColumnFormula>IF(IR_Notes824610141618[[#This Row],[Form Name]]&lt;&gt;"",IF($H$2&lt;&gt;"",UPPER(LEFT($H$2,3)),"Error, not approved"),"")</calculatedColumnFormula>
    </tableColumn>
    <tableColumn id="4" xr3:uid="{F36F2A61-628C-4EAD-8F67-A0AF7406A16C}" name="ClientID" dataDxfId="142">
      <calculatedColumnFormula>$M$1</calculatedColumnFormula>
    </tableColumn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0A23B97-2A31-4744-8DC7-1D0940960201}" name="Table4935711151719" displayName="Table4935711151719" ref="G1:H3" headerRowCount="0" totalsRowShown="0" headerRowDxfId="141" tableBorderDxfId="140" totalsRowBorderDxfId="139">
  <tableColumns count="2">
    <tableColumn id="1" xr3:uid="{089FECE5-E8CA-4F2F-9AA0-E21A20DB2A7A}" name="Column1" headerRowDxfId="138" dataDxfId="137"/>
    <tableColumn id="2" xr3:uid="{4AA2C4B7-EFA0-442F-BE4F-2109AFF25A77}" name="Column2" headerRowDxfId="136" dataDxfId="135"/>
  </tableColumns>
  <tableStyleInfo name="TableStyleDark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1CAB570-C815-4ADF-9DC5-9EE90A4CDD06}" name="IR_Notes8246101416" displayName="IR_Notes8246101416" ref="G5:M30" totalsRowShown="0" headerRowDxfId="134" headerRowBorderDxfId="133" tableBorderDxfId="132">
  <autoFilter ref="G5:M30" xr:uid="{C27EAFEF-969E-42F9-A8A5-9E4C44851BE6}"/>
  <tableColumns count="7">
    <tableColumn id="1" xr3:uid="{C4A8E33C-3406-415E-942A-CA8D7EB10B46}" name="Form Name"/>
    <tableColumn id="2" xr3:uid="{F72A5DDF-E62E-435A-9ED7-CF813EB9E5AF}" name="Legal Entity"/>
    <tableColumn id="3" xr3:uid="{F0872E36-DCC1-476F-B6A3-54B05A670B2B}" name="Reason(s) Denied" dataDxfId="131"/>
    <tableColumn id="5" xr3:uid="{61AF5B87-EB26-4F45-8365-A8C1ED295C1E}" name="Fixed?" dataDxfId="130"/>
    <tableColumn id="6" xr3:uid="{BE393303-BA42-43CD-9A24-AFB490D7F3DC}" name="Prepared by" dataDxfId="129">
      <calculatedColumnFormula>IF(IR_Notes8246101416[[#This Row],[Form Name]]&lt;&gt;"",IF($H$1&lt;&gt;"",LOWER($H$1),"Error, no preparer name"),"")</calculatedColumnFormula>
    </tableColumn>
    <tableColumn id="7" xr3:uid="{8BD6AF7B-3433-4A03-8036-62E7E12639A6}" name="Reviewer" dataDxfId="128">
      <calculatedColumnFormula>IF(IR_Notes8246101416[[#This Row],[Form Name]]&lt;&gt;"",IF($H$2&lt;&gt;"",UPPER(LEFT($H$2,3)),"Error, not approved"),"")</calculatedColumnFormula>
    </tableColumn>
    <tableColumn id="4" xr3:uid="{714686E0-8237-473E-89D0-740832C1048E}" name="ClientID" dataDxfId="127">
      <calculatedColumnFormula>$M$1</calculatedColumnFormula>
    </tableColumn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411168C-9B6B-424B-BC43-A857460093D7}" name="Table49357111517" displayName="Table49357111517" ref="G1:H3" headerRowCount="0" totalsRowShown="0" headerRowDxfId="126" tableBorderDxfId="125" totalsRowBorderDxfId="124">
  <tableColumns count="2">
    <tableColumn id="1" xr3:uid="{DC19D013-5C44-41D7-9AD6-14314C656572}" name="Column1" headerRowDxfId="123" dataDxfId="122"/>
    <tableColumn id="2" xr3:uid="{E4C8D543-BB8D-4379-8435-DAB0C9B4F1E5}" name="Column2" headerRowDxfId="121" dataDxfId="120"/>
  </tableColumns>
  <tableStyleInfo name="TableStyleDark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8178C2B-3597-4F0C-BA72-3185E9EA07CE}" name="IR_Notes824610141620" displayName="IR_Notes824610141620" ref="G5:M30" totalsRowShown="0" headerRowDxfId="119" headerRowBorderDxfId="118" tableBorderDxfId="117">
  <autoFilter ref="G5:M30" xr:uid="{C27EAFEF-969E-42F9-A8A5-9E4C44851BE6}"/>
  <tableColumns count="7">
    <tableColumn id="1" xr3:uid="{02A35170-4E08-4DE5-8FF6-5EAE9B9C7BFB}" name="Form Name"/>
    <tableColumn id="2" xr3:uid="{7D3F577B-FFE5-43B2-BE63-33F09A5C4F89}" name="Legal Entity"/>
    <tableColumn id="3" xr3:uid="{88EBD816-E321-4628-86B3-BDDD785F1291}" name="Reason(s) Denied" dataDxfId="116"/>
    <tableColumn id="5" xr3:uid="{3E87F82E-032D-49CA-A47C-F92B78B61AE3}" name="Fixed?" dataDxfId="115"/>
    <tableColumn id="6" xr3:uid="{F918DB07-6DBF-42A5-9B9C-AB7B30F6AFF0}" name="Prepared by" dataDxfId="114">
      <calculatedColumnFormula>IF(IR_Notes824610141620[[#This Row],[Form Name]]&lt;&gt;"",IF($H$1&lt;&gt;"",LOWER($H$1),"Error, no preparer name"),"")</calculatedColumnFormula>
    </tableColumn>
    <tableColumn id="7" xr3:uid="{04BBA52C-89BE-4C68-B55E-19F956BD7CF1}" name="Reviewer" dataDxfId="113">
      <calculatedColumnFormula>IF(IR_Notes824610141620[[#This Row],[Form Name]]&lt;&gt;"",IF($H$2&lt;&gt;"",UPPER(LEFT($H$2,3)),"Error, not approved"),"")</calculatedColumnFormula>
    </tableColumn>
    <tableColumn id="4" xr3:uid="{4CF7AF7D-1642-4979-9428-9C9E19DAC77D}" name="ClientID" dataDxfId="112">
      <calculatedColumnFormula>$M$1</calculatedColumnFormula>
    </tableColumn>
  </tableColumns>
  <tableStyleInfo name="TableStyleMedium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273B9EF-03F2-4AED-9274-AF04E73CBD65}" name="Table4935711151721" displayName="Table4935711151721" ref="G1:H3" headerRowCount="0" totalsRowShown="0" headerRowDxfId="111" tableBorderDxfId="110" totalsRowBorderDxfId="109">
  <tableColumns count="2">
    <tableColumn id="1" xr3:uid="{2C46AF3F-C270-4168-AEF0-695FBF948847}" name="Column1" headerRowDxfId="108" dataDxfId="107"/>
    <tableColumn id="2" xr3:uid="{4506C64A-76D3-459B-BB49-25908C06BE30}" name="Column2" headerRowDxfId="106" dataDxfId="105"/>
  </tableColumns>
  <tableStyleInfo name="TableStyleDark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B5A0479-B2E6-4BC0-B429-88D34AB06949}" name="IR_Notes82461014162022" displayName="IR_Notes82461014162022" ref="G5:M30" totalsRowShown="0" headerRowDxfId="104" headerRowBorderDxfId="103" tableBorderDxfId="102">
  <autoFilter ref="G5:M30" xr:uid="{C27EAFEF-969E-42F9-A8A5-9E4C44851BE6}"/>
  <tableColumns count="7">
    <tableColumn id="1" xr3:uid="{6BE4ACEA-AB18-48B3-829E-E553E96D8BC5}" name="Form Name"/>
    <tableColumn id="2" xr3:uid="{05AF501B-2720-4796-BC1E-372B775503F8}" name="Legal Entity"/>
    <tableColumn id="3" xr3:uid="{057AEA3D-9CD1-4C20-917B-31A5CD625E00}" name="Reason(s) Denied" dataDxfId="101"/>
    <tableColumn id="5" xr3:uid="{FBC60E53-7743-45AD-BCED-6FE9E24B3809}" name="Fixed?" dataDxfId="100"/>
    <tableColumn id="6" xr3:uid="{F1163D9F-191F-41A1-B846-4ABFEE458B69}" name="Prepared by" dataDxfId="99">
      <calculatedColumnFormula>IF(IR_Notes82461014162022[[#This Row],[Form Name]]&lt;&gt;"",IF($H$1&lt;&gt;"",LOWER($H$1),"Error, no preparer name"),"")</calculatedColumnFormula>
    </tableColumn>
    <tableColumn id="7" xr3:uid="{0414294F-D940-4367-AF22-BF756D150241}" name="Reviewer" dataDxfId="98">
      <calculatedColumnFormula>IF(IR_Notes82461014162022[[#This Row],[Form Name]]&lt;&gt;"",IF($H$2&lt;&gt;"",UPPER(LEFT($H$2,3)),"Error, not approved"),"")</calculatedColumnFormula>
    </tableColumn>
    <tableColumn id="4" xr3:uid="{ACBD56DE-A568-4CA1-AE63-E395579E28CB}" name="ClientID" dataDxfId="97">
      <calculatedColumnFormula>$M$1</calculatedColumnFormula>
    </tableColumn>
  </tableColumns>
  <tableStyleInfo name="TableStyleMedium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3D375F5-9F87-48C9-B7E9-92D3EA9B1254}" name="Table493571115172123" displayName="Table493571115172123" ref="G1:H3" headerRowCount="0" totalsRowShown="0" headerRowDxfId="96" tableBorderDxfId="95" totalsRowBorderDxfId="94">
  <tableColumns count="2">
    <tableColumn id="1" xr3:uid="{3FFA317A-1917-493C-9B1B-68BD1DC7A9F5}" name="Column1" headerRowDxfId="93" dataDxfId="92"/>
    <tableColumn id="2" xr3:uid="{2C45AD43-C144-4117-91E7-76F6D593C5D3}" name="Column2" headerRowDxfId="91" dataDxfId="90"/>
  </tableColumns>
  <tableStyleInfo name="TableStyleDark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B13AD83-3935-49B2-8DF9-5872593E98DE}" name="IR_Notes8246101416202224" displayName="IR_Notes8246101416202224" ref="G5:M30" totalsRowShown="0" headerRowDxfId="89" headerRowBorderDxfId="88" tableBorderDxfId="87">
  <autoFilter ref="G5:M30" xr:uid="{C27EAFEF-969E-42F9-A8A5-9E4C44851BE6}"/>
  <tableColumns count="7">
    <tableColumn id="1" xr3:uid="{B8C9CF3C-B06E-4DF4-8438-5731B06C47DF}" name="Form Name"/>
    <tableColumn id="2" xr3:uid="{872502AF-97A4-493F-8CF8-E00C487873B3}" name="Legal Entity"/>
    <tableColumn id="3" xr3:uid="{620006F4-680E-4071-821C-15981407BAC1}" name="Reason(s) Denied" dataDxfId="86"/>
    <tableColumn id="5" xr3:uid="{3BF42D8A-6D91-4549-BF68-F053EA500A9D}" name="Fixed?" dataDxfId="85"/>
    <tableColumn id="6" xr3:uid="{16AA876B-08E7-430E-A861-FBC9B2C58238}" name="Prepared by" dataDxfId="84">
      <calculatedColumnFormula>IF(IR_Notes8246101416202224[[#This Row],[Form Name]]&lt;&gt;"",IF($H$1&lt;&gt;"",LOWER($H$1),"Error, no preparer name"),"")</calculatedColumnFormula>
    </tableColumn>
    <tableColumn id="7" xr3:uid="{BD9F1FBC-BE8C-462B-86CC-51BEAC5DAFB5}" name="Reviewer" dataDxfId="83">
      <calculatedColumnFormula>IF(IR_Notes8246101416202224[[#This Row],[Form Name]]&lt;&gt;"",IF($H$2&lt;&gt;"",UPPER(LEFT($H$2,3)),"Error, not approved"),"")</calculatedColumnFormula>
    </tableColumn>
    <tableColumn id="4" xr3:uid="{B1A1E771-9FCE-4ED9-A008-F783AFD18CF0}" name="ClientID" dataDxfId="82">
      <calculatedColumnFormula>$M$1</calculatedColumnFormula>
    </tableColumn>
  </tableColumns>
  <tableStyleInfo name="TableStyleMedium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8AEF82C-5A60-4597-8D5F-29A574587112}" name="Table49357111517212325" displayName="Table49357111517212325" ref="G1:H3" headerRowCount="0" totalsRowShown="0" headerRowDxfId="81" tableBorderDxfId="80" totalsRowBorderDxfId="79">
  <tableColumns count="2">
    <tableColumn id="1" xr3:uid="{882C8DC9-EBDF-40E7-9060-561A50D50271}" name="Column1" headerRowDxfId="78" dataDxfId="77"/>
    <tableColumn id="2" xr3:uid="{BF3F2C6B-5F10-410A-A8EB-A7B4DAECCFC0}" name="Column2" headerRowDxfId="76" dataDxfId="75"/>
  </tableColumns>
  <tableStyleInfo name="TableStyleDark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5841F0F-E649-4FFC-8BE5-41CBDF92B59B}" name="IR_Notes824610141620222426" displayName="IR_Notes824610141620222426" ref="G5:M30" totalsRowShown="0" headerRowDxfId="74" headerRowBorderDxfId="73" tableBorderDxfId="72">
  <autoFilter ref="G5:M30" xr:uid="{C27EAFEF-969E-42F9-A8A5-9E4C44851BE6}"/>
  <tableColumns count="7">
    <tableColumn id="1" xr3:uid="{2E9B303E-83DB-4CE9-91EE-FDA29F4A1581}" name="Form Name"/>
    <tableColumn id="2" xr3:uid="{21E7400B-BF73-4AE7-A6EE-49D91665DC7B}" name="Legal Entity"/>
    <tableColumn id="3" xr3:uid="{281D4BE5-DE47-40FD-895B-1BF95DB92421}" name="Reason(s) Denied" dataDxfId="71"/>
    <tableColumn id="5" xr3:uid="{609D98AC-1DF6-4F74-B79E-ED045082D207}" name="Fixed?" dataDxfId="70"/>
    <tableColumn id="6" xr3:uid="{EF06CB2C-0A33-4A40-88AE-0F7F5C954196}" name="Prepared by" dataDxfId="69">
      <calculatedColumnFormula>IF(IR_Notes824610141620222426[[#This Row],[Form Name]]&lt;&gt;"",IF($H$1&lt;&gt;"",LOWER($H$1),"Error, no preparer name"),"")</calculatedColumnFormula>
    </tableColumn>
    <tableColumn id="7" xr3:uid="{51945CD0-3B4E-459A-B14B-EFBA9FDDD51B}" name="Reviewer" dataDxfId="68">
      <calculatedColumnFormula>IF(IR_Notes824610141620222426[[#This Row],[Form Name]]&lt;&gt;"",IF($H$2&lt;&gt;"",UPPER(LEFT($H$2,3)),"Error, not approved"),"")</calculatedColumnFormula>
    </tableColumn>
    <tableColumn id="4" xr3:uid="{8DEBDEF5-7DBC-4685-8B48-5263D998D2D7}" name="ClientID" dataDxfId="67">
      <calculatedColumnFormula>$M$1</calculatedColumnFormula>
    </tableColumn>
  </tableColumns>
  <tableStyleInfo name="TableStyleMedium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33BCAFB-50C3-415D-A9A6-04CC3839D179}" name="Table4935711151721232527" displayName="Table4935711151721232527" ref="G1:H3" headerRowCount="0" totalsRowShown="0" headerRowDxfId="66" tableBorderDxfId="65" totalsRowBorderDxfId="64">
  <tableColumns count="2">
    <tableColumn id="1" xr3:uid="{B2D87566-F743-4A78-9FE0-B7EC58BE7EE1}" name="Column1" headerRowDxfId="63" dataDxfId="62"/>
    <tableColumn id="2" xr3:uid="{9C64A878-EE63-40BF-854B-D21FFFE37A65}" name="Column2" headerRowDxfId="61" dataDxfId="60"/>
  </tableColumns>
  <tableStyleInfo name="TableStyleDark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3D3A01E-A031-4B6D-B7DA-5A031D9E05B1}" name="IR_Notes82461014162022242628" displayName="IR_Notes82461014162022242628" ref="G5:M30" totalsRowShown="0" headerRowDxfId="59" headerRowBorderDxfId="58" tableBorderDxfId="57">
  <autoFilter ref="G5:M30" xr:uid="{C27EAFEF-969E-42F9-A8A5-9E4C44851BE6}"/>
  <tableColumns count="7">
    <tableColumn id="1" xr3:uid="{D29C5451-7AB5-4209-8946-C1F7D7B869DA}" name="Form Name"/>
    <tableColumn id="2" xr3:uid="{9D49B87C-7E63-4956-9988-B47FCBD3036D}" name="Legal Entity"/>
    <tableColumn id="3" xr3:uid="{492DA23D-ACBB-4190-A96E-B09982EC229E}" name="Reason(s) Denied" dataDxfId="56"/>
    <tableColumn id="5" xr3:uid="{8C56D765-31E8-433D-A735-5EE4A36920DA}" name="Fixed?" dataDxfId="55"/>
    <tableColumn id="6" xr3:uid="{069F1776-14D9-4EC1-A8C7-EF65C00CF2EA}" name="Prepared by" dataDxfId="54">
      <calculatedColumnFormula>IF(IR_Notes82461014162022242628[[#This Row],[Form Name]]&lt;&gt;"",IF($H$1&lt;&gt;"",LOWER($H$1),"Error, no preparer name"),"")</calculatedColumnFormula>
    </tableColumn>
    <tableColumn id="7" xr3:uid="{FE3E9613-52FE-4BAF-83F3-6E33FF8ED55F}" name="Reviewer" dataDxfId="53">
      <calculatedColumnFormula>IF(IR_Notes82461014162022242628[[#This Row],[Form Name]]&lt;&gt;"",IF($H$2&lt;&gt;"",UPPER(LEFT($H$2,3)),"Error, not approved"),"")</calculatedColumnFormula>
    </tableColumn>
    <tableColumn id="4" xr3:uid="{69F82FC7-94E0-47EB-9F57-752168E9ECC8}" name="ClientID" dataDxfId="52">
      <calculatedColumnFormula>$M$1</calculatedColumnFormula>
    </tableColumn>
  </tableColumns>
  <tableStyleInfo name="TableStyleMedium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F30E79D-9A1A-4617-ABA3-84A3B8818DD5}" name="Table493571115172123252729" displayName="Table493571115172123252729" ref="G1:H3" headerRowCount="0" totalsRowShown="0" headerRowDxfId="51" tableBorderDxfId="50" totalsRowBorderDxfId="49">
  <tableColumns count="2">
    <tableColumn id="1" xr3:uid="{2B06C9B9-7E88-4B4B-B543-7F2C680EDE7F}" name="Column1" headerRowDxfId="48" dataDxfId="47"/>
    <tableColumn id="2" xr3:uid="{DAE0BB46-49C8-4640-8682-28E12088B7B3}" name="Column2" headerRowDxfId="46" dataDxfId="45"/>
  </tableColumns>
  <tableStyleInfo name="TableStyleDark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CB2C2A0-FC75-4121-ADF7-F520D1AD7106}" name="IR_Notes8246101416202224262830" displayName="IR_Notes8246101416202224262830" ref="G5:M30" totalsRowShown="0" headerRowDxfId="44" headerRowBorderDxfId="43" tableBorderDxfId="42">
  <autoFilter ref="G5:M30" xr:uid="{C27EAFEF-969E-42F9-A8A5-9E4C44851BE6}"/>
  <tableColumns count="7">
    <tableColumn id="1" xr3:uid="{90C9A183-A870-4857-B548-1AAB06DEEEF8}" name="Form Name"/>
    <tableColumn id="2" xr3:uid="{EA952A54-3527-4D6F-A166-B35F2467526F}" name="Legal Entity"/>
    <tableColumn id="3" xr3:uid="{A5C7F63B-A04C-4CFA-BBCC-7E7C510FF078}" name="Reason(s) Denied" dataDxfId="41"/>
    <tableColumn id="5" xr3:uid="{F579C4CC-54A3-40B4-B143-BF1BDBD5944B}" name="Fixed?" dataDxfId="40"/>
    <tableColumn id="6" xr3:uid="{26B63BCD-7151-4EA2-9525-7CD815527FCB}" name="Prepared by" dataDxfId="39">
      <calculatedColumnFormula>IF(IR_Notes8246101416202224262830[[#This Row],[Form Name]]&lt;&gt;"",IF($H$1&lt;&gt;"",LOWER($H$1),"Error, no preparer name"),"")</calculatedColumnFormula>
    </tableColumn>
    <tableColumn id="7" xr3:uid="{476F985F-A745-4EDF-AD7D-8919827665A7}" name="Reviewer" dataDxfId="38">
      <calculatedColumnFormula>IF(IR_Notes8246101416202224262830[[#This Row],[Form Name]]&lt;&gt;"",IF($H$2&lt;&gt;"",UPPER(LEFT($H$2,3)),"Error, not approved"),"")</calculatedColumnFormula>
    </tableColumn>
    <tableColumn id="4" xr3:uid="{4C4D440B-EB87-4F1E-839E-B725F925CB7B}" name="ClientID" dataDxfId="37">
      <calculatedColumnFormula>$M$1</calculatedColumnFormula>
    </tableColumn>
  </tableColumns>
  <tableStyleInfo name="TableStyleMedium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32ABDD29-97B2-49F7-9848-D5DE176A79E7}" name="Table49357111517212325272931" displayName="Table49357111517212325272931" ref="G1:H3" headerRowCount="0" totalsRowShown="0" headerRowDxfId="36" tableBorderDxfId="35" totalsRowBorderDxfId="34">
  <tableColumns count="2">
    <tableColumn id="1" xr3:uid="{BDB9B3EB-9D5A-467A-B332-1BEC690C3A65}" name="Column1" headerRowDxfId="33" dataDxfId="32"/>
    <tableColumn id="2" xr3:uid="{B20E2ECE-3C4D-4899-A047-5F2B967A8158}" name="Column2" headerRowDxfId="31" dataDxfId="30"/>
  </tableColumns>
  <tableStyleInfo name="TableStyleDark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ACA771C-90EC-4F2B-B28C-D78007014F7B}" name="IR_Notes812" displayName="IR_Notes812" ref="G6:M28" totalsRowShown="0" headerRowDxfId="29" headerRowBorderDxfId="28" tableBorderDxfId="27">
  <autoFilter ref="G6:M28" xr:uid="{C27EAFEF-969E-42F9-A8A5-9E4C44851BE6}"/>
  <tableColumns count="7">
    <tableColumn id="1" xr3:uid="{4D40B519-36DA-4462-969B-656BD37BE15B}" name="Form Name"/>
    <tableColumn id="2" xr3:uid="{D6F90D1C-A720-403E-BBFE-6CC7A284B618}" name="Legal Entity"/>
    <tableColumn id="3" xr3:uid="{3223C91C-DDD2-45D0-A731-B539767C016A}" name="Reason(s) Denied" dataDxfId="26"/>
    <tableColumn id="5" xr3:uid="{EDEB16A5-7282-4A7C-8303-6EB1E75A30E4}" name="Fixed?" dataDxfId="25"/>
    <tableColumn id="6" xr3:uid="{7E143E1F-6DF6-4D51-954E-179850263F1F}" name="Prepared by" dataDxfId="24">
      <calculatedColumnFormula>IF(IR_Notes812[[#This Row],[Form Name]]&lt;&gt;"",IF($H$1&lt;&gt;"",LOWER($H$1),"Error, no preparer name"),"")</calculatedColumnFormula>
    </tableColumn>
    <tableColumn id="7" xr3:uid="{C6C898CC-581E-4893-95D6-6EFA5942C248}" name="Reviewer" dataDxfId="23">
      <calculatedColumnFormula>IF(IR_Notes812[[#This Row],[Form Name]]&lt;&gt;"",IF($H$2&lt;&gt;"",UPPER(LEFT($H$2,3)),"Error, not approved"),"")</calculatedColumnFormula>
    </tableColumn>
    <tableColumn id="4" xr3:uid="{002390BC-CB77-45F2-BA1B-EC60AA886252}" name="ClientID" dataDxfId="22">
      <calculatedColumnFormula>$M$1</calculatedColumnFormula>
    </tableColumn>
  </tableColumns>
  <tableStyleInfo name="TableStyleMedium3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6F993CA-2A11-4521-A68A-A5B6E75681BC}" name="Table4913" displayName="Table4913" ref="G1:H3" headerRowCount="0" totalsRowShown="0" headerRowDxfId="21" tableBorderDxfId="20" totalsRowBorderDxfId="19">
  <tableColumns count="2">
    <tableColumn id="1" xr3:uid="{B0EB90FF-8AE8-45BE-BD6E-6FE599FAD82D}" name="Column1" headerRowDxfId="18" dataDxfId="17"/>
    <tableColumn id="2" xr3:uid="{060858A4-93FB-4E49-809E-82B773308801}" name="Column2" headerRowDxfId="16" dataDxfId="15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B8F9-CECA-4D90-B0A6-C58CF22D5E7C}">
  <dimension ref="A1:O60"/>
  <sheetViews>
    <sheetView workbookViewId="0">
      <selection activeCell="D34" sqref="D34"/>
    </sheetView>
  </sheetViews>
  <sheetFormatPr defaultColWidth="9.140625" defaultRowHeight="15" x14ac:dyDescent="0.25"/>
  <cols>
    <col min="1" max="1" width="45.7109375" customWidth="1"/>
    <col min="2" max="2" width="13.85546875" customWidth="1"/>
    <col min="3" max="3" width="12.5703125" bestFit="1" customWidth="1"/>
    <col min="4" max="4" width="52.5703125" bestFit="1" customWidth="1"/>
    <col min="7" max="7" width="15.7109375" customWidth="1"/>
    <col min="8" max="8" width="15.140625" bestFit="1" customWidth="1"/>
    <col min="9" max="9" width="38.42578125" customWidth="1"/>
    <col min="10" max="10" width="9.42578125" customWidth="1"/>
    <col min="11" max="12" width="14" hidden="1" customWidth="1"/>
    <col min="13" max="13" width="42.42578125" hidden="1" customWidth="1"/>
    <col min="14" max="15" width="9.140625" hidden="1" customWidth="1"/>
  </cols>
  <sheetData>
    <row r="1" spans="1:15" ht="15.75" thickBot="1" x14ac:dyDescent="0.3">
      <c r="A1" s="6" t="s">
        <v>0</v>
      </c>
      <c r="B1" s="6" t="s">
        <v>2</v>
      </c>
      <c r="C1" s="6" t="s">
        <v>1</v>
      </c>
      <c r="D1" s="6" t="s">
        <v>3</v>
      </c>
      <c r="G1" s="17" t="s">
        <v>29</v>
      </c>
      <c r="H1" s="18" t="s">
        <v>58</v>
      </c>
      <c r="K1" t="s">
        <v>49</v>
      </c>
      <c r="M1" t="e">
        <f ca="1">LEFT($N$1,LEN($N$1)-5)</f>
        <v>#VALUE!</v>
      </c>
      <c r="N1" t="e">
        <f ca="1">RIGHT($O$1,LEN($O$1)-16)</f>
        <v>#VALUE!</v>
      </c>
      <c r="O1" t="str" cm="1">
        <f t="array" aca="1" ref="O1" ca="1">MID(CELL("filename"),SEARCH("[",CELL("filename"))+1,SEARCH("]",CELL("filename"))-SEARCH("[",CELL("filename"))-1)</f>
        <v>Checklist.xlsx</v>
      </c>
    </row>
    <row r="2" spans="1:15" x14ac:dyDescent="0.25">
      <c r="A2" t="s">
        <v>4</v>
      </c>
      <c r="B2" s="1">
        <f>B23</f>
        <v>106056.27</v>
      </c>
      <c r="C2" s="1">
        <v>106056.27</v>
      </c>
      <c r="D2" s="25">
        <f>B2-C2</f>
        <v>0</v>
      </c>
      <c r="G2" s="13" t="s">
        <v>30</v>
      </c>
      <c r="H2" s="16" t="s">
        <v>81</v>
      </c>
    </row>
    <row r="3" spans="1:15" ht="15.75" thickBot="1" x14ac:dyDescent="0.3">
      <c r="A3" t="s">
        <v>5</v>
      </c>
      <c r="B3" s="1"/>
      <c r="C3" s="1"/>
      <c r="D3" s="25">
        <f>B3-C3</f>
        <v>0</v>
      </c>
      <c r="G3" s="14" t="s">
        <v>31</v>
      </c>
      <c r="H3" s="15"/>
    </row>
    <row r="4" spans="1:15" ht="19.5" thickBot="1" x14ac:dyDescent="0.35">
      <c r="A4" t="s">
        <v>50</v>
      </c>
      <c r="B4" s="1"/>
      <c r="C4" s="1"/>
      <c r="D4" s="25">
        <f t="shared" ref="D4" si="0">B4-C4</f>
        <v>0</v>
      </c>
      <c r="G4" s="64" t="s">
        <v>53</v>
      </c>
      <c r="H4" s="65"/>
      <c r="I4" s="65"/>
      <c r="J4" s="66"/>
    </row>
    <row r="5" spans="1:15" x14ac:dyDescent="0.25">
      <c r="D5" s="1"/>
      <c r="G5" s="11" t="s">
        <v>36</v>
      </c>
      <c r="H5" s="12" t="s">
        <v>37</v>
      </c>
      <c r="I5" s="12" t="s">
        <v>38</v>
      </c>
      <c r="J5" s="12" t="s">
        <v>52</v>
      </c>
      <c r="K5" s="12" t="s">
        <v>48</v>
      </c>
      <c r="L5" s="12" t="s">
        <v>57</v>
      </c>
      <c r="M5" s="20" t="s">
        <v>49</v>
      </c>
    </row>
    <row r="6" spans="1:15" x14ac:dyDescent="0.25">
      <c r="D6" s="1"/>
      <c r="G6" s="20"/>
      <c r="H6" s="28"/>
      <c r="I6" s="28"/>
      <c r="J6" s="5"/>
      <c r="K6" s="5" t="str">
        <f>IF(IR_Notes8[[#This Row],[Form Name]]&lt;&gt;"",IF($H$1&lt;&gt;"",LOWER($H$1),"Error, no preparer name"),"")</f>
        <v/>
      </c>
      <c r="L6" s="28" t="str">
        <f>IF(IR_Notes8[[#This Row],[Form Name]]&lt;&gt;"",IF($H$2&lt;&gt;"",UPPER(LEFT($H$2,3)),"Error, not approved"),"")</f>
        <v/>
      </c>
      <c r="M6" s="20" t="e">
        <f ca="1">$M$1</f>
        <v>#VALUE!</v>
      </c>
    </row>
    <row r="7" spans="1:15" x14ac:dyDescent="0.25">
      <c r="A7" s="2" t="s">
        <v>8</v>
      </c>
      <c r="B7" s="23">
        <f>SUM(B2:B6)</f>
        <v>106056.27</v>
      </c>
      <c r="C7" s="23">
        <f>SUM(C2:C6)</f>
        <v>106056.27</v>
      </c>
      <c r="D7" s="24">
        <f>B7-C7</f>
        <v>0</v>
      </c>
      <c r="G7" s="20"/>
      <c r="H7" s="28"/>
      <c r="I7" s="28"/>
      <c r="J7" s="5"/>
      <c r="K7" s="5" t="str">
        <f>IF(IR_Notes8[[#This Row],[Form Name]]&lt;&gt;"",IF($H$1&lt;&gt;"",LOWER($H$1),"Error, no preparer name"),"")</f>
        <v/>
      </c>
      <c r="L7" s="28" t="str">
        <f>IF(IR_Notes8[[#This Row],[Form Name]]&lt;&gt;"",IF($H$2&lt;&gt;"",UPPER(LEFT($H$2,3)),"Error, not approved"),"")</f>
        <v/>
      </c>
      <c r="M7" s="20" t="e">
        <f ca="1">$M$1</f>
        <v>#VALUE!</v>
      </c>
    </row>
    <row r="8" spans="1:15" x14ac:dyDescent="0.25">
      <c r="G8" s="10"/>
      <c r="H8" s="5"/>
      <c r="I8" s="5"/>
      <c r="J8" s="5"/>
      <c r="K8" s="5" t="str">
        <f>IF(IR_Notes8[[#This Row],[Form Name]]&lt;&gt;"",IF($H$1&lt;&gt;"",LOWER($H$1),"Error, no preparer name"),"")</f>
        <v/>
      </c>
      <c r="L8" s="5" t="str">
        <f>IF(IR_Notes8[[#This Row],[Form Name]]&lt;&gt;"",IF($H$2&lt;&gt;"",UPPER(LEFT($H$2,3)),"Error, not approved"),"")</f>
        <v/>
      </c>
      <c r="M8" s="21" t="e">
        <f t="shared" ref="M8:M31" ca="1" si="1">$M$1</f>
        <v>#VALUE!</v>
      </c>
    </row>
    <row r="9" spans="1:15" x14ac:dyDescent="0.25">
      <c r="A9" t="s">
        <v>6</v>
      </c>
      <c r="B9">
        <v>106056.27</v>
      </c>
      <c r="G9" s="10"/>
      <c r="H9" s="5"/>
      <c r="I9" s="5"/>
      <c r="J9" s="5"/>
      <c r="K9" s="5" t="str">
        <f>IF(IR_Notes8[[#This Row],[Form Name]]&lt;&gt;"",IF($H$1&lt;&gt;"",LOWER($H$1),"Error, no preparer name"),"")</f>
        <v/>
      </c>
      <c r="L9" s="5" t="str">
        <f>IF(IR_Notes8[[#This Row],[Form Name]]&lt;&gt;"",IF($H$2&lt;&gt;"",UPPER(LEFT($H$2,3)),"Error, not approved"),"")</f>
        <v/>
      </c>
      <c r="M9" s="21" t="e">
        <f t="shared" ca="1" si="1"/>
        <v>#VALUE!</v>
      </c>
    </row>
    <row r="10" spans="1:15" x14ac:dyDescent="0.25">
      <c r="A10" t="s">
        <v>7</v>
      </c>
      <c r="B10" s="23">
        <f>B9-C7</f>
        <v>0</v>
      </c>
      <c r="G10" s="10"/>
      <c r="H10" s="5"/>
      <c r="I10" s="5"/>
      <c r="J10" s="5"/>
      <c r="K10" s="5" t="str">
        <f>IF(IR_Notes8[[#This Row],[Form Name]]&lt;&gt;"",IF($H$1&lt;&gt;"",LOWER($H$1),"Error, no preparer name"),"")</f>
        <v/>
      </c>
      <c r="L10" s="5" t="str">
        <f>IF(IR_Notes8[[#This Row],[Form Name]]&lt;&gt;"",IF($H$2&lt;&gt;"",UPPER(LEFT($H$2,3)),"Error, not approved"),"")</f>
        <v/>
      </c>
      <c r="M10" s="21" t="e">
        <f t="shared" ca="1" si="1"/>
        <v>#VALUE!</v>
      </c>
    </row>
    <row r="11" spans="1:15" x14ac:dyDescent="0.25">
      <c r="A11" s="6"/>
      <c r="B11" s="6" t="s">
        <v>56</v>
      </c>
      <c r="C11" s="6" t="s">
        <v>54</v>
      </c>
      <c r="D11" s="6" t="s">
        <v>55</v>
      </c>
      <c r="G11" s="10"/>
      <c r="H11" s="5"/>
      <c r="I11" s="5"/>
      <c r="J11" s="5"/>
      <c r="K11" s="5" t="str">
        <f>IF(IR_Notes8[[#This Row],[Form Name]]&lt;&gt;"",IF($H$1&lt;&gt;"",LOWER($H$1),"Error, no preparer name"),"")</f>
        <v/>
      </c>
      <c r="L11" s="5" t="str">
        <f>IF(IR_Notes8[[#This Row],[Form Name]]&lt;&gt;"",IF($H$2&lt;&gt;"",UPPER(LEFT($H$2,3)),"Error, not approved"),"")</f>
        <v/>
      </c>
      <c r="M11" s="21" t="e">
        <f t="shared" ca="1" si="1"/>
        <v>#VALUE!</v>
      </c>
    </row>
    <row r="12" spans="1:15" x14ac:dyDescent="0.25">
      <c r="A12" s="2" t="s">
        <v>39</v>
      </c>
      <c r="G12" s="10"/>
      <c r="H12" s="5"/>
      <c r="I12" s="5"/>
      <c r="J12" s="5"/>
      <c r="K12" s="5" t="str">
        <f>IF(IR_Notes8[[#This Row],[Form Name]]&lt;&gt;"",IF($H$1&lt;&gt;"",LOWER($H$1),"Error, no preparer name"),"")</f>
        <v/>
      </c>
      <c r="L12" s="5" t="str">
        <f>IF(IR_Notes8[[#This Row],[Form Name]]&lt;&gt;"",IF($H$2&lt;&gt;"",UPPER(LEFT($H$2,3)),"Error, not approved"),"")</f>
        <v/>
      </c>
      <c r="M12" s="21" t="e">
        <f t="shared" ca="1" si="1"/>
        <v>#VALUE!</v>
      </c>
    </row>
    <row r="13" spans="1:15" x14ac:dyDescent="0.25">
      <c r="A13" t="s">
        <v>40</v>
      </c>
      <c r="B13" t="s">
        <v>41</v>
      </c>
      <c r="C13" s="35">
        <v>24859</v>
      </c>
      <c r="D13" s="36" t="s">
        <v>74</v>
      </c>
      <c r="G13" s="5"/>
      <c r="H13" s="5"/>
      <c r="I13" s="5"/>
      <c r="J13" s="5"/>
      <c r="K13" s="5" t="str">
        <f>IF(IR_Notes8[[#This Row],[Form Name]]&lt;&gt;"",IF($H$1&lt;&gt;"",LOWER($H$1),"Error, no preparer name"),"")</f>
        <v/>
      </c>
      <c r="L13" s="5" t="str">
        <f>IF(IR_Notes8[[#This Row],[Form Name]]&lt;&gt;"",IF($H$2&lt;&gt;"",UPPER(LEFT($H$2,3)),"Error, not approved"),"")</f>
        <v/>
      </c>
      <c r="M13" s="21" t="e">
        <f t="shared" ca="1" si="1"/>
        <v>#VALUE!</v>
      </c>
    </row>
    <row r="14" spans="1:15" x14ac:dyDescent="0.25">
      <c r="A14" t="s">
        <v>66</v>
      </c>
      <c r="B14" t="s">
        <v>41</v>
      </c>
      <c r="C14" s="35">
        <v>960</v>
      </c>
      <c r="D14" s="36" t="s">
        <v>75</v>
      </c>
      <c r="G14" s="5"/>
      <c r="H14" s="5"/>
      <c r="I14" s="5"/>
      <c r="J14" s="5"/>
      <c r="K14" s="5" t="str">
        <f>IF(IR_Notes8[[#This Row],[Form Name]]&lt;&gt;"",IF($H$1&lt;&gt;"",LOWER($H$1),"Error, no preparer name"),"")</f>
        <v/>
      </c>
      <c r="L14" s="5" t="str">
        <f>IF(IR_Notes8[[#This Row],[Form Name]]&lt;&gt;"",IF($H$2&lt;&gt;"",UPPER(LEFT($H$2,3)),"Error, not approved"),"")</f>
        <v/>
      </c>
      <c r="M14" s="21" t="e">
        <f t="shared" ca="1" si="1"/>
        <v>#VALUE!</v>
      </c>
    </row>
    <row r="15" spans="1:15" x14ac:dyDescent="0.25">
      <c r="A15" t="s">
        <v>67</v>
      </c>
      <c r="B15" t="s">
        <v>41</v>
      </c>
      <c r="C15" s="35">
        <v>704.27</v>
      </c>
      <c r="D15" s="36" t="s">
        <v>80</v>
      </c>
      <c r="G15" s="5"/>
      <c r="H15" s="5"/>
      <c r="I15" s="5"/>
      <c r="J15" s="5"/>
      <c r="K15" s="5" t="str">
        <f>IF(IR_Notes8[[#This Row],[Form Name]]&lt;&gt;"",IF($H$1&lt;&gt;"",LOWER($H$1),"Error, no preparer name"),"")</f>
        <v/>
      </c>
      <c r="L15" s="5" t="str">
        <f>IF(IR_Notes8[[#This Row],[Form Name]]&lt;&gt;"",IF($H$2&lt;&gt;"",UPPER(LEFT($H$2,3)),"Error, not approved"),"")</f>
        <v/>
      </c>
      <c r="M15" s="21" t="e">
        <f t="shared" ca="1" si="1"/>
        <v>#VALUE!</v>
      </c>
    </row>
    <row r="16" spans="1:15" x14ac:dyDescent="0.25">
      <c r="A16" t="s">
        <v>68</v>
      </c>
      <c r="B16" t="s">
        <v>41</v>
      </c>
      <c r="C16" s="35">
        <v>745.23</v>
      </c>
      <c r="D16" s="36" t="s">
        <v>78</v>
      </c>
      <c r="G16" s="5"/>
      <c r="H16" s="5"/>
      <c r="I16" s="5"/>
      <c r="J16" s="5"/>
      <c r="K16" s="5" t="str">
        <f>IF(IR_Notes8[[#This Row],[Form Name]]&lt;&gt;"",IF($H$1&lt;&gt;"",LOWER($H$1),"Error, no preparer name"),"")</f>
        <v/>
      </c>
      <c r="L16" s="5" t="str">
        <f>IF(IR_Notes8[[#This Row],[Form Name]]&lt;&gt;"",IF($H$2&lt;&gt;"",UPPER(LEFT($H$2,3)),"Error, not approved"),"")</f>
        <v/>
      </c>
      <c r="M16" s="21" t="e">
        <f ca="1">$M$1</f>
        <v>#VALUE!</v>
      </c>
    </row>
    <row r="17" spans="1:13" x14ac:dyDescent="0.25">
      <c r="A17" t="s">
        <v>70</v>
      </c>
      <c r="B17" t="s">
        <v>72</v>
      </c>
      <c r="C17" s="35">
        <v>1811.41</v>
      </c>
      <c r="D17" s="36" t="s">
        <v>79</v>
      </c>
      <c r="G17" s="5"/>
      <c r="H17" s="5"/>
      <c r="I17" s="5"/>
      <c r="J17" s="5"/>
      <c r="K17" s="5" t="str">
        <f>IF(IR_Notes8[[#This Row],[Form Name]]&lt;&gt;"",IF($H$1&lt;&gt;"",LOWER($H$1),"Error, no preparer name"),"")</f>
        <v/>
      </c>
      <c r="L17" s="5" t="str">
        <f>IF(IR_Notes8[[#This Row],[Form Name]]&lt;&gt;"",IF($H$2&lt;&gt;"",UPPER(LEFT($H$2,3)),"Error, not approved"),"")</f>
        <v/>
      </c>
      <c r="M17" s="21" t="e">
        <f ca="1">$M$1</f>
        <v>#VALUE!</v>
      </c>
    </row>
    <row r="18" spans="1:13" x14ac:dyDescent="0.25">
      <c r="A18" t="s">
        <v>71</v>
      </c>
      <c r="B18" t="s">
        <v>72</v>
      </c>
      <c r="C18" s="35">
        <v>4847.3500000000004</v>
      </c>
      <c r="D18" s="36" t="s">
        <v>76</v>
      </c>
      <c r="G18" s="5"/>
      <c r="H18" s="5"/>
      <c r="I18" s="5"/>
      <c r="J18" s="5"/>
      <c r="K18" s="5" t="str">
        <f>IF(IR_Notes8[[#This Row],[Form Name]]&lt;&gt;"",IF($H$1&lt;&gt;"",LOWER($H$1),"Error, no preparer name"),"")</f>
        <v/>
      </c>
      <c r="L18" s="5" t="str">
        <f>IF(IR_Notes8[[#This Row],[Form Name]]&lt;&gt;"",IF($H$2&lt;&gt;"",UPPER(LEFT($H$2,3)),"Error, not approved"),"")</f>
        <v/>
      </c>
      <c r="M18" s="21" t="e">
        <f ca="1">$M$1</f>
        <v>#VALUE!</v>
      </c>
    </row>
    <row r="19" spans="1:13" x14ac:dyDescent="0.25">
      <c r="A19" t="s">
        <v>73</v>
      </c>
      <c r="B19" t="s">
        <v>41</v>
      </c>
      <c r="C19" s="22"/>
      <c r="D19" s="36" t="s">
        <v>77</v>
      </c>
      <c r="G19" s="5"/>
      <c r="H19" s="5"/>
      <c r="I19" s="5"/>
      <c r="J19" s="5"/>
      <c r="K19" s="5" t="str">
        <f>IF(IR_Notes8[[#This Row],[Form Name]]&lt;&gt;"",IF($H$1&lt;&gt;"",LOWER($H$1),"Error, no preparer name"),"")</f>
        <v/>
      </c>
      <c r="L19" s="5" t="str">
        <f>IF(IR_Notes8[[#This Row],[Form Name]]&lt;&gt;"",IF($H$2&lt;&gt;"",UPPER(LEFT($H$2,3)),"Error, not approved"),"")</f>
        <v/>
      </c>
      <c r="M19" s="21" t="e">
        <f ca="1">$M$1</f>
        <v>#VALUE!</v>
      </c>
    </row>
    <row r="20" spans="1:13" x14ac:dyDescent="0.25">
      <c r="A20" s="6"/>
      <c r="B20" s="6"/>
      <c r="C20" s="6"/>
      <c r="D20" s="6"/>
      <c r="G20" s="5"/>
      <c r="H20" s="5"/>
      <c r="I20" s="5"/>
      <c r="J20" s="5"/>
      <c r="K20" s="5" t="str">
        <f>IF(IR_Notes8[[#This Row],[Form Name]]&lt;&gt;"",IF($H$1&lt;&gt;"",LOWER($H$1),"Error, no preparer name"),"")</f>
        <v/>
      </c>
      <c r="L20" s="5" t="str">
        <f>IF(IR_Notes8[[#This Row],[Form Name]]&lt;&gt;"",IF($H$2&lt;&gt;"",UPPER(LEFT($H$2,3)),"Error, not approved"),"")</f>
        <v/>
      </c>
      <c r="M20" s="21" t="e">
        <f t="shared" ca="1" si="1"/>
        <v>#VALUE!</v>
      </c>
    </row>
    <row r="21" spans="1:13" x14ac:dyDescent="0.25">
      <c r="A21" s="2" t="s">
        <v>9</v>
      </c>
      <c r="G21" s="5"/>
      <c r="H21" s="5"/>
      <c r="I21" s="5"/>
      <c r="J21" s="5"/>
      <c r="K21" s="5" t="str">
        <f>IF(IR_Notes8[[#This Row],[Form Name]]&lt;&gt;"",IF($H$1&lt;&gt;"",LOWER($H$1),"Error, no preparer name"),"")</f>
        <v/>
      </c>
      <c r="L21" s="5" t="str">
        <f>IF(IR_Notes8[[#This Row],[Form Name]]&lt;&gt;"",IF($H$2&lt;&gt;"",UPPER(LEFT($H$2,3)),"Error, not approved"),"")</f>
        <v/>
      </c>
      <c r="M21" s="21" t="e">
        <f t="shared" ca="1" si="1"/>
        <v>#VALUE!</v>
      </c>
    </row>
    <row r="22" spans="1:13" x14ac:dyDescent="0.25">
      <c r="A22" s="30" t="s">
        <v>60</v>
      </c>
      <c r="B22" s="31">
        <v>106056.27</v>
      </c>
      <c r="G22" s="5"/>
      <c r="H22" s="5"/>
      <c r="I22" s="5"/>
      <c r="J22" s="5"/>
      <c r="K22" s="5" t="str">
        <f>IF(IR_Notes8[[#This Row],[Form Name]]&lt;&gt;"",IF($H$1&lt;&gt;"",LOWER($H$1),"Error, no preparer name"),"")</f>
        <v/>
      </c>
      <c r="L22" s="5" t="str">
        <f>IF(IR_Notes8[[#This Row],[Form Name]]&lt;&gt;"",IF($H$2&lt;&gt;"",UPPER(LEFT($H$2,3)),"Error, not approved"),"")</f>
        <v/>
      </c>
      <c r="M22" s="21" t="e">
        <f t="shared" ca="1" si="1"/>
        <v>#VALUE!</v>
      </c>
    </row>
    <row r="23" spans="1:13" x14ac:dyDescent="0.25">
      <c r="A23" s="30" t="s">
        <v>10</v>
      </c>
      <c r="B23" s="31">
        <v>106056.27</v>
      </c>
      <c r="G23" s="5"/>
      <c r="H23" s="5"/>
      <c r="I23" s="5"/>
      <c r="J23" s="5"/>
      <c r="K23" s="5" t="str">
        <f>IF(IR_Notes8[[#This Row],[Form Name]]&lt;&gt;"",IF($H$1&lt;&gt;"",LOWER($H$1),"Error, no preparer name"),"")</f>
        <v/>
      </c>
      <c r="L23" s="5" t="str">
        <f>IF(IR_Notes8[[#This Row],[Form Name]]&lt;&gt;"",IF($H$2&lt;&gt;"",UPPER(LEFT($H$2,3)),"Error, not approved"),"")</f>
        <v/>
      </c>
      <c r="M23" s="21" t="e">
        <f t="shared" ca="1" si="1"/>
        <v>#VALUE!</v>
      </c>
    </row>
    <row r="24" spans="1:13" x14ac:dyDescent="0.25">
      <c r="A24" s="30" t="s">
        <v>11</v>
      </c>
      <c r="B24" s="31">
        <v>12.4</v>
      </c>
      <c r="G24" s="5"/>
      <c r="H24" s="5"/>
      <c r="I24" s="5"/>
      <c r="J24" s="5"/>
      <c r="K24" s="5" t="str">
        <f>IF(IR_Notes8[[#This Row],[Form Name]]&lt;&gt;"",IF($H$1&lt;&gt;"",LOWER($H$1),"Error, no preparer name"),"")</f>
        <v/>
      </c>
      <c r="L24" s="5" t="str">
        <f>IF(IR_Notes8[[#This Row],[Form Name]]&lt;&gt;"",IF($H$2&lt;&gt;"",UPPER(LEFT($H$2,3)),"Error, not approved"),"")</f>
        <v/>
      </c>
      <c r="M24" s="21" t="e">
        <f t="shared" ca="1" si="1"/>
        <v>#VALUE!</v>
      </c>
    </row>
    <row r="25" spans="1:13" x14ac:dyDescent="0.25">
      <c r="A25" s="30" t="s">
        <v>12</v>
      </c>
      <c r="B25" s="31">
        <v>-27195.84</v>
      </c>
      <c r="G25" s="5"/>
      <c r="H25" s="5"/>
      <c r="I25" s="5"/>
      <c r="J25" s="5"/>
      <c r="K25" s="5" t="str">
        <f>IF(IR_Notes8[[#This Row],[Form Name]]&lt;&gt;"",IF($H$1&lt;&gt;"",LOWER($H$1),"Error, no preparer name"),"")</f>
        <v/>
      </c>
      <c r="L25" s="5" t="str">
        <f>IF(IR_Notes8[[#This Row],[Form Name]]&lt;&gt;"",IF($H$2&lt;&gt;"",UPPER(LEFT($H$2,3)),"Error, not approved"),"")</f>
        <v/>
      </c>
      <c r="M25" s="21" t="e">
        <f t="shared" ca="1" si="1"/>
        <v>#VALUE!</v>
      </c>
    </row>
    <row r="26" spans="1:13" x14ac:dyDescent="0.25">
      <c r="A26" s="30" t="s">
        <v>13</v>
      </c>
      <c r="B26" s="31">
        <v>0</v>
      </c>
      <c r="G26" s="5"/>
      <c r="H26" s="5"/>
      <c r="I26" s="5"/>
      <c r="J26" s="5"/>
      <c r="K26" s="5" t="str">
        <f>IF(IR_Notes8[[#This Row],[Form Name]]&lt;&gt;"",IF($H$1&lt;&gt;"",LOWER($H$1),"Error, no preparer name"),"")</f>
        <v/>
      </c>
      <c r="L26" s="5" t="str">
        <f>IF(IR_Notes8[[#This Row],[Form Name]]&lt;&gt;"",IF($H$2&lt;&gt;"",UPPER(LEFT($H$2,3)),"Error, not approved"),"")</f>
        <v/>
      </c>
      <c r="M26" s="21" t="e">
        <f t="shared" ca="1" si="1"/>
        <v>#VALUE!</v>
      </c>
    </row>
    <row r="27" spans="1:13" x14ac:dyDescent="0.25">
      <c r="A27" s="30" t="s">
        <v>14</v>
      </c>
      <c r="B27" s="31">
        <v>78872.83</v>
      </c>
      <c r="G27" s="5"/>
      <c r="H27" s="5"/>
      <c r="I27" s="5"/>
      <c r="J27" s="5"/>
      <c r="K27" s="5" t="str">
        <f>IF(IR_Notes8[[#This Row],[Form Name]]&lt;&gt;"",IF($H$1&lt;&gt;"",LOWER($H$1),"Error, no preparer name"),"")</f>
        <v/>
      </c>
      <c r="L27" s="5" t="str">
        <f>IF(IR_Notes8[[#This Row],[Form Name]]&lt;&gt;"",IF($H$2&lt;&gt;"",UPPER(LEFT($H$2,3)),"Error, not approved"),"")</f>
        <v/>
      </c>
      <c r="M27" s="21" t="e">
        <f t="shared" ca="1" si="1"/>
        <v>#VALUE!</v>
      </c>
    </row>
    <row r="28" spans="1:13" x14ac:dyDescent="0.25">
      <c r="A28" s="30" t="s">
        <v>15</v>
      </c>
      <c r="B28" s="31">
        <v>-115.97</v>
      </c>
      <c r="G28" s="5"/>
      <c r="H28" s="5"/>
      <c r="I28" s="5"/>
      <c r="J28" s="5"/>
      <c r="K28" s="5" t="str">
        <f>IF(IR_Notes8[[#This Row],[Form Name]]&lt;&gt;"",IF($H$1&lt;&gt;"",LOWER($H$1),"Error, no preparer name"),"")</f>
        <v/>
      </c>
      <c r="L28" s="5" t="str">
        <f>IF(IR_Notes8[[#This Row],[Form Name]]&lt;&gt;"",IF($H$2&lt;&gt;"",UPPER(LEFT($H$2,3)),"Error, not approved"),"")</f>
        <v/>
      </c>
      <c r="M28" s="21" t="e">
        <f t="shared" ca="1" si="1"/>
        <v>#VALUE!</v>
      </c>
    </row>
    <row r="29" spans="1:13" x14ac:dyDescent="0.25">
      <c r="A29" s="30" t="s">
        <v>16</v>
      </c>
      <c r="B29" s="31">
        <v>0</v>
      </c>
      <c r="G29" s="5"/>
      <c r="H29" s="5"/>
      <c r="I29" s="5"/>
      <c r="J29" s="5"/>
      <c r="K29" s="5" t="str">
        <f>IF(IR_Notes8[[#This Row],[Form Name]]&lt;&gt;"",IF($H$1&lt;&gt;"",LOWER($H$1),"Error, no preparer name"),"")</f>
        <v/>
      </c>
      <c r="L29" s="5" t="str">
        <f>IF(IR_Notes8[[#This Row],[Form Name]]&lt;&gt;"",IF($H$2&lt;&gt;"",UPPER(LEFT($H$2,3)),"Error, not approved"),"")</f>
        <v/>
      </c>
      <c r="M29" s="21" t="e">
        <f t="shared" ca="1" si="1"/>
        <v>#VALUE!</v>
      </c>
    </row>
    <row r="30" spans="1:13" x14ac:dyDescent="0.25">
      <c r="A30" s="30" t="s">
        <v>17</v>
      </c>
      <c r="B30" s="31">
        <v>-13190.45</v>
      </c>
      <c r="G30" s="5"/>
      <c r="H30" s="5"/>
      <c r="I30" s="5"/>
      <c r="J30" s="5"/>
      <c r="K30" s="5" t="str">
        <f>IF(IR_Notes8[[#This Row],[Form Name]]&lt;&gt;"",IF($H$1&lt;&gt;"",LOWER($H$1),"Error, no preparer name"),"")</f>
        <v/>
      </c>
      <c r="L30" s="5" t="str">
        <f>IF(IR_Notes8[[#This Row],[Form Name]]&lt;&gt;"",IF($H$2&lt;&gt;"",UPPER(LEFT($H$2,3)),"Error, not approved"),"")</f>
        <v/>
      </c>
      <c r="M30" s="21" t="e">
        <f t="shared" ca="1" si="1"/>
        <v>#VALUE!</v>
      </c>
    </row>
    <row r="31" spans="1:13" x14ac:dyDescent="0.25">
      <c r="A31" s="30" t="s">
        <v>19</v>
      </c>
      <c r="B31" s="31">
        <v>0</v>
      </c>
      <c r="G31" s="5"/>
      <c r="H31" s="5"/>
      <c r="I31" s="5"/>
      <c r="J31" s="5"/>
      <c r="K31" s="5" t="str">
        <f>IF(IR_Notes8[[#This Row],[Form Name]]&lt;&gt;"",IF($H$1&lt;&gt;"",LOWER($H$1),"Error, no preparer name"),"")</f>
        <v/>
      </c>
      <c r="L31" s="5" t="str">
        <f>IF(IR_Notes8[[#This Row],[Form Name]]&lt;&gt;"",IF($H$2&lt;&gt;"",UPPER(LEFT($H$2,3)),"Error, not approved"),"")</f>
        <v/>
      </c>
      <c r="M31" s="21" t="e">
        <f t="shared" ca="1" si="1"/>
        <v>#VALUE!</v>
      </c>
    </row>
    <row r="32" spans="1:13" x14ac:dyDescent="0.25">
      <c r="A32" s="30" t="s">
        <v>20</v>
      </c>
      <c r="B32" s="31">
        <v>-406.12</v>
      </c>
    </row>
    <row r="33" spans="1:9" x14ac:dyDescent="0.25">
      <c r="A33" s="30" t="s">
        <v>61</v>
      </c>
      <c r="B33" s="31">
        <v>0</v>
      </c>
    </row>
    <row r="34" spans="1:9" x14ac:dyDescent="0.25">
      <c r="A34" s="30" t="s">
        <v>21</v>
      </c>
      <c r="B34" s="31">
        <v>0</v>
      </c>
    </row>
    <row r="35" spans="1:9" x14ac:dyDescent="0.25">
      <c r="A35" s="30" t="s">
        <v>22</v>
      </c>
      <c r="B35" s="31">
        <v>0</v>
      </c>
      <c r="F35" t="s">
        <v>59</v>
      </c>
    </row>
    <row r="36" spans="1:9" x14ac:dyDescent="0.25">
      <c r="A36" s="30" t="s">
        <v>23</v>
      </c>
      <c r="B36" s="31">
        <v>7585.71</v>
      </c>
    </row>
    <row r="37" spans="1:9" x14ac:dyDescent="0.25">
      <c r="A37" s="32" t="s">
        <v>24</v>
      </c>
      <c r="B37" s="33">
        <v>72746</v>
      </c>
      <c r="I37" t="s">
        <v>59</v>
      </c>
    </row>
    <row r="38" spans="1:9" x14ac:dyDescent="0.25">
      <c r="A38" s="34" t="s">
        <v>62</v>
      </c>
      <c r="B38" s="31">
        <v>24859</v>
      </c>
    </row>
    <row r="39" spans="1:9" x14ac:dyDescent="0.25">
      <c r="A39" s="34" t="s">
        <v>63</v>
      </c>
      <c r="B39" s="31">
        <v>960</v>
      </c>
    </row>
    <row r="40" spans="1:9" x14ac:dyDescent="0.25">
      <c r="A40" s="34" t="s">
        <v>64</v>
      </c>
      <c r="B40" s="31">
        <v>704.27</v>
      </c>
    </row>
    <row r="41" spans="1:9" x14ac:dyDescent="0.25">
      <c r="A41" s="34" t="s">
        <v>65</v>
      </c>
      <c r="B41" s="31">
        <v>745.23</v>
      </c>
    </row>
    <row r="42" spans="1:9" x14ac:dyDescent="0.25">
      <c r="A42" s="32" t="s">
        <v>28</v>
      </c>
      <c r="B42" s="33">
        <v>100014.5</v>
      </c>
    </row>
    <row r="44" spans="1:9" x14ac:dyDescent="0.25">
      <c r="A44" s="5" t="s">
        <v>51</v>
      </c>
      <c r="B44" s="22">
        <v>72746</v>
      </c>
    </row>
    <row r="45" spans="1:9" x14ac:dyDescent="0.25">
      <c r="A45" s="5" t="s">
        <v>25</v>
      </c>
      <c r="B45" s="7">
        <v>24859</v>
      </c>
    </row>
    <row r="46" spans="1:9" x14ac:dyDescent="0.25">
      <c r="A46" s="5" t="s">
        <v>26</v>
      </c>
      <c r="B46" s="7">
        <v>960</v>
      </c>
    </row>
    <row r="47" spans="1:9" x14ac:dyDescent="0.25">
      <c r="A47" s="5" t="s">
        <v>27</v>
      </c>
      <c r="B47" s="7">
        <v>704.27</v>
      </c>
    </row>
    <row r="48" spans="1:9" x14ac:dyDescent="0.25">
      <c r="A48" s="5" t="s">
        <v>69</v>
      </c>
      <c r="B48" s="29">
        <v>745.23</v>
      </c>
    </row>
    <row r="49" spans="1:4" x14ac:dyDescent="0.25">
      <c r="A49" s="5" t="s">
        <v>32</v>
      </c>
      <c r="B49" s="26">
        <f>SUM(B44:B48)</f>
        <v>100014.5</v>
      </c>
    </row>
    <row r="50" spans="1:4" ht="15.75" thickBot="1" x14ac:dyDescent="0.3">
      <c r="A50" s="8" t="s">
        <v>35</v>
      </c>
      <c r="B50" s="9">
        <f>B49-VLOOKUP("Total Debit Notice",A21:B42,2,FALSE)</f>
        <v>0</v>
      </c>
    </row>
    <row r="51" spans="1:4" ht="15.75" thickTop="1" x14ac:dyDescent="0.25"/>
    <row r="52" spans="1:4" x14ac:dyDescent="0.25">
      <c r="A52" t="s">
        <v>33</v>
      </c>
      <c r="B52" s="27">
        <f>VLOOKUP("Less Prior Payments Made",A21:B42,2,FALSE)</f>
        <v>-13190.45</v>
      </c>
    </row>
    <row r="53" spans="1:4" x14ac:dyDescent="0.25">
      <c r="A53" t="s">
        <v>34</v>
      </c>
      <c r="B53" s="1">
        <v>-13190.45</v>
      </c>
    </row>
    <row r="54" spans="1:4" x14ac:dyDescent="0.25">
      <c r="A54" t="s">
        <v>3</v>
      </c>
      <c r="B54" s="25">
        <f>B52-B53</f>
        <v>0</v>
      </c>
    </row>
    <row r="55" spans="1:4" x14ac:dyDescent="0.25">
      <c r="A55" s="6"/>
      <c r="B55" s="6"/>
      <c r="C55" s="6"/>
      <c r="D55" s="6"/>
    </row>
    <row r="56" spans="1:4" x14ac:dyDescent="0.25">
      <c r="A56" s="2" t="s">
        <v>47</v>
      </c>
    </row>
    <row r="57" spans="1:4" x14ac:dyDescent="0.25">
      <c r="A57" t="s">
        <v>43</v>
      </c>
    </row>
    <row r="58" spans="1:4" x14ac:dyDescent="0.25">
      <c r="A58" t="s">
        <v>44</v>
      </c>
    </row>
    <row r="59" spans="1:4" x14ac:dyDescent="0.25">
      <c r="A59" t="s">
        <v>45</v>
      </c>
    </row>
    <row r="60" spans="1:4" x14ac:dyDescent="0.25">
      <c r="A60" t="s">
        <v>46</v>
      </c>
    </row>
  </sheetData>
  <mergeCells count="1">
    <mergeCell ref="G4:J4"/>
  </mergeCells>
  <conditionalFormatting sqref="G1:H1">
    <cfRule type="expression" dxfId="14" priority="1">
      <formula>$H$1=""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DF4B-E120-40D1-B449-62530147BA52}">
  <dimension ref="A1:O63"/>
  <sheetViews>
    <sheetView workbookViewId="0">
      <selection activeCell="H3" sqref="H3"/>
    </sheetView>
  </sheetViews>
  <sheetFormatPr defaultColWidth="9.140625" defaultRowHeight="15" x14ac:dyDescent="0.25"/>
  <cols>
    <col min="1" max="1" width="45.7109375" customWidth="1"/>
    <col min="2" max="2" width="13.85546875" customWidth="1"/>
    <col min="3" max="3" width="12.5703125" bestFit="1" customWidth="1"/>
    <col min="4" max="4" width="52.5703125" bestFit="1" customWidth="1"/>
    <col min="7" max="7" width="15.7109375" customWidth="1"/>
    <col min="8" max="8" width="15.140625" bestFit="1" customWidth="1"/>
    <col min="9" max="9" width="38.42578125" customWidth="1"/>
    <col min="10" max="10" width="9.42578125" customWidth="1"/>
    <col min="11" max="12" width="14" hidden="1" customWidth="1"/>
    <col min="13" max="13" width="42.42578125" hidden="1" customWidth="1"/>
    <col min="14" max="15" width="9.140625" hidden="1" customWidth="1"/>
  </cols>
  <sheetData>
    <row r="1" spans="1:15" ht="15.75" thickBot="1" x14ac:dyDescent="0.3">
      <c r="A1" s="6" t="s">
        <v>0</v>
      </c>
      <c r="B1" s="6" t="s">
        <v>2</v>
      </c>
      <c r="C1" s="6" t="s">
        <v>1</v>
      </c>
      <c r="D1" s="6" t="s">
        <v>3</v>
      </c>
      <c r="G1" s="17" t="s">
        <v>29</v>
      </c>
      <c r="H1" s="18" t="s">
        <v>82</v>
      </c>
      <c r="K1" t="s">
        <v>49</v>
      </c>
      <c r="M1" t="e">
        <f ca="1">LEFT($N$1,LEN($N$1)-5)</f>
        <v>#VALUE!</v>
      </c>
      <c r="N1" t="e">
        <f ca="1">RIGHT($O$1,LEN($O$1)-16)</f>
        <v>#VALUE!</v>
      </c>
      <c r="O1" t="str" cm="1">
        <f t="array" aca="1" ref="O1" ca="1">MID(CELL("filename"),SEARCH("[",CELL("filename"))+1,SEARCH("]",CELL("filename"))-SEARCH("[",CELL("filename"))-1)</f>
        <v>Checklist.xlsx</v>
      </c>
    </row>
    <row r="2" spans="1:15" x14ac:dyDescent="0.25">
      <c r="A2" s="37" t="s">
        <v>83</v>
      </c>
      <c r="B2" s="38">
        <v>116694.46</v>
      </c>
      <c r="C2" s="38">
        <v>116694.46</v>
      </c>
      <c r="D2" s="25">
        <f>B2-C2</f>
        <v>0</v>
      </c>
      <c r="G2" s="13" t="s">
        <v>30</v>
      </c>
      <c r="H2" s="16" t="s">
        <v>100</v>
      </c>
    </row>
    <row r="3" spans="1:15" ht="15.75" thickBot="1" x14ac:dyDescent="0.3">
      <c r="A3" t="s">
        <v>5</v>
      </c>
      <c r="B3" s="1"/>
      <c r="C3" s="1"/>
      <c r="D3" s="25">
        <f>B3-C3</f>
        <v>0</v>
      </c>
      <c r="G3" s="14" t="s">
        <v>31</v>
      </c>
      <c r="H3" s="15" t="s">
        <v>99</v>
      </c>
    </row>
    <row r="4" spans="1:15" ht="19.5" thickBot="1" x14ac:dyDescent="0.35">
      <c r="A4" t="s">
        <v>50</v>
      </c>
      <c r="B4" s="1"/>
      <c r="C4" s="1"/>
      <c r="D4" s="25">
        <f t="shared" ref="D4" si="0">B4-C4</f>
        <v>0</v>
      </c>
      <c r="G4" s="64" t="s">
        <v>53</v>
      </c>
      <c r="H4" s="65"/>
      <c r="I4" s="65"/>
      <c r="J4" s="66"/>
    </row>
    <row r="5" spans="1:15" x14ac:dyDescent="0.25">
      <c r="D5" s="1"/>
      <c r="G5" s="11" t="s">
        <v>36</v>
      </c>
      <c r="H5" s="12" t="s">
        <v>37</v>
      </c>
      <c r="I5" s="12" t="s">
        <v>38</v>
      </c>
      <c r="J5" s="12" t="s">
        <v>52</v>
      </c>
      <c r="K5" s="12" t="s">
        <v>48</v>
      </c>
      <c r="L5" s="12" t="s">
        <v>57</v>
      </c>
      <c r="M5" s="20" t="s">
        <v>49</v>
      </c>
    </row>
    <row r="6" spans="1:15" x14ac:dyDescent="0.25">
      <c r="D6" s="1"/>
      <c r="G6" s="20" t="s">
        <v>94</v>
      </c>
      <c r="H6" s="28" t="s">
        <v>95</v>
      </c>
      <c r="I6" s="28" t="s">
        <v>96</v>
      </c>
      <c r="J6" s="5"/>
      <c r="K6" s="5" t="str">
        <f>IF(IR_Notes82[[#This Row],[Form Name]]&lt;&gt;"",IF($H$1&lt;&gt;"",LOWER($H$1),"Error, no preparer name"),"")</f>
        <v>jason guscott</v>
      </c>
      <c r="L6" s="28" t="str">
        <f>IF(IR_Notes82[[#This Row],[Form Name]]&lt;&gt;"",IF($H$2&lt;&gt;"",UPPER(LEFT($H$2,3)),"Error, not approved"),"")</f>
        <v xml:space="preserve">JW </v>
      </c>
      <c r="M6" s="20" t="e">
        <f ca="1">$M$1</f>
        <v>#VALUE!</v>
      </c>
    </row>
    <row r="7" spans="1:15" x14ac:dyDescent="0.25">
      <c r="A7" s="2" t="s">
        <v>8</v>
      </c>
      <c r="B7" s="23">
        <f>SUM(B2:B6)</f>
        <v>116694.46</v>
      </c>
      <c r="C7" s="23">
        <f>SUM(C2:C6)</f>
        <v>116694.46</v>
      </c>
      <c r="D7" s="24">
        <f>B7-C7</f>
        <v>0</v>
      </c>
      <c r="G7" s="10" t="s">
        <v>98</v>
      </c>
      <c r="H7" s="28" t="s">
        <v>95</v>
      </c>
      <c r="I7" s="28" t="s">
        <v>97</v>
      </c>
      <c r="J7" s="5"/>
      <c r="K7" s="5" t="str">
        <f>IF(IR_Notes82[[#This Row],[Form Name]]&lt;&gt;"",IF($H$1&lt;&gt;"",LOWER($H$1),"Error, no preparer name"),"")</f>
        <v>jason guscott</v>
      </c>
      <c r="L7" s="28" t="str">
        <f>IF(IR_Notes82[[#This Row],[Form Name]]&lt;&gt;"",IF($H$2&lt;&gt;"",UPPER(LEFT($H$2,3)),"Error, not approved"),"")</f>
        <v xml:space="preserve">JW </v>
      </c>
      <c r="M7" s="20" t="e">
        <f ca="1">$M$1</f>
        <v>#VALUE!</v>
      </c>
    </row>
    <row r="8" spans="1:15" x14ac:dyDescent="0.25">
      <c r="G8" s="10" t="s">
        <v>98</v>
      </c>
      <c r="H8" s="28" t="s">
        <v>95</v>
      </c>
      <c r="I8" s="28"/>
      <c r="J8" s="5"/>
      <c r="K8" s="5" t="str">
        <f>IF(IR_Notes82[[#This Row],[Form Name]]&lt;&gt;"",IF($H$1&lt;&gt;"",LOWER($H$1),"Error, no preparer name"),"")</f>
        <v>jason guscott</v>
      </c>
      <c r="L8" s="5" t="str">
        <f>IF(IR_Notes82[[#This Row],[Form Name]]&lt;&gt;"",IF($H$2&lt;&gt;"",UPPER(LEFT($H$2,3)),"Error, not approved"),"")</f>
        <v xml:space="preserve">JW </v>
      </c>
      <c r="M8" s="21" t="e">
        <f t="shared" ref="M8:M31" ca="1" si="1">$M$1</f>
        <v>#VALUE!</v>
      </c>
    </row>
    <row r="9" spans="1:15" x14ac:dyDescent="0.25">
      <c r="A9" t="s">
        <v>6</v>
      </c>
      <c r="B9" s="38">
        <v>116694.46</v>
      </c>
      <c r="G9" s="10"/>
      <c r="H9" s="5"/>
      <c r="I9" s="5"/>
      <c r="J9" s="5"/>
      <c r="K9" s="5" t="str">
        <f>IF(IR_Notes82[[#This Row],[Form Name]]&lt;&gt;"",IF($H$1&lt;&gt;"",LOWER($H$1),"Error, no preparer name"),"")</f>
        <v/>
      </c>
      <c r="L9" s="5" t="str">
        <f>IF(IR_Notes82[[#This Row],[Form Name]]&lt;&gt;"",IF($H$2&lt;&gt;"",UPPER(LEFT($H$2,3)),"Error, not approved"),"")</f>
        <v/>
      </c>
      <c r="M9" s="21" t="e">
        <f t="shared" ca="1" si="1"/>
        <v>#VALUE!</v>
      </c>
    </row>
    <row r="10" spans="1:15" x14ac:dyDescent="0.25">
      <c r="A10" t="s">
        <v>7</v>
      </c>
      <c r="B10" s="23">
        <f>B9-C7</f>
        <v>0</v>
      </c>
      <c r="G10" s="10"/>
      <c r="H10" s="5"/>
      <c r="I10" s="5"/>
      <c r="J10" s="5"/>
      <c r="K10" s="5" t="str">
        <f>IF(IR_Notes82[[#This Row],[Form Name]]&lt;&gt;"",IF($H$1&lt;&gt;"",LOWER($H$1),"Error, no preparer name"),"")</f>
        <v/>
      </c>
      <c r="L10" s="5" t="str">
        <f>IF(IR_Notes82[[#This Row],[Form Name]]&lt;&gt;"",IF($H$2&lt;&gt;"",UPPER(LEFT($H$2,3)),"Error, not approved"),"")</f>
        <v/>
      </c>
      <c r="M10" s="21" t="e">
        <f t="shared" ca="1" si="1"/>
        <v>#VALUE!</v>
      </c>
    </row>
    <row r="11" spans="1:15" x14ac:dyDescent="0.25">
      <c r="A11" s="6"/>
      <c r="B11" s="6" t="s">
        <v>56</v>
      </c>
      <c r="C11" s="6" t="s">
        <v>54</v>
      </c>
      <c r="D11" s="6" t="s">
        <v>55</v>
      </c>
      <c r="G11" s="10"/>
      <c r="H11" s="5"/>
      <c r="I11" s="5"/>
      <c r="J11" s="5"/>
      <c r="K11" s="5" t="str">
        <f>IF(IR_Notes82[[#This Row],[Form Name]]&lt;&gt;"",IF($H$1&lt;&gt;"",LOWER($H$1),"Error, no preparer name"),"")</f>
        <v/>
      </c>
      <c r="L11" s="5" t="str">
        <f>IF(IR_Notes82[[#This Row],[Form Name]]&lt;&gt;"",IF($H$2&lt;&gt;"",UPPER(LEFT($H$2,3)),"Error, not approved"),"")</f>
        <v/>
      </c>
      <c r="M11" s="21" t="e">
        <f t="shared" ca="1" si="1"/>
        <v>#VALUE!</v>
      </c>
    </row>
    <row r="12" spans="1:15" x14ac:dyDescent="0.25">
      <c r="A12" s="2" t="s">
        <v>39</v>
      </c>
      <c r="G12" s="10"/>
      <c r="H12" s="5"/>
      <c r="I12" s="5"/>
      <c r="J12" s="5"/>
      <c r="K12" s="5" t="str">
        <f>IF(IR_Notes82[[#This Row],[Form Name]]&lt;&gt;"",IF($H$1&lt;&gt;"",LOWER($H$1),"Error, no preparer name"),"")</f>
        <v/>
      </c>
      <c r="L12" s="5" t="str">
        <f>IF(IR_Notes82[[#This Row],[Form Name]]&lt;&gt;"",IF($H$2&lt;&gt;"",UPPER(LEFT($H$2,3)),"Error, not approved"),"")</f>
        <v/>
      </c>
      <c r="M12" s="21" t="e">
        <f t="shared" ca="1" si="1"/>
        <v>#VALUE!</v>
      </c>
    </row>
    <row r="13" spans="1:15" x14ac:dyDescent="0.25">
      <c r="A13" t="s">
        <v>40</v>
      </c>
      <c r="B13" t="s">
        <v>41</v>
      </c>
      <c r="C13" s="35">
        <f>B40</f>
        <v>36278</v>
      </c>
      <c r="D13" s="36" t="s">
        <v>74</v>
      </c>
      <c r="G13" s="5"/>
      <c r="H13" s="5"/>
      <c r="I13" s="5"/>
      <c r="J13" s="5"/>
      <c r="K13" s="5" t="str">
        <f>IF(IR_Notes82[[#This Row],[Form Name]]&lt;&gt;"",IF($H$1&lt;&gt;"",LOWER($H$1),"Error, no preparer name"),"")</f>
        <v/>
      </c>
      <c r="L13" s="5" t="str">
        <f>IF(IR_Notes82[[#This Row],[Form Name]]&lt;&gt;"",IF($H$2&lt;&gt;"",UPPER(LEFT($H$2,3)),"Error, not approved"),"")</f>
        <v/>
      </c>
      <c r="M13" s="21" t="e">
        <f t="shared" ca="1" si="1"/>
        <v>#VALUE!</v>
      </c>
    </row>
    <row r="14" spans="1:15" x14ac:dyDescent="0.25">
      <c r="A14" t="s">
        <v>66</v>
      </c>
      <c r="B14" t="s">
        <v>41</v>
      </c>
      <c r="C14" s="35">
        <f t="shared" ref="C14:C16" si="2">B41</f>
        <v>751</v>
      </c>
      <c r="D14" s="36" t="s">
        <v>75</v>
      </c>
      <c r="G14" s="5"/>
      <c r="H14" s="5"/>
      <c r="I14" s="5"/>
      <c r="J14" s="5"/>
      <c r="K14" s="5" t="str">
        <f>IF(IR_Notes82[[#This Row],[Form Name]]&lt;&gt;"",IF($H$1&lt;&gt;"",LOWER($H$1),"Error, no preparer name"),"")</f>
        <v/>
      </c>
      <c r="L14" s="5" t="str">
        <f>IF(IR_Notes82[[#This Row],[Form Name]]&lt;&gt;"",IF($H$2&lt;&gt;"",UPPER(LEFT($H$2,3)),"Error, not approved"),"")</f>
        <v/>
      </c>
      <c r="M14" s="21" t="e">
        <f t="shared" ca="1" si="1"/>
        <v>#VALUE!</v>
      </c>
    </row>
    <row r="15" spans="1:15" x14ac:dyDescent="0.25">
      <c r="A15" t="s">
        <v>67</v>
      </c>
      <c r="B15" t="s">
        <v>41</v>
      </c>
      <c r="C15" s="35">
        <f t="shared" si="2"/>
        <v>276.68</v>
      </c>
      <c r="D15" s="36" t="s">
        <v>80</v>
      </c>
      <c r="G15" s="5"/>
      <c r="H15" s="5"/>
      <c r="I15" s="5"/>
      <c r="J15" s="5"/>
      <c r="K15" s="5" t="str">
        <f>IF(IR_Notes82[[#This Row],[Form Name]]&lt;&gt;"",IF($H$1&lt;&gt;"",LOWER($H$1),"Error, no preparer name"),"")</f>
        <v/>
      </c>
      <c r="L15" s="5" t="str">
        <f>IF(IR_Notes82[[#This Row],[Form Name]]&lt;&gt;"",IF($H$2&lt;&gt;"",UPPER(LEFT($H$2,3)),"Error, not approved"),"")</f>
        <v/>
      </c>
      <c r="M15" s="21" t="e">
        <f t="shared" ca="1" si="1"/>
        <v>#VALUE!</v>
      </c>
    </row>
    <row r="16" spans="1:15" x14ac:dyDescent="0.25">
      <c r="A16" t="s">
        <v>68</v>
      </c>
      <c r="B16" t="s">
        <v>41</v>
      </c>
      <c r="C16" s="35">
        <f t="shared" si="2"/>
        <v>961.03</v>
      </c>
      <c r="D16" s="36" t="s">
        <v>78</v>
      </c>
      <c r="G16" s="5"/>
      <c r="H16" s="5"/>
      <c r="I16" s="5"/>
      <c r="J16" s="5"/>
      <c r="K16" s="5" t="str">
        <f>IF(IR_Notes82[[#This Row],[Form Name]]&lt;&gt;"",IF($H$1&lt;&gt;"",LOWER($H$1),"Error, no preparer name"),"")</f>
        <v/>
      </c>
      <c r="L16" s="5" t="str">
        <f>IF(IR_Notes82[[#This Row],[Form Name]]&lt;&gt;"",IF($H$2&lt;&gt;"",UPPER(LEFT($H$2,3)),"Error, not approved"),"")</f>
        <v/>
      </c>
      <c r="M16" s="21" t="e">
        <f ca="1">$M$1</f>
        <v>#VALUE!</v>
      </c>
    </row>
    <row r="17" spans="1:13" x14ac:dyDescent="0.25">
      <c r="A17" t="s">
        <v>70</v>
      </c>
      <c r="B17" t="s">
        <v>72</v>
      </c>
      <c r="C17" s="35">
        <v>2210.71</v>
      </c>
      <c r="D17" s="36" t="s">
        <v>79</v>
      </c>
      <c r="G17" s="5"/>
      <c r="H17" s="5"/>
      <c r="I17" s="5"/>
      <c r="J17" s="5"/>
      <c r="K17" s="5" t="str">
        <f>IF(IR_Notes82[[#This Row],[Form Name]]&lt;&gt;"",IF($H$1&lt;&gt;"",LOWER($H$1),"Error, no preparer name"),"")</f>
        <v/>
      </c>
      <c r="L17" s="5" t="str">
        <f>IF(IR_Notes82[[#This Row],[Form Name]]&lt;&gt;"",IF($H$2&lt;&gt;"",UPPER(LEFT($H$2,3)),"Error, not approved"),"")</f>
        <v/>
      </c>
      <c r="M17" s="21" t="e">
        <f ca="1">$M$1</f>
        <v>#VALUE!</v>
      </c>
    </row>
    <row r="18" spans="1:13" x14ac:dyDescent="0.25">
      <c r="A18" t="s">
        <v>71</v>
      </c>
      <c r="B18" t="s">
        <v>72</v>
      </c>
      <c r="C18" s="35">
        <v>4441.7299999999996</v>
      </c>
      <c r="D18" s="36" t="s">
        <v>76</v>
      </c>
      <c r="G18" s="5"/>
      <c r="H18" s="5"/>
      <c r="I18" s="5"/>
      <c r="J18" s="5"/>
      <c r="K18" s="5" t="str">
        <f>IF(IR_Notes82[[#This Row],[Form Name]]&lt;&gt;"",IF($H$1&lt;&gt;"",LOWER($H$1),"Error, no preparer name"),"")</f>
        <v/>
      </c>
      <c r="L18" s="5" t="str">
        <f>IF(IR_Notes82[[#This Row],[Form Name]]&lt;&gt;"",IF($H$2&lt;&gt;"",UPPER(LEFT($H$2,3)),"Error, not approved"),"")</f>
        <v/>
      </c>
      <c r="M18" s="21" t="e">
        <f ca="1">$M$1</f>
        <v>#VALUE!</v>
      </c>
    </row>
    <row r="19" spans="1:13" x14ac:dyDescent="0.25">
      <c r="A19" t="s">
        <v>73</v>
      </c>
      <c r="B19" t="s">
        <v>41</v>
      </c>
      <c r="C19" s="22"/>
      <c r="D19" s="36" t="s">
        <v>77</v>
      </c>
      <c r="G19" s="5"/>
      <c r="H19" s="5"/>
      <c r="I19" s="5"/>
      <c r="J19" s="5"/>
      <c r="K19" s="5" t="str">
        <f>IF(IR_Notes82[[#This Row],[Form Name]]&lt;&gt;"",IF($H$1&lt;&gt;"",LOWER($H$1),"Error, no preparer name"),"")</f>
        <v/>
      </c>
      <c r="L19" s="5" t="str">
        <f>IF(IR_Notes82[[#This Row],[Form Name]]&lt;&gt;"",IF($H$2&lt;&gt;"",UPPER(LEFT($H$2,3)),"Error, not approved"),"")</f>
        <v/>
      </c>
      <c r="M19" s="21" t="e">
        <f ca="1">$M$1</f>
        <v>#VALUE!</v>
      </c>
    </row>
    <row r="20" spans="1:13" x14ac:dyDescent="0.25">
      <c r="A20" s="6"/>
      <c r="B20" s="6"/>
      <c r="C20" s="6"/>
      <c r="D20" s="6"/>
      <c r="G20" s="5"/>
      <c r="H20" s="5"/>
      <c r="I20" s="5"/>
      <c r="J20" s="5"/>
      <c r="K20" s="5" t="str">
        <f>IF(IR_Notes82[[#This Row],[Form Name]]&lt;&gt;"",IF($H$1&lt;&gt;"",LOWER($H$1),"Error, no preparer name"),"")</f>
        <v/>
      </c>
      <c r="L20" s="5" t="str">
        <f>IF(IR_Notes82[[#This Row],[Form Name]]&lt;&gt;"",IF($H$2&lt;&gt;"",UPPER(LEFT($H$2,3)),"Error, not approved"),"")</f>
        <v/>
      </c>
      <c r="M20" s="21" t="e">
        <f t="shared" ca="1" si="1"/>
        <v>#VALUE!</v>
      </c>
    </row>
    <row r="21" spans="1:13" x14ac:dyDescent="0.25">
      <c r="A21" s="2" t="s">
        <v>9</v>
      </c>
      <c r="G21" s="5"/>
      <c r="H21" s="5"/>
      <c r="I21" s="5"/>
      <c r="J21" s="5"/>
      <c r="K21" s="5" t="str">
        <f>IF(IR_Notes82[[#This Row],[Form Name]]&lt;&gt;"",IF($H$1&lt;&gt;"",LOWER($H$1),"Error, no preparer name"),"")</f>
        <v/>
      </c>
      <c r="L21" s="5" t="str">
        <f>IF(IR_Notes82[[#This Row],[Form Name]]&lt;&gt;"",IF($H$2&lt;&gt;"",UPPER(LEFT($H$2,3)),"Error, not approved"),"")</f>
        <v/>
      </c>
      <c r="M21" s="21" t="e">
        <f t="shared" ca="1" si="1"/>
        <v>#VALUE!</v>
      </c>
    </row>
    <row r="22" spans="1:13" x14ac:dyDescent="0.25">
      <c r="A22" s="37" t="s">
        <v>83</v>
      </c>
      <c r="B22" s="38">
        <v>116694.46</v>
      </c>
      <c r="G22" s="5"/>
      <c r="H22" s="5"/>
      <c r="I22" s="5"/>
      <c r="J22" s="5"/>
      <c r="K22" s="5" t="str">
        <f>IF(IR_Notes82[[#This Row],[Form Name]]&lt;&gt;"",IF($H$1&lt;&gt;"",LOWER($H$1),"Error, no preparer name"),"")</f>
        <v/>
      </c>
      <c r="L22" s="5" t="str">
        <f>IF(IR_Notes82[[#This Row],[Form Name]]&lt;&gt;"",IF($H$2&lt;&gt;"",UPPER(LEFT($H$2,3)),"Error, not approved"),"")</f>
        <v/>
      </c>
      <c r="M22" s="21" t="e">
        <f t="shared" ca="1" si="1"/>
        <v>#VALUE!</v>
      </c>
    </row>
    <row r="23" spans="1:13" x14ac:dyDescent="0.25">
      <c r="A23" s="39" t="s">
        <v>10</v>
      </c>
      <c r="B23" s="40">
        <v>116694.46</v>
      </c>
      <c r="G23" s="5"/>
      <c r="H23" s="5"/>
      <c r="I23" s="5"/>
      <c r="J23" s="5"/>
      <c r="K23" s="5" t="str">
        <f>IF(IR_Notes82[[#This Row],[Form Name]]&lt;&gt;"",IF($H$1&lt;&gt;"",LOWER($H$1),"Error, no preparer name"),"")</f>
        <v/>
      </c>
      <c r="L23" s="5" t="str">
        <f>IF(IR_Notes82[[#This Row],[Form Name]]&lt;&gt;"",IF($H$2&lt;&gt;"",UPPER(LEFT($H$2,3)),"Error, not approved"),"")</f>
        <v/>
      </c>
      <c r="M23" s="21" t="e">
        <f t="shared" ca="1" si="1"/>
        <v>#VALUE!</v>
      </c>
    </row>
    <row r="24" spans="1:13" x14ac:dyDescent="0.25">
      <c r="A24" s="37" t="s">
        <v>11</v>
      </c>
      <c r="B24" s="38">
        <v>20.64</v>
      </c>
      <c r="G24" s="5"/>
      <c r="H24" s="5"/>
      <c r="I24" s="5"/>
      <c r="J24" s="5"/>
      <c r="K24" s="5" t="str">
        <f>IF(IR_Notes82[[#This Row],[Form Name]]&lt;&gt;"",IF($H$1&lt;&gt;"",LOWER($H$1),"Error, no preparer name"),"")</f>
        <v/>
      </c>
      <c r="L24" s="5" t="str">
        <f>IF(IR_Notes82[[#This Row],[Form Name]]&lt;&gt;"",IF($H$2&lt;&gt;"",UPPER(LEFT($H$2,3)),"Error, not approved"),"")</f>
        <v/>
      </c>
      <c r="M24" s="21" t="e">
        <f t="shared" ca="1" si="1"/>
        <v>#VALUE!</v>
      </c>
    </row>
    <row r="25" spans="1:13" x14ac:dyDescent="0.25">
      <c r="A25" s="37" t="s">
        <v>12</v>
      </c>
      <c r="B25" s="38">
        <v>-28808.93</v>
      </c>
      <c r="G25" s="5"/>
      <c r="H25" s="5"/>
      <c r="I25" s="5"/>
      <c r="J25" s="5"/>
      <c r="K25" s="5" t="str">
        <f>IF(IR_Notes82[[#This Row],[Form Name]]&lt;&gt;"",IF($H$1&lt;&gt;"",LOWER($H$1),"Error, no preparer name"),"")</f>
        <v/>
      </c>
      <c r="L25" s="5" t="str">
        <f>IF(IR_Notes82[[#This Row],[Form Name]]&lt;&gt;"",IF($H$2&lt;&gt;"",UPPER(LEFT($H$2,3)),"Error, not approved"),"")</f>
        <v/>
      </c>
      <c r="M25" s="21" t="e">
        <f t="shared" ca="1" si="1"/>
        <v>#VALUE!</v>
      </c>
    </row>
    <row r="26" spans="1:13" x14ac:dyDescent="0.25">
      <c r="A26" s="37" t="s">
        <v>13</v>
      </c>
      <c r="B26" s="38">
        <v>-80.59</v>
      </c>
      <c r="G26" s="5"/>
      <c r="H26" s="5"/>
      <c r="I26" s="5"/>
      <c r="J26" s="5"/>
      <c r="K26" s="5" t="str">
        <f>IF(IR_Notes82[[#This Row],[Form Name]]&lt;&gt;"",IF($H$1&lt;&gt;"",LOWER($H$1),"Error, no preparer name"),"")</f>
        <v/>
      </c>
      <c r="L26" s="5" t="str">
        <f>IF(IR_Notes82[[#This Row],[Form Name]]&lt;&gt;"",IF($H$2&lt;&gt;"",UPPER(LEFT($H$2,3)),"Error, not approved"),"")</f>
        <v/>
      </c>
      <c r="M26" s="21" t="e">
        <f t="shared" ca="1" si="1"/>
        <v>#VALUE!</v>
      </c>
    </row>
    <row r="27" spans="1:13" x14ac:dyDescent="0.25">
      <c r="A27" s="39" t="s">
        <v>14</v>
      </c>
      <c r="B27" s="40">
        <v>87825.58</v>
      </c>
      <c r="G27" s="5"/>
      <c r="H27" s="5"/>
      <c r="I27" s="5"/>
      <c r="J27" s="5"/>
      <c r="K27" s="5" t="str">
        <f>IF(IR_Notes82[[#This Row],[Form Name]]&lt;&gt;"",IF($H$1&lt;&gt;"",LOWER($H$1),"Error, no preparer name"),"")</f>
        <v/>
      </c>
      <c r="L27" s="5" t="str">
        <f>IF(IR_Notes82[[#This Row],[Form Name]]&lt;&gt;"",IF($H$2&lt;&gt;"",UPPER(LEFT($H$2,3)),"Error, not approved"),"")</f>
        <v/>
      </c>
      <c r="M27" s="21" t="e">
        <f t="shared" ca="1" si="1"/>
        <v>#VALUE!</v>
      </c>
    </row>
    <row r="28" spans="1:13" x14ac:dyDescent="0.25">
      <c r="A28" s="37" t="s">
        <v>15</v>
      </c>
      <c r="B28" s="38">
        <v>0</v>
      </c>
      <c r="G28" s="5"/>
      <c r="H28" s="5"/>
      <c r="I28" s="5"/>
      <c r="J28" s="5"/>
      <c r="K28" s="5" t="str">
        <f>IF(IR_Notes82[[#This Row],[Form Name]]&lt;&gt;"",IF($H$1&lt;&gt;"",LOWER($H$1),"Error, no preparer name"),"")</f>
        <v/>
      </c>
      <c r="L28" s="5" t="str">
        <f>IF(IR_Notes82[[#This Row],[Form Name]]&lt;&gt;"",IF($H$2&lt;&gt;"",UPPER(LEFT($H$2,3)),"Error, not approved"),"")</f>
        <v/>
      </c>
      <c r="M28" s="21" t="e">
        <f t="shared" ca="1" si="1"/>
        <v>#VALUE!</v>
      </c>
    </row>
    <row r="29" spans="1:13" x14ac:dyDescent="0.25">
      <c r="A29" s="37" t="s">
        <v>16</v>
      </c>
      <c r="B29" s="38">
        <v>0</v>
      </c>
      <c r="G29" s="5"/>
      <c r="H29" s="5"/>
      <c r="I29" s="5"/>
      <c r="J29" s="5"/>
      <c r="K29" s="5" t="str">
        <f>IF(IR_Notes82[[#This Row],[Form Name]]&lt;&gt;"",IF($H$1&lt;&gt;"",LOWER($H$1),"Error, no preparer name"),"")</f>
        <v/>
      </c>
      <c r="L29" s="5" t="str">
        <f>IF(IR_Notes82[[#This Row],[Form Name]]&lt;&gt;"",IF($H$2&lt;&gt;"",UPPER(LEFT($H$2,3)),"Error, not approved"),"")</f>
        <v/>
      </c>
      <c r="M29" s="21" t="e">
        <f t="shared" ca="1" si="1"/>
        <v>#VALUE!</v>
      </c>
    </row>
    <row r="30" spans="1:13" x14ac:dyDescent="0.25">
      <c r="A30" s="37" t="s">
        <v>17</v>
      </c>
      <c r="B30" s="38">
        <v>-12208.26</v>
      </c>
      <c r="G30" s="5"/>
      <c r="H30" s="5"/>
      <c r="I30" s="5"/>
      <c r="J30" s="5"/>
      <c r="K30" s="5" t="str">
        <f>IF(IR_Notes82[[#This Row],[Form Name]]&lt;&gt;"",IF($H$1&lt;&gt;"",LOWER($H$1),"Error, no preparer name"),"")</f>
        <v/>
      </c>
      <c r="L30" s="5" t="str">
        <f>IF(IR_Notes82[[#This Row],[Form Name]]&lt;&gt;"",IF($H$2&lt;&gt;"",UPPER(LEFT($H$2,3)),"Error, not approved"),"")</f>
        <v/>
      </c>
      <c r="M30" s="21" t="e">
        <f t="shared" ca="1" si="1"/>
        <v>#VALUE!</v>
      </c>
    </row>
    <row r="31" spans="1:13" x14ac:dyDescent="0.25">
      <c r="A31" s="37" t="s">
        <v>19</v>
      </c>
      <c r="B31" s="38">
        <v>0</v>
      </c>
      <c r="G31" s="5"/>
      <c r="H31" s="5"/>
      <c r="I31" s="5"/>
      <c r="J31" s="5"/>
      <c r="K31" s="5" t="str">
        <f>IF(IR_Notes82[[#This Row],[Form Name]]&lt;&gt;"",IF($H$1&lt;&gt;"",LOWER($H$1),"Error, no preparer name"),"")</f>
        <v/>
      </c>
      <c r="L31" s="5" t="str">
        <f>IF(IR_Notes82[[#This Row],[Form Name]]&lt;&gt;"",IF($H$2&lt;&gt;"",UPPER(LEFT($H$2,3)),"Error, not approved"),"")</f>
        <v/>
      </c>
      <c r="M31" s="21" t="e">
        <f t="shared" ca="1" si="1"/>
        <v>#VALUE!</v>
      </c>
    </row>
    <row r="32" spans="1:13" x14ac:dyDescent="0.25">
      <c r="A32" s="37" t="s">
        <v>20</v>
      </c>
      <c r="B32" s="38">
        <v>-424.57</v>
      </c>
    </row>
    <row r="33" spans="1:9" x14ac:dyDescent="0.25">
      <c r="A33" s="37" t="s">
        <v>61</v>
      </c>
      <c r="B33" s="38">
        <v>0</v>
      </c>
    </row>
    <row r="34" spans="1:9" x14ac:dyDescent="0.25">
      <c r="A34" s="37" t="s">
        <v>21</v>
      </c>
      <c r="B34" s="38">
        <v>0</v>
      </c>
    </row>
    <row r="35" spans="1:9" x14ac:dyDescent="0.25">
      <c r="A35" s="37" t="s">
        <v>22</v>
      </c>
      <c r="B35" s="38">
        <v>0</v>
      </c>
      <c r="F35" t="s">
        <v>59</v>
      </c>
    </row>
    <row r="36" spans="1:9" x14ac:dyDescent="0.25">
      <c r="A36" s="37" t="s">
        <v>23</v>
      </c>
      <c r="B36" s="38">
        <v>7265.33</v>
      </c>
    </row>
    <row r="37" spans="1:9" x14ac:dyDescent="0.25">
      <c r="A37" s="37" t="s">
        <v>84</v>
      </c>
      <c r="B37" s="38">
        <v>310.36</v>
      </c>
      <c r="I37" t="s">
        <v>59</v>
      </c>
    </row>
    <row r="38" spans="1:9" x14ac:dyDescent="0.25">
      <c r="A38" s="39" t="s">
        <v>24</v>
      </c>
      <c r="B38" s="40">
        <v>82768.44</v>
      </c>
    </row>
    <row r="39" spans="1:9" x14ac:dyDescent="0.25">
      <c r="A39" s="39"/>
      <c r="B39" s="40"/>
    </row>
    <row r="40" spans="1:9" x14ac:dyDescent="0.25">
      <c r="A40" s="37" t="s">
        <v>85</v>
      </c>
      <c r="B40" s="38">
        <v>36278</v>
      </c>
    </row>
    <row r="41" spans="1:9" x14ac:dyDescent="0.25">
      <c r="A41" s="37" t="s">
        <v>86</v>
      </c>
      <c r="B41" s="38">
        <v>751</v>
      </c>
    </row>
    <row r="42" spans="1:9" x14ac:dyDescent="0.25">
      <c r="A42" s="37" t="s">
        <v>87</v>
      </c>
      <c r="B42" s="38">
        <v>276.68</v>
      </c>
    </row>
    <row r="43" spans="1:9" x14ac:dyDescent="0.25">
      <c r="A43" s="37" t="s">
        <v>88</v>
      </c>
      <c r="B43" s="38">
        <v>961.03</v>
      </c>
    </row>
    <row r="44" spans="1:9" x14ac:dyDescent="0.25">
      <c r="A44" s="32"/>
      <c r="B44" s="33"/>
    </row>
    <row r="45" spans="1:9" x14ac:dyDescent="0.25">
      <c r="A45" s="39" t="s">
        <v>89</v>
      </c>
      <c r="B45" s="40">
        <v>121035.15</v>
      </c>
    </row>
    <row r="47" spans="1:9" x14ac:dyDescent="0.25">
      <c r="A47" s="5" t="s">
        <v>51</v>
      </c>
      <c r="B47" s="22">
        <v>82768.44</v>
      </c>
    </row>
    <row r="48" spans="1:9" x14ac:dyDescent="0.25">
      <c r="A48" s="5" t="s">
        <v>90</v>
      </c>
      <c r="B48" s="7">
        <f>B40</f>
        <v>36278</v>
      </c>
    </row>
    <row r="49" spans="1:4" x14ac:dyDescent="0.25">
      <c r="A49" s="5" t="s">
        <v>91</v>
      </c>
      <c r="B49" s="7">
        <f t="shared" ref="B49:B51" si="3">B41</f>
        <v>751</v>
      </c>
    </row>
    <row r="50" spans="1:4" x14ac:dyDescent="0.25">
      <c r="A50" s="5" t="s">
        <v>92</v>
      </c>
      <c r="B50" s="7">
        <f t="shared" si="3"/>
        <v>276.68</v>
      </c>
    </row>
    <row r="51" spans="1:4" x14ac:dyDescent="0.25">
      <c r="A51" s="5" t="s">
        <v>93</v>
      </c>
      <c r="B51" s="7">
        <f t="shared" si="3"/>
        <v>961.03</v>
      </c>
    </row>
    <row r="52" spans="1:4" x14ac:dyDescent="0.25">
      <c r="A52" s="5" t="s">
        <v>32</v>
      </c>
      <c r="B52" s="26">
        <f>SUM(B47:B51)</f>
        <v>121035.15</v>
      </c>
    </row>
    <row r="53" spans="1:4" ht="15.75" thickBot="1" x14ac:dyDescent="0.3">
      <c r="A53" s="8" t="s">
        <v>35</v>
      </c>
      <c r="B53" s="9">
        <f>B52-B45</f>
        <v>0</v>
      </c>
    </row>
    <row r="54" spans="1:4" ht="15.75" thickTop="1" x14ac:dyDescent="0.25"/>
    <row r="55" spans="1:4" x14ac:dyDescent="0.25">
      <c r="A55" t="s">
        <v>33</v>
      </c>
      <c r="B55" s="27">
        <f>VLOOKUP("Less Prior Payments Made",A21:B42,2,FALSE)</f>
        <v>-12208.26</v>
      </c>
    </row>
    <row r="56" spans="1:4" x14ac:dyDescent="0.25">
      <c r="A56" t="s">
        <v>34</v>
      </c>
      <c r="B56" s="1">
        <v>-13190.45</v>
      </c>
    </row>
    <row r="57" spans="1:4" x14ac:dyDescent="0.25">
      <c r="A57" t="s">
        <v>3</v>
      </c>
      <c r="B57" s="25">
        <f>B55-B56</f>
        <v>982.19000000000051</v>
      </c>
    </row>
    <row r="58" spans="1:4" x14ac:dyDescent="0.25">
      <c r="A58" s="6"/>
      <c r="B58" s="6"/>
      <c r="C58" s="6"/>
      <c r="D58" s="6"/>
    </row>
    <row r="59" spans="1:4" x14ac:dyDescent="0.25">
      <c r="A59" s="2" t="s">
        <v>47</v>
      </c>
    </row>
    <row r="60" spans="1:4" x14ac:dyDescent="0.25">
      <c r="A60" t="s">
        <v>43</v>
      </c>
    </row>
    <row r="61" spans="1:4" x14ac:dyDescent="0.25">
      <c r="A61" t="s">
        <v>44</v>
      </c>
    </row>
    <row r="62" spans="1:4" x14ac:dyDescent="0.25">
      <c r="A62" t="s">
        <v>45</v>
      </c>
    </row>
    <row r="63" spans="1:4" x14ac:dyDescent="0.25">
      <c r="A63" t="s">
        <v>46</v>
      </c>
    </row>
  </sheetData>
  <mergeCells count="1">
    <mergeCell ref="G4:J4"/>
  </mergeCells>
  <conditionalFormatting sqref="G1:H1">
    <cfRule type="expression" dxfId="13" priority="1">
      <formula>$H$1=""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0AB3-9446-4A0F-B6AF-B3ED835B32C4}">
  <dimension ref="A1:O63"/>
  <sheetViews>
    <sheetView topLeftCell="A15" workbookViewId="0">
      <selection activeCell="A22" sqref="A22"/>
    </sheetView>
  </sheetViews>
  <sheetFormatPr defaultColWidth="9.140625" defaultRowHeight="15" x14ac:dyDescent="0.25"/>
  <cols>
    <col min="1" max="1" width="45.7109375" customWidth="1"/>
    <col min="2" max="2" width="13.85546875" customWidth="1"/>
    <col min="3" max="3" width="12.5703125" bestFit="1" customWidth="1"/>
    <col min="4" max="4" width="52.5703125" bestFit="1" customWidth="1"/>
    <col min="7" max="7" width="15.7109375" customWidth="1"/>
    <col min="8" max="8" width="15.140625" bestFit="1" customWidth="1"/>
    <col min="9" max="9" width="38.42578125" customWidth="1"/>
    <col min="10" max="10" width="9.42578125" customWidth="1"/>
    <col min="11" max="12" width="14" hidden="1" customWidth="1"/>
    <col min="13" max="13" width="42.42578125" hidden="1" customWidth="1"/>
    <col min="14" max="15" width="9.140625" hidden="1" customWidth="1"/>
  </cols>
  <sheetData>
    <row r="1" spans="1:15" ht="15.75" thickBot="1" x14ac:dyDescent="0.3">
      <c r="A1" s="6" t="s">
        <v>0</v>
      </c>
      <c r="B1" s="6" t="s">
        <v>2</v>
      </c>
      <c r="C1" s="6" t="s">
        <v>1</v>
      </c>
      <c r="D1" s="6" t="s">
        <v>3</v>
      </c>
      <c r="G1" s="17" t="s">
        <v>29</v>
      </c>
      <c r="H1" s="18" t="s">
        <v>82</v>
      </c>
      <c r="K1" t="s">
        <v>49</v>
      </c>
      <c r="M1" t="e">
        <f ca="1">LEFT($N$1,LEN($N$1)-5)</f>
        <v>#VALUE!</v>
      </c>
      <c r="N1" t="e">
        <f ca="1">RIGHT($O$1,LEN($O$1)-16)</f>
        <v>#VALUE!</v>
      </c>
      <c r="O1" t="str" cm="1">
        <f t="array" aca="1" ref="O1" ca="1">MID(CELL("filename"),SEARCH("[",CELL("filename"))+1,SEARCH("]",CELL("filename"))-SEARCH("[",CELL("filename"))-1)</f>
        <v>Checklist.xlsx</v>
      </c>
    </row>
    <row r="2" spans="1:15" x14ac:dyDescent="0.25">
      <c r="A2" s="37" t="s">
        <v>83</v>
      </c>
      <c r="B2" s="43">
        <v>133546.35</v>
      </c>
      <c r="C2" s="43">
        <v>133546.35</v>
      </c>
      <c r="D2" s="25">
        <f>B2-C2</f>
        <v>0</v>
      </c>
      <c r="G2" s="13" t="s">
        <v>30</v>
      </c>
      <c r="H2" s="16" t="s">
        <v>104</v>
      </c>
    </row>
    <row r="3" spans="1:15" ht="15.75" thickBot="1" x14ac:dyDescent="0.3">
      <c r="A3" t="s">
        <v>5</v>
      </c>
      <c r="B3" s="1"/>
      <c r="C3" s="1"/>
      <c r="D3" s="25">
        <f>B3-C3</f>
        <v>0</v>
      </c>
      <c r="G3" s="14" t="s">
        <v>31</v>
      </c>
      <c r="H3" s="15" t="s">
        <v>104</v>
      </c>
    </row>
    <row r="4" spans="1:15" ht="19.5" thickBot="1" x14ac:dyDescent="0.35">
      <c r="A4" t="s">
        <v>50</v>
      </c>
      <c r="B4" s="1"/>
      <c r="C4" s="1"/>
      <c r="D4" s="25">
        <f t="shared" ref="D4" si="0">B4-C4</f>
        <v>0</v>
      </c>
      <c r="G4" s="64" t="s">
        <v>53</v>
      </c>
      <c r="H4" s="65"/>
      <c r="I4" s="65"/>
      <c r="J4" s="66"/>
    </row>
    <row r="5" spans="1:15" x14ac:dyDescent="0.25">
      <c r="D5" s="1"/>
      <c r="G5" s="11" t="s">
        <v>36</v>
      </c>
      <c r="H5" s="12" t="s">
        <v>37</v>
      </c>
      <c r="I5" s="12" t="s">
        <v>38</v>
      </c>
      <c r="J5" s="12" t="s">
        <v>52</v>
      </c>
      <c r="K5" s="12" t="s">
        <v>48</v>
      </c>
      <c r="L5" s="12" t="s">
        <v>57</v>
      </c>
      <c r="M5" s="20" t="s">
        <v>49</v>
      </c>
    </row>
    <row r="6" spans="1:15" x14ac:dyDescent="0.25">
      <c r="D6" s="1"/>
      <c r="G6" s="10" t="s">
        <v>105</v>
      </c>
      <c r="H6" s="28" t="s">
        <v>95</v>
      </c>
      <c r="I6" s="28" t="s">
        <v>97</v>
      </c>
      <c r="J6" s="5"/>
      <c r="K6" s="5" t="str">
        <f>IF(IR_Notes824[[#This Row],[Form Name]]&lt;&gt;"",IF($H$1&lt;&gt;"",LOWER($H$1),"Error, no preparer name"),"")</f>
        <v>jason guscott</v>
      </c>
      <c r="L6" s="28" t="str">
        <f>IF(IR_Notes824[[#This Row],[Form Name]]&lt;&gt;"",IF($H$2&lt;&gt;"",UPPER(LEFT($H$2,3)),"Error, not approved"),"")</f>
        <v xml:space="preserve">JW </v>
      </c>
      <c r="M6" s="20" t="e">
        <f ca="1">$M$1</f>
        <v>#VALUE!</v>
      </c>
    </row>
    <row r="7" spans="1:15" x14ac:dyDescent="0.25">
      <c r="A7" s="2" t="s">
        <v>8</v>
      </c>
      <c r="B7" s="23">
        <f>SUM(B2:B6)</f>
        <v>133546.35</v>
      </c>
      <c r="C7" s="23">
        <f>SUM(C2:C6)</f>
        <v>133546.35</v>
      </c>
      <c r="D7" s="24">
        <f>B7-C7</f>
        <v>0</v>
      </c>
      <c r="G7" s="10"/>
      <c r="H7" s="28"/>
      <c r="I7" s="28"/>
      <c r="J7" s="5"/>
      <c r="K7" s="5" t="str">
        <f>IF(IR_Notes824[[#This Row],[Form Name]]&lt;&gt;"",IF($H$1&lt;&gt;"",LOWER($H$1),"Error, no preparer name"),"")</f>
        <v/>
      </c>
      <c r="L7" s="28" t="str">
        <f>IF(IR_Notes824[[#This Row],[Form Name]]&lt;&gt;"",IF($H$2&lt;&gt;"",UPPER(LEFT($H$2,3)),"Error, not approved"),"")</f>
        <v/>
      </c>
      <c r="M7" s="20" t="e">
        <f ca="1">$M$1</f>
        <v>#VALUE!</v>
      </c>
    </row>
    <row r="8" spans="1:15" x14ac:dyDescent="0.25">
      <c r="G8" s="10"/>
      <c r="H8" s="28"/>
      <c r="I8" s="28"/>
      <c r="J8" s="5"/>
      <c r="K8" s="5" t="str">
        <f>IF(IR_Notes824[[#This Row],[Form Name]]&lt;&gt;"",IF($H$1&lt;&gt;"",LOWER($H$1),"Error, no preparer name"),"")</f>
        <v/>
      </c>
      <c r="L8" s="5" t="str">
        <f>IF(IR_Notes824[[#This Row],[Form Name]]&lt;&gt;"",IF($H$2&lt;&gt;"",UPPER(LEFT($H$2,3)),"Error, not approved"),"")</f>
        <v/>
      </c>
      <c r="M8" s="21" t="e">
        <f t="shared" ref="M8:M31" ca="1" si="1">$M$1</f>
        <v>#VALUE!</v>
      </c>
    </row>
    <row r="9" spans="1:15" x14ac:dyDescent="0.25">
      <c r="A9" t="s">
        <v>6</v>
      </c>
      <c r="B9" s="43">
        <v>133546.35</v>
      </c>
      <c r="G9" s="10"/>
      <c r="H9" s="5"/>
      <c r="I9" s="5"/>
      <c r="J9" s="5"/>
      <c r="K9" s="5" t="str">
        <f>IF(IR_Notes824[[#This Row],[Form Name]]&lt;&gt;"",IF($H$1&lt;&gt;"",LOWER($H$1),"Error, no preparer name"),"")</f>
        <v/>
      </c>
      <c r="L9" s="5" t="str">
        <f>IF(IR_Notes824[[#This Row],[Form Name]]&lt;&gt;"",IF($H$2&lt;&gt;"",UPPER(LEFT($H$2,3)),"Error, not approved"),"")</f>
        <v/>
      </c>
      <c r="M9" s="21" t="e">
        <f t="shared" ca="1" si="1"/>
        <v>#VALUE!</v>
      </c>
    </row>
    <row r="10" spans="1:15" x14ac:dyDescent="0.25">
      <c r="A10" t="s">
        <v>7</v>
      </c>
      <c r="B10" s="23">
        <f>B9-C7</f>
        <v>0</v>
      </c>
      <c r="G10" s="10"/>
      <c r="H10" s="5"/>
      <c r="I10" s="5"/>
      <c r="J10" s="5"/>
      <c r="K10" s="5" t="str">
        <f>IF(IR_Notes824[[#This Row],[Form Name]]&lt;&gt;"",IF($H$1&lt;&gt;"",LOWER($H$1),"Error, no preparer name"),"")</f>
        <v/>
      </c>
      <c r="L10" s="5" t="str">
        <f>IF(IR_Notes824[[#This Row],[Form Name]]&lt;&gt;"",IF($H$2&lt;&gt;"",UPPER(LEFT($H$2,3)),"Error, not approved"),"")</f>
        <v/>
      </c>
      <c r="M10" s="21" t="e">
        <f t="shared" ca="1" si="1"/>
        <v>#VALUE!</v>
      </c>
    </row>
    <row r="11" spans="1:15" x14ac:dyDescent="0.25">
      <c r="A11" s="6"/>
      <c r="B11" s="6" t="s">
        <v>56</v>
      </c>
      <c r="C11" s="6" t="s">
        <v>54</v>
      </c>
      <c r="D11" s="6" t="s">
        <v>55</v>
      </c>
      <c r="G11" s="10"/>
      <c r="H11" s="5"/>
      <c r="I11" s="5"/>
      <c r="J11" s="5"/>
      <c r="K11" s="5" t="str">
        <f>IF(IR_Notes824[[#This Row],[Form Name]]&lt;&gt;"",IF($H$1&lt;&gt;"",LOWER($H$1),"Error, no preparer name"),"")</f>
        <v/>
      </c>
      <c r="L11" s="5" t="str">
        <f>IF(IR_Notes824[[#This Row],[Form Name]]&lt;&gt;"",IF($H$2&lt;&gt;"",UPPER(LEFT($H$2,3)),"Error, not approved"),"")</f>
        <v/>
      </c>
      <c r="M11" s="21" t="e">
        <f t="shared" ca="1" si="1"/>
        <v>#VALUE!</v>
      </c>
    </row>
    <row r="12" spans="1:15" x14ac:dyDescent="0.25">
      <c r="A12" s="2" t="s">
        <v>39</v>
      </c>
      <c r="G12" s="10"/>
      <c r="H12" s="5"/>
      <c r="I12" s="5"/>
      <c r="J12" s="5"/>
      <c r="K12" s="5" t="str">
        <f>IF(IR_Notes824[[#This Row],[Form Name]]&lt;&gt;"",IF($H$1&lt;&gt;"",LOWER($H$1),"Error, no preparer name"),"")</f>
        <v/>
      </c>
      <c r="L12" s="5" t="str">
        <f>IF(IR_Notes824[[#This Row],[Form Name]]&lt;&gt;"",IF($H$2&lt;&gt;"",UPPER(LEFT($H$2,3)),"Error, not approved"),"")</f>
        <v/>
      </c>
      <c r="M12" s="21" t="e">
        <f t="shared" ca="1" si="1"/>
        <v>#VALUE!</v>
      </c>
    </row>
    <row r="13" spans="1:15" x14ac:dyDescent="0.25">
      <c r="A13" t="s">
        <v>40</v>
      </c>
      <c r="B13" t="s">
        <v>41</v>
      </c>
      <c r="C13" s="35">
        <v>0</v>
      </c>
      <c r="D13" s="36" t="s">
        <v>74</v>
      </c>
      <c r="G13" s="5"/>
      <c r="H13" s="5"/>
      <c r="I13" s="5"/>
      <c r="J13" s="5"/>
      <c r="K13" s="5" t="str">
        <f>IF(IR_Notes824[[#This Row],[Form Name]]&lt;&gt;"",IF($H$1&lt;&gt;"",LOWER($H$1),"Error, no preparer name"),"")</f>
        <v/>
      </c>
      <c r="L13" s="5" t="str">
        <f>IF(IR_Notes824[[#This Row],[Form Name]]&lt;&gt;"",IF($H$2&lt;&gt;"",UPPER(LEFT($H$2,3)),"Error, not approved"),"")</f>
        <v/>
      </c>
      <c r="M13" s="21" t="e">
        <f t="shared" ca="1" si="1"/>
        <v>#VALUE!</v>
      </c>
    </row>
    <row r="14" spans="1:15" x14ac:dyDescent="0.25">
      <c r="A14" t="s">
        <v>66</v>
      </c>
      <c r="B14" t="s">
        <v>41</v>
      </c>
      <c r="C14" s="35">
        <v>0</v>
      </c>
      <c r="D14" s="36" t="s">
        <v>75</v>
      </c>
      <c r="G14" s="5"/>
      <c r="H14" s="5"/>
      <c r="I14" s="5"/>
      <c r="J14" s="5"/>
      <c r="K14" s="5" t="str">
        <f>IF(IR_Notes824[[#This Row],[Form Name]]&lt;&gt;"",IF($H$1&lt;&gt;"",LOWER($H$1),"Error, no preparer name"),"")</f>
        <v/>
      </c>
      <c r="L14" s="5" t="str">
        <f>IF(IR_Notes824[[#This Row],[Form Name]]&lt;&gt;"",IF($H$2&lt;&gt;"",UPPER(LEFT($H$2,3)),"Error, not approved"),"")</f>
        <v/>
      </c>
      <c r="M14" s="21" t="e">
        <f t="shared" ca="1" si="1"/>
        <v>#VALUE!</v>
      </c>
    </row>
    <row r="15" spans="1:15" x14ac:dyDescent="0.25">
      <c r="A15" t="s">
        <v>67</v>
      </c>
      <c r="B15" t="s">
        <v>41</v>
      </c>
      <c r="C15" s="35">
        <f>B41</f>
        <v>1100.19</v>
      </c>
      <c r="D15" s="36" t="s">
        <v>80</v>
      </c>
      <c r="G15" s="5"/>
      <c r="H15" s="5"/>
      <c r="I15" s="5"/>
      <c r="J15" s="5"/>
      <c r="K15" s="5" t="str">
        <f>IF(IR_Notes824[[#This Row],[Form Name]]&lt;&gt;"",IF($H$1&lt;&gt;"",LOWER($H$1),"Error, no preparer name"),"")</f>
        <v/>
      </c>
      <c r="L15" s="5" t="str">
        <f>IF(IR_Notes824[[#This Row],[Form Name]]&lt;&gt;"",IF($H$2&lt;&gt;"",UPPER(LEFT($H$2,3)),"Error, not approved"),"")</f>
        <v/>
      </c>
      <c r="M15" s="21" t="e">
        <f t="shared" ca="1" si="1"/>
        <v>#VALUE!</v>
      </c>
    </row>
    <row r="16" spans="1:15" x14ac:dyDescent="0.25">
      <c r="A16" t="s">
        <v>68</v>
      </c>
      <c r="B16" t="s">
        <v>41</v>
      </c>
      <c r="C16" s="35">
        <f>B40</f>
        <v>756.12</v>
      </c>
      <c r="D16" s="36" t="s">
        <v>78</v>
      </c>
      <c r="G16" s="5"/>
      <c r="H16" s="5"/>
      <c r="I16" s="5"/>
      <c r="J16" s="5"/>
      <c r="K16" s="5" t="str">
        <f>IF(IR_Notes824[[#This Row],[Form Name]]&lt;&gt;"",IF($H$1&lt;&gt;"",LOWER($H$1),"Error, no preparer name"),"")</f>
        <v/>
      </c>
      <c r="L16" s="5" t="str">
        <f>IF(IR_Notes824[[#This Row],[Form Name]]&lt;&gt;"",IF($H$2&lt;&gt;"",UPPER(LEFT($H$2,3)),"Error, not approved"),"")</f>
        <v/>
      </c>
      <c r="M16" s="21" t="e">
        <f ca="1">$M$1</f>
        <v>#VALUE!</v>
      </c>
    </row>
    <row r="17" spans="1:13" x14ac:dyDescent="0.25">
      <c r="A17" t="s">
        <v>70</v>
      </c>
      <c r="B17" t="s">
        <v>72</v>
      </c>
      <c r="C17" s="35">
        <v>2135.5100000000002</v>
      </c>
      <c r="D17" s="36" t="s">
        <v>79</v>
      </c>
      <c r="G17" s="5"/>
      <c r="H17" s="5"/>
      <c r="I17" s="5"/>
      <c r="J17" s="5"/>
      <c r="K17" s="5" t="str">
        <f>IF(IR_Notes824[[#This Row],[Form Name]]&lt;&gt;"",IF($H$1&lt;&gt;"",LOWER($H$1),"Error, no preparer name"),"")</f>
        <v/>
      </c>
      <c r="L17" s="5" t="str">
        <f>IF(IR_Notes824[[#This Row],[Form Name]]&lt;&gt;"",IF($H$2&lt;&gt;"",UPPER(LEFT($H$2,3)),"Error, not approved"),"")</f>
        <v/>
      </c>
      <c r="M17" s="21" t="e">
        <f ca="1">$M$1</f>
        <v>#VALUE!</v>
      </c>
    </row>
    <row r="18" spans="1:13" x14ac:dyDescent="0.25">
      <c r="A18" t="s">
        <v>71</v>
      </c>
      <c r="B18" t="s">
        <v>72</v>
      </c>
      <c r="C18" s="35">
        <v>5632.05</v>
      </c>
      <c r="D18" s="36" t="s">
        <v>76</v>
      </c>
      <c r="G18" s="5"/>
      <c r="H18" s="5"/>
      <c r="I18" s="5"/>
      <c r="J18" s="5"/>
      <c r="K18" s="5" t="str">
        <f>IF(IR_Notes824[[#This Row],[Form Name]]&lt;&gt;"",IF($H$1&lt;&gt;"",LOWER($H$1),"Error, no preparer name"),"")</f>
        <v/>
      </c>
      <c r="L18" s="5" t="str">
        <f>IF(IR_Notes824[[#This Row],[Form Name]]&lt;&gt;"",IF($H$2&lt;&gt;"",UPPER(LEFT($H$2,3)),"Error, not approved"),"")</f>
        <v/>
      </c>
      <c r="M18" s="21" t="e">
        <f ca="1">$M$1</f>
        <v>#VALUE!</v>
      </c>
    </row>
    <row r="19" spans="1:13" x14ac:dyDescent="0.25">
      <c r="A19" t="s">
        <v>73</v>
      </c>
      <c r="B19" t="s">
        <v>41</v>
      </c>
      <c r="C19" s="22"/>
      <c r="D19" s="36" t="s">
        <v>77</v>
      </c>
      <c r="G19" s="5"/>
      <c r="H19" s="5"/>
      <c r="I19" s="5"/>
      <c r="J19" s="5"/>
      <c r="K19" s="5" t="str">
        <f>IF(IR_Notes824[[#This Row],[Form Name]]&lt;&gt;"",IF($H$1&lt;&gt;"",LOWER($H$1),"Error, no preparer name"),"")</f>
        <v/>
      </c>
      <c r="L19" s="5" t="str">
        <f>IF(IR_Notes824[[#This Row],[Form Name]]&lt;&gt;"",IF($H$2&lt;&gt;"",UPPER(LEFT($H$2,3)),"Error, not approved"),"")</f>
        <v/>
      </c>
      <c r="M19" s="21" t="e">
        <f ca="1">$M$1</f>
        <v>#VALUE!</v>
      </c>
    </row>
    <row r="20" spans="1:13" x14ac:dyDescent="0.25">
      <c r="A20" s="6"/>
      <c r="B20" s="6"/>
      <c r="C20" s="6"/>
      <c r="D20" s="6"/>
      <c r="G20" s="5"/>
      <c r="H20" s="5"/>
      <c r="I20" s="5"/>
      <c r="J20" s="5"/>
      <c r="K20" s="5" t="str">
        <f>IF(IR_Notes824[[#This Row],[Form Name]]&lt;&gt;"",IF($H$1&lt;&gt;"",LOWER($H$1),"Error, no preparer name"),"")</f>
        <v/>
      </c>
      <c r="L20" s="5" t="str">
        <f>IF(IR_Notes824[[#This Row],[Form Name]]&lt;&gt;"",IF($H$2&lt;&gt;"",UPPER(LEFT($H$2,3)),"Error, not approved"),"")</f>
        <v/>
      </c>
      <c r="M20" s="21" t="e">
        <f t="shared" ca="1" si="1"/>
        <v>#VALUE!</v>
      </c>
    </row>
    <row r="21" spans="1:13" x14ac:dyDescent="0.25">
      <c r="A21" s="2" t="s">
        <v>9</v>
      </c>
      <c r="G21" s="5"/>
      <c r="H21" s="5"/>
      <c r="I21" s="5"/>
      <c r="J21" s="5"/>
      <c r="K21" s="5" t="str">
        <f>IF(IR_Notes824[[#This Row],[Form Name]]&lt;&gt;"",IF($H$1&lt;&gt;"",LOWER($H$1),"Error, no preparer name"),"")</f>
        <v/>
      </c>
      <c r="L21" s="5" t="str">
        <f>IF(IR_Notes824[[#This Row],[Form Name]]&lt;&gt;"",IF($H$2&lt;&gt;"",UPPER(LEFT($H$2,3)),"Error, not approved"),"")</f>
        <v/>
      </c>
      <c r="M21" s="21" t="e">
        <f t="shared" ca="1" si="1"/>
        <v>#VALUE!</v>
      </c>
    </row>
    <row r="22" spans="1:13" x14ac:dyDescent="0.25">
      <c r="A22" t="s">
        <v>101</v>
      </c>
      <c r="B22" s="41">
        <v>133546.35</v>
      </c>
      <c r="G22" s="5"/>
      <c r="H22" s="5"/>
      <c r="I22" s="5"/>
      <c r="J22" s="5"/>
      <c r="K22" s="5" t="str">
        <f>IF(IR_Notes824[[#This Row],[Form Name]]&lt;&gt;"",IF($H$1&lt;&gt;"",LOWER($H$1),"Error, no preparer name"),"")</f>
        <v/>
      </c>
      <c r="L22" s="5" t="str">
        <f>IF(IR_Notes824[[#This Row],[Form Name]]&lt;&gt;"",IF($H$2&lt;&gt;"",UPPER(LEFT($H$2,3)),"Error, not approved"),"")</f>
        <v/>
      </c>
      <c r="M22" s="21" t="e">
        <f t="shared" ca="1" si="1"/>
        <v>#VALUE!</v>
      </c>
    </row>
    <row r="23" spans="1:13" x14ac:dyDescent="0.25">
      <c r="A23" s="42" t="s">
        <v>10</v>
      </c>
      <c r="B23" s="43">
        <v>133546.35</v>
      </c>
      <c r="G23" s="5"/>
      <c r="H23" s="5"/>
      <c r="I23" s="5"/>
      <c r="J23" s="5"/>
      <c r="K23" s="5" t="str">
        <f>IF(IR_Notes824[[#This Row],[Form Name]]&lt;&gt;"",IF($H$1&lt;&gt;"",LOWER($H$1),"Error, no preparer name"),"")</f>
        <v/>
      </c>
      <c r="L23" s="5" t="str">
        <f>IF(IR_Notes824[[#This Row],[Form Name]]&lt;&gt;"",IF($H$2&lt;&gt;"",UPPER(LEFT($H$2,3)),"Error, not approved"),"")</f>
        <v/>
      </c>
      <c r="M23" s="21" t="e">
        <f t="shared" ca="1" si="1"/>
        <v>#VALUE!</v>
      </c>
    </row>
    <row r="24" spans="1:13" x14ac:dyDescent="0.25">
      <c r="A24" t="s">
        <v>11</v>
      </c>
      <c r="B24" s="41">
        <v>67.28</v>
      </c>
      <c r="G24" s="5"/>
      <c r="H24" s="5"/>
      <c r="I24" s="5"/>
      <c r="J24" s="5"/>
      <c r="K24" s="5" t="str">
        <f>IF(IR_Notes824[[#This Row],[Form Name]]&lt;&gt;"",IF($H$1&lt;&gt;"",LOWER($H$1),"Error, no preparer name"),"")</f>
        <v/>
      </c>
      <c r="L24" s="5" t="str">
        <f>IF(IR_Notes824[[#This Row],[Form Name]]&lt;&gt;"",IF($H$2&lt;&gt;"",UPPER(LEFT($H$2,3)),"Error, not approved"),"")</f>
        <v/>
      </c>
      <c r="M24" s="21" t="e">
        <f t="shared" ca="1" si="1"/>
        <v>#VALUE!</v>
      </c>
    </row>
    <row r="25" spans="1:13" x14ac:dyDescent="0.25">
      <c r="A25" t="s">
        <v>12</v>
      </c>
      <c r="B25" s="41">
        <v>-870.77</v>
      </c>
      <c r="G25" s="5"/>
      <c r="H25" s="5"/>
      <c r="I25" s="5"/>
      <c r="J25" s="5"/>
      <c r="K25" s="5" t="str">
        <f>IF(IR_Notes824[[#This Row],[Form Name]]&lt;&gt;"",IF($H$1&lt;&gt;"",LOWER($H$1),"Error, no preparer name"),"")</f>
        <v/>
      </c>
      <c r="L25" s="5" t="str">
        <f>IF(IR_Notes824[[#This Row],[Form Name]]&lt;&gt;"",IF($H$2&lt;&gt;"",UPPER(LEFT($H$2,3)),"Error, not approved"),"")</f>
        <v/>
      </c>
      <c r="M25" s="21" t="e">
        <f t="shared" ca="1" si="1"/>
        <v>#VALUE!</v>
      </c>
    </row>
    <row r="26" spans="1:13" x14ac:dyDescent="0.25">
      <c r="A26" t="s">
        <v>13</v>
      </c>
      <c r="B26" s="41">
        <v>-42.38</v>
      </c>
      <c r="G26" s="5"/>
      <c r="H26" s="5"/>
      <c r="I26" s="5"/>
      <c r="J26" s="5"/>
      <c r="K26" s="5" t="str">
        <f>IF(IR_Notes824[[#This Row],[Form Name]]&lt;&gt;"",IF($H$1&lt;&gt;"",LOWER($H$1),"Error, no preparer name"),"")</f>
        <v/>
      </c>
      <c r="L26" s="5" t="str">
        <f>IF(IR_Notes824[[#This Row],[Form Name]]&lt;&gt;"",IF($H$2&lt;&gt;"",UPPER(LEFT($H$2,3)),"Error, not approved"),"")</f>
        <v/>
      </c>
      <c r="M26" s="21" t="e">
        <f t="shared" ca="1" si="1"/>
        <v>#VALUE!</v>
      </c>
    </row>
    <row r="27" spans="1:13" x14ac:dyDescent="0.25">
      <c r="A27" s="42" t="s">
        <v>14</v>
      </c>
      <c r="B27" s="43">
        <v>132700.48000000001</v>
      </c>
      <c r="G27" s="5"/>
      <c r="H27" s="5"/>
      <c r="I27" s="5"/>
      <c r="J27" s="5"/>
      <c r="K27" s="5" t="str">
        <f>IF(IR_Notes824[[#This Row],[Form Name]]&lt;&gt;"",IF($H$1&lt;&gt;"",LOWER($H$1),"Error, no preparer name"),"")</f>
        <v/>
      </c>
      <c r="L27" s="5" t="str">
        <f>IF(IR_Notes824[[#This Row],[Form Name]]&lt;&gt;"",IF($H$2&lt;&gt;"",UPPER(LEFT($H$2,3)),"Error, not approved"),"")</f>
        <v/>
      </c>
      <c r="M27" s="21" t="e">
        <f t="shared" ca="1" si="1"/>
        <v>#VALUE!</v>
      </c>
    </row>
    <row r="28" spans="1:13" x14ac:dyDescent="0.25">
      <c r="A28" t="s">
        <v>15</v>
      </c>
      <c r="B28" s="41">
        <v>0</v>
      </c>
      <c r="G28" s="5"/>
      <c r="H28" s="5"/>
      <c r="I28" s="5"/>
      <c r="J28" s="5"/>
      <c r="K28" s="5" t="str">
        <f>IF(IR_Notes824[[#This Row],[Form Name]]&lt;&gt;"",IF($H$1&lt;&gt;"",LOWER($H$1),"Error, no preparer name"),"")</f>
        <v/>
      </c>
      <c r="L28" s="5" t="str">
        <f>IF(IR_Notes824[[#This Row],[Form Name]]&lt;&gt;"",IF($H$2&lt;&gt;"",UPPER(LEFT($H$2,3)),"Error, not approved"),"")</f>
        <v/>
      </c>
      <c r="M28" s="21" t="e">
        <f t="shared" ca="1" si="1"/>
        <v>#VALUE!</v>
      </c>
    </row>
    <row r="29" spans="1:13" x14ac:dyDescent="0.25">
      <c r="A29" t="s">
        <v>16</v>
      </c>
      <c r="B29" s="41">
        <v>55065.61</v>
      </c>
      <c r="G29" s="5"/>
      <c r="H29" s="5"/>
      <c r="I29" s="5"/>
      <c r="J29" s="5"/>
      <c r="K29" s="5" t="str">
        <f>IF(IR_Notes824[[#This Row],[Form Name]]&lt;&gt;"",IF($H$1&lt;&gt;"",LOWER($H$1),"Error, no preparer name"),"")</f>
        <v/>
      </c>
      <c r="L29" s="5" t="str">
        <f>IF(IR_Notes824[[#This Row],[Form Name]]&lt;&gt;"",IF($H$2&lt;&gt;"",UPPER(LEFT($H$2,3)),"Error, not approved"),"")</f>
        <v/>
      </c>
      <c r="M29" s="21" t="e">
        <f t="shared" ca="1" si="1"/>
        <v>#VALUE!</v>
      </c>
    </row>
    <row r="30" spans="1:13" x14ac:dyDescent="0.25">
      <c r="A30" t="s">
        <v>17</v>
      </c>
      <c r="B30" s="41">
        <v>-78438.149999999994</v>
      </c>
      <c r="G30" s="5"/>
      <c r="H30" s="5"/>
      <c r="I30" s="5"/>
      <c r="J30" s="5"/>
      <c r="K30" s="5" t="str">
        <f>IF(IR_Notes824[[#This Row],[Form Name]]&lt;&gt;"",IF($H$1&lt;&gt;"",LOWER($H$1),"Error, no preparer name"),"")</f>
        <v/>
      </c>
      <c r="L30" s="5" t="str">
        <f>IF(IR_Notes824[[#This Row],[Form Name]]&lt;&gt;"",IF($H$2&lt;&gt;"",UPPER(LEFT($H$2,3)),"Error, not approved"),"")</f>
        <v/>
      </c>
      <c r="M30" s="21" t="e">
        <f t="shared" ca="1" si="1"/>
        <v>#VALUE!</v>
      </c>
    </row>
    <row r="31" spans="1:13" x14ac:dyDescent="0.25">
      <c r="A31" t="s">
        <v>19</v>
      </c>
      <c r="B31" s="41">
        <v>0</v>
      </c>
      <c r="G31" s="5"/>
      <c r="H31" s="5"/>
      <c r="I31" s="5"/>
      <c r="J31" s="5"/>
      <c r="K31" s="5" t="str">
        <f>IF(IR_Notes824[[#This Row],[Form Name]]&lt;&gt;"",IF($H$1&lt;&gt;"",LOWER($H$1),"Error, no preparer name"),"")</f>
        <v/>
      </c>
      <c r="L31" s="5" t="str">
        <f>IF(IR_Notes824[[#This Row],[Form Name]]&lt;&gt;"",IF($H$2&lt;&gt;"",UPPER(LEFT($H$2,3)),"Error, not approved"),"")</f>
        <v/>
      </c>
      <c r="M31" s="21" t="e">
        <f t="shared" ca="1" si="1"/>
        <v>#VALUE!</v>
      </c>
    </row>
    <row r="32" spans="1:13" x14ac:dyDescent="0.25">
      <c r="A32" t="s">
        <v>20</v>
      </c>
      <c r="B32" s="41">
        <v>-501.14</v>
      </c>
    </row>
    <row r="33" spans="1:9" x14ac:dyDescent="0.25">
      <c r="A33" t="s">
        <v>61</v>
      </c>
      <c r="B33" s="41">
        <v>0</v>
      </c>
    </row>
    <row r="34" spans="1:9" x14ac:dyDescent="0.25">
      <c r="A34" t="s">
        <v>21</v>
      </c>
      <c r="B34" s="41">
        <v>0</v>
      </c>
    </row>
    <row r="35" spans="1:9" x14ac:dyDescent="0.25">
      <c r="A35" t="s">
        <v>22</v>
      </c>
      <c r="B35" s="41">
        <v>0</v>
      </c>
      <c r="F35" t="s">
        <v>59</v>
      </c>
    </row>
    <row r="36" spans="1:9" x14ac:dyDescent="0.25">
      <c r="A36" t="s">
        <v>23</v>
      </c>
      <c r="B36" s="41">
        <v>8199.58</v>
      </c>
    </row>
    <row r="37" spans="1:9" x14ac:dyDescent="0.25">
      <c r="A37" s="44" t="s">
        <v>84</v>
      </c>
      <c r="B37" s="45">
        <v>920.93</v>
      </c>
      <c r="I37" t="s">
        <v>59</v>
      </c>
    </row>
    <row r="38" spans="1:9" x14ac:dyDescent="0.25">
      <c r="A38" s="42" t="s">
        <v>24</v>
      </c>
      <c r="B38" s="43">
        <f>SUM(B27:B37)</f>
        <v>117947.31000000003</v>
      </c>
    </row>
    <row r="39" spans="1:9" x14ac:dyDescent="0.25">
      <c r="B39" s="41"/>
    </row>
    <row r="40" spans="1:9" x14ac:dyDescent="0.25">
      <c r="A40" t="s">
        <v>102</v>
      </c>
      <c r="B40" s="41">
        <v>756.12</v>
      </c>
    </row>
    <row r="41" spans="1:9" x14ac:dyDescent="0.25">
      <c r="A41" t="s">
        <v>103</v>
      </c>
      <c r="B41" s="41">
        <v>1100.19</v>
      </c>
    </row>
    <row r="42" spans="1:9" x14ac:dyDescent="0.25">
      <c r="B42" s="41"/>
    </row>
    <row r="43" spans="1:9" x14ac:dyDescent="0.25">
      <c r="A43" s="42" t="s">
        <v>89</v>
      </c>
      <c r="B43" s="43">
        <f>SUM(B38:B41)</f>
        <v>119803.62000000002</v>
      </c>
    </row>
    <row r="44" spans="1:9" x14ac:dyDescent="0.25">
      <c r="A44" s="32"/>
      <c r="B44" s="33"/>
    </row>
    <row r="45" spans="1:9" x14ac:dyDescent="0.25">
      <c r="A45" s="39"/>
      <c r="B45" s="40"/>
    </row>
    <row r="47" spans="1:9" x14ac:dyDescent="0.25">
      <c r="A47" s="5" t="s">
        <v>51</v>
      </c>
      <c r="B47" s="22">
        <v>117947.31</v>
      </c>
    </row>
    <row r="48" spans="1:9" x14ac:dyDescent="0.25">
      <c r="A48" s="5" t="s">
        <v>90</v>
      </c>
      <c r="B48" s="7">
        <v>0</v>
      </c>
    </row>
    <row r="49" spans="1:4" x14ac:dyDescent="0.25">
      <c r="A49" s="5" t="s">
        <v>91</v>
      </c>
      <c r="B49" s="7">
        <v>0</v>
      </c>
    </row>
    <row r="50" spans="1:4" x14ac:dyDescent="0.25">
      <c r="A50" s="5" t="s">
        <v>92</v>
      </c>
      <c r="B50" s="7">
        <f>B41</f>
        <v>1100.19</v>
      </c>
    </row>
    <row r="51" spans="1:4" x14ac:dyDescent="0.25">
      <c r="A51" s="5" t="s">
        <v>93</v>
      </c>
      <c r="B51" s="7">
        <f>B40</f>
        <v>756.12</v>
      </c>
    </row>
    <row r="52" spans="1:4" x14ac:dyDescent="0.25">
      <c r="A52" s="5" t="s">
        <v>32</v>
      </c>
      <c r="B52" s="26">
        <f>SUM(B47:B51)</f>
        <v>119803.62</v>
      </c>
    </row>
    <row r="53" spans="1:4" ht="15.75" thickBot="1" x14ac:dyDescent="0.3">
      <c r="A53" s="8" t="s">
        <v>35</v>
      </c>
      <c r="B53" s="9">
        <f>B52-B43</f>
        <v>0</v>
      </c>
    </row>
    <row r="54" spans="1:4" ht="15.75" thickTop="1" x14ac:dyDescent="0.25"/>
    <row r="55" spans="1:4" x14ac:dyDescent="0.25">
      <c r="A55" t="s">
        <v>33</v>
      </c>
      <c r="B55" s="27">
        <f>VLOOKUP("Less Prior Payments Made",A21:B42,2,FALSE)</f>
        <v>-78438.149999999994</v>
      </c>
    </row>
    <row r="56" spans="1:4" x14ac:dyDescent="0.25">
      <c r="A56" t="s">
        <v>34</v>
      </c>
      <c r="B56" s="1">
        <v>-13190.45</v>
      </c>
    </row>
    <row r="57" spans="1:4" x14ac:dyDescent="0.25">
      <c r="A57" t="s">
        <v>3</v>
      </c>
      <c r="B57" s="25">
        <f>B55-B56</f>
        <v>-65247.7</v>
      </c>
    </row>
    <row r="58" spans="1:4" x14ac:dyDescent="0.25">
      <c r="A58" s="6"/>
      <c r="B58" s="6"/>
      <c r="C58" s="6"/>
      <c r="D58" s="6"/>
    </row>
    <row r="59" spans="1:4" x14ac:dyDescent="0.25">
      <c r="A59" s="2" t="s">
        <v>47</v>
      </c>
    </row>
    <row r="60" spans="1:4" x14ac:dyDescent="0.25">
      <c r="A60" t="s">
        <v>43</v>
      </c>
    </row>
    <row r="61" spans="1:4" x14ac:dyDescent="0.25">
      <c r="A61" t="s">
        <v>44</v>
      </c>
    </row>
    <row r="62" spans="1:4" x14ac:dyDescent="0.25">
      <c r="A62" t="s">
        <v>45</v>
      </c>
    </row>
    <row r="63" spans="1:4" x14ac:dyDescent="0.25">
      <c r="A63" t="s">
        <v>46</v>
      </c>
    </row>
  </sheetData>
  <mergeCells count="1">
    <mergeCell ref="G4:J4"/>
  </mergeCells>
  <conditionalFormatting sqref="G1:H1">
    <cfRule type="expression" dxfId="12" priority="1">
      <formula>$H$1=""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5469-BC64-4F5D-8256-7A6BDDEAAC44}">
  <dimension ref="A1:O63"/>
  <sheetViews>
    <sheetView workbookViewId="0">
      <selection activeCell="D27" sqref="D27"/>
    </sheetView>
  </sheetViews>
  <sheetFormatPr defaultColWidth="9.140625" defaultRowHeight="15" x14ac:dyDescent="0.25"/>
  <cols>
    <col min="1" max="1" width="45.7109375" customWidth="1"/>
    <col min="2" max="2" width="13.85546875" customWidth="1"/>
    <col min="3" max="3" width="12.5703125" bestFit="1" customWidth="1"/>
    <col min="4" max="4" width="52.5703125" bestFit="1" customWidth="1"/>
    <col min="7" max="7" width="15.7109375" customWidth="1"/>
    <col min="8" max="8" width="15.140625" bestFit="1" customWidth="1"/>
    <col min="9" max="9" width="38.42578125" customWidth="1"/>
    <col min="10" max="10" width="9.42578125" customWidth="1"/>
    <col min="11" max="12" width="14" hidden="1" customWidth="1"/>
    <col min="13" max="13" width="42.42578125" hidden="1" customWidth="1"/>
    <col min="14" max="15" width="9.140625" hidden="1" customWidth="1"/>
  </cols>
  <sheetData>
    <row r="1" spans="1:15" ht="15.75" thickBot="1" x14ac:dyDescent="0.3">
      <c r="A1" s="6" t="s">
        <v>0</v>
      </c>
      <c r="B1" s="6" t="s">
        <v>2</v>
      </c>
      <c r="C1" s="6" t="s">
        <v>1</v>
      </c>
      <c r="D1" s="6" t="s">
        <v>3</v>
      </c>
      <c r="G1" s="17" t="s">
        <v>29</v>
      </c>
      <c r="H1" s="18" t="s">
        <v>82</v>
      </c>
      <c r="K1" t="s">
        <v>49</v>
      </c>
      <c r="M1" t="e">
        <f ca="1">LEFT($N$1,LEN($N$1)-5)</f>
        <v>#VALUE!</v>
      </c>
      <c r="N1" t="e">
        <f ca="1">RIGHT($O$1,LEN($O$1)-16)</f>
        <v>#VALUE!</v>
      </c>
      <c r="O1" t="str" cm="1">
        <f t="array" aca="1" ref="O1" ca="1">MID(CELL("filename"),SEARCH("[",CELL("filename"))+1,SEARCH("]",CELL("filename"))-SEARCH("[",CELL("filename"))-1)</f>
        <v>Checklist.xlsx</v>
      </c>
    </row>
    <row r="2" spans="1:15" x14ac:dyDescent="0.25">
      <c r="A2" s="46" t="s">
        <v>106</v>
      </c>
      <c r="B2" s="47">
        <v>127079.36</v>
      </c>
      <c r="C2" s="47">
        <v>127079.36</v>
      </c>
      <c r="D2" s="25">
        <f>B2-C2</f>
        <v>0</v>
      </c>
      <c r="G2" s="13" t="s">
        <v>30</v>
      </c>
      <c r="H2" s="16" t="s">
        <v>108</v>
      </c>
    </row>
    <row r="3" spans="1:15" ht="15.75" thickBot="1" x14ac:dyDescent="0.3">
      <c r="A3" t="s">
        <v>5</v>
      </c>
      <c r="B3" s="1"/>
      <c r="C3" s="1"/>
      <c r="D3" s="25">
        <f>B3-C3</f>
        <v>0</v>
      </c>
      <c r="G3" s="14" t="s">
        <v>31</v>
      </c>
      <c r="H3" s="15"/>
    </row>
    <row r="4" spans="1:15" ht="19.5" thickBot="1" x14ac:dyDescent="0.35">
      <c r="A4" t="s">
        <v>50</v>
      </c>
      <c r="B4" s="1"/>
      <c r="C4" s="1"/>
      <c r="D4" s="25">
        <f t="shared" ref="D4" si="0">B4-C4</f>
        <v>0</v>
      </c>
      <c r="G4" s="64" t="s">
        <v>53</v>
      </c>
      <c r="H4" s="65"/>
      <c r="I4" s="65"/>
      <c r="J4" s="66"/>
    </row>
    <row r="5" spans="1:15" x14ac:dyDescent="0.25">
      <c r="D5" s="1"/>
      <c r="G5" s="11" t="s">
        <v>36</v>
      </c>
      <c r="H5" s="12" t="s">
        <v>37</v>
      </c>
      <c r="I5" s="12" t="s">
        <v>38</v>
      </c>
      <c r="J5" s="12" t="s">
        <v>52</v>
      </c>
      <c r="K5" s="12" t="s">
        <v>48</v>
      </c>
      <c r="L5" s="12" t="s">
        <v>57</v>
      </c>
      <c r="M5" s="20" t="s">
        <v>49</v>
      </c>
    </row>
    <row r="6" spans="1:15" x14ac:dyDescent="0.25">
      <c r="D6" s="1"/>
      <c r="G6" s="10" t="s">
        <v>105</v>
      </c>
      <c r="H6" s="28" t="s">
        <v>95</v>
      </c>
      <c r="I6" s="28" t="s">
        <v>97</v>
      </c>
      <c r="J6" s="5"/>
      <c r="K6" s="5" t="str">
        <f>IF(IR_Notes8246[[#This Row],[Form Name]]&lt;&gt;"",IF($H$1&lt;&gt;"",LOWER($H$1),"Error, no preparer name"),"")</f>
        <v>jason guscott</v>
      </c>
      <c r="L6" s="28" t="str">
        <f>IF(IR_Notes8246[[#This Row],[Form Name]]&lt;&gt;"",IF($H$2&lt;&gt;"",UPPER(LEFT($H$2,3)),"Error, not approved"),"")</f>
        <v xml:space="preserve">JW </v>
      </c>
      <c r="M6" s="20" t="e">
        <f ca="1">$M$1</f>
        <v>#VALUE!</v>
      </c>
    </row>
    <row r="7" spans="1:15" x14ac:dyDescent="0.25">
      <c r="A7" s="2" t="s">
        <v>8</v>
      </c>
      <c r="B7" s="23">
        <f>SUM(B2:B6)</f>
        <v>127079.36</v>
      </c>
      <c r="C7" s="23">
        <f>SUM(C2:C6)</f>
        <v>127079.36</v>
      </c>
      <c r="D7" s="24">
        <f>B7-C7</f>
        <v>0</v>
      </c>
      <c r="G7" s="10"/>
      <c r="H7" s="28"/>
      <c r="I7" s="28"/>
      <c r="J7" s="5"/>
      <c r="K7" s="5" t="str">
        <f>IF(IR_Notes8246[[#This Row],[Form Name]]&lt;&gt;"",IF($H$1&lt;&gt;"",LOWER($H$1),"Error, no preparer name"),"")</f>
        <v/>
      </c>
      <c r="L7" s="28" t="str">
        <f>IF(IR_Notes8246[[#This Row],[Form Name]]&lt;&gt;"",IF($H$2&lt;&gt;"",UPPER(LEFT($H$2,3)),"Error, not approved"),"")</f>
        <v/>
      </c>
      <c r="M7" s="20" t="e">
        <f ca="1">$M$1</f>
        <v>#VALUE!</v>
      </c>
    </row>
    <row r="8" spans="1:15" x14ac:dyDescent="0.25">
      <c r="G8" s="10"/>
      <c r="H8" s="28"/>
      <c r="I8" s="28"/>
      <c r="J8" s="5"/>
      <c r="K8" s="5" t="str">
        <f>IF(IR_Notes8246[[#This Row],[Form Name]]&lt;&gt;"",IF($H$1&lt;&gt;"",LOWER($H$1),"Error, no preparer name"),"")</f>
        <v/>
      </c>
      <c r="L8" s="5" t="str">
        <f>IF(IR_Notes8246[[#This Row],[Form Name]]&lt;&gt;"",IF($H$2&lt;&gt;"",UPPER(LEFT($H$2,3)),"Error, not approved"),"")</f>
        <v/>
      </c>
      <c r="M8" s="21" t="e">
        <f t="shared" ref="M8:M31" ca="1" si="1">$M$1</f>
        <v>#VALUE!</v>
      </c>
    </row>
    <row r="9" spans="1:15" x14ac:dyDescent="0.25">
      <c r="A9" t="s">
        <v>6</v>
      </c>
      <c r="B9" s="47">
        <v>127079.36</v>
      </c>
      <c r="G9" s="10"/>
      <c r="H9" s="5"/>
      <c r="I9" s="5"/>
      <c r="J9" s="5"/>
      <c r="K9" s="5" t="str">
        <f>IF(IR_Notes8246[[#This Row],[Form Name]]&lt;&gt;"",IF($H$1&lt;&gt;"",LOWER($H$1),"Error, no preparer name"),"")</f>
        <v/>
      </c>
      <c r="L9" s="5" t="str">
        <f>IF(IR_Notes8246[[#This Row],[Form Name]]&lt;&gt;"",IF($H$2&lt;&gt;"",UPPER(LEFT($H$2,3)),"Error, not approved"),"")</f>
        <v/>
      </c>
      <c r="M9" s="21" t="e">
        <f t="shared" ca="1" si="1"/>
        <v>#VALUE!</v>
      </c>
    </row>
    <row r="10" spans="1:15" x14ac:dyDescent="0.25">
      <c r="A10" t="s">
        <v>7</v>
      </c>
      <c r="B10" s="23">
        <f>B9-C7</f>
        <v>0</v>
      </c>
      <c r="G10" s="10"/>
      <c r="H10" s="5"/>
      <c r="I10" s="5"/>
      <c r="J10" s="5"/>
      <c r="K10" s="5" t="str">
        <f>IF(IR_Notes8246[[#This Row],[Form Name]]&lt;&gt;"",IF($H$1&lt;&gt;"",LOWER($H$1),"Error, no preparer name"),"")</f>
        <v/>
      </c>
      <c r="L10" s="5" t="str">
        <f>IF(IR_Notes8246[[#This Row],[Form Name]]&lt;&gt;"",IF($H$2&lt;&gt;"",UPPER(LEFT($H$2,3)),"Error, not approved"),"")</f>
        <v/>
      </c>
      <c r="M10" s="21" t="e">
        <f t="shared" ca="1" si="1"/>
        <v>#VALUE!</v>
      </c>
    </row>
    <row r="11" spans="1:15" x14ac:dyDescent="0.25">
      <c r="A11" s="6"/>
      <c r="B11" s="6" t="s">
        <v>56</v>
      </c>
      <c r="C11" s="6" t="s">
        <v>54</v>
      </c>
      <c r="D11" s="6" t="s">
        <v>55</v>
      </c>
      <c r="G11" s="10"/>
      <c r="H11" s="5"/>
      <c r="I11" s="5"/>
      <c r="J11" s="5"/>
      <c r="K11" s="5" t="str">
        <f>IF(IR_Notes8246[[#This Row],[Form Name]]&lt;&gt;"",IF($H$1&lt;&gt;"",LOWER($H$1),"Error, no preparer name"),"")</f>
        <v/>
      </c>
      <c r="L11" s="5" t="str">
        <f>IF(IR_Notes8246[[#This Row],[Form Name]]&lt;&gt;"",IF($H$2&lt;&gt;"",UPPER(LEFT($H$2,3)),"Error, not approved"),"")</f>
        <v/>
      </c>
      <c r="M11" s="21" t="e">
        <f t="shared" ca="1" si="1"/>
        <v>#VALUE!</v>
      </c>
    </row>
    <row r="12" spans="1:15" x14ac:dyDescent="0.25">
      <c r="A12" s="2" t="s">
        <v>39</v>
      </c>
      <c r="G12" s="10"/>
      <c r="H12" s="5"/>
      <c r="I12" s="5"/>
      <c r="J12" s="5"/>
      <c r="K12" s="5" t="str">
        <f>IF(IR_Notes8246[[#This Row],[Form Name]]&lt;&gt;"",IF($H$1&lt;&gt;"",LOWER($H$1),"Error, no preparer name"),"")</f>
        <v/>
      </c>
      <c r="L12" s="5" t="str">
        <f>IF(IR_Notes8246[[#This Row],[Form Name]]&lt;&gt;"",IF($H$2&lt;&gt;"",UPPER(LEFT($H$2,3)),"Error, not approved"),"")</f>
        <v/>
      </c>
      <c r="M12" s="21" t="e">
        <f t="shared" ca="1" si="1"/>
        <v>#VALUE!</v>
      </c>
    </row>
    <row r="13" spans="1:15" x14ac:dyDescent="0.25">
      <c r="A13" t="s">
        <v>40</v>
      </c>
      <c r="B13" t="s">
        <v>41</v>
      </c>
      <c r="C13" s="35">
        <f>B40</f>
        <v>43529</v>
      </c>
      <c r="D13" s="36" t="s">
        <v>74</v>
      </c>
      <c r="G13" s="5"/>
      <c r="H13" s="5"/>
      <c r="I13" s="5"/>
      <c r="J13" s="5"/>
      <c r="K13" s="5" t="str">
        <f>IF(IR_Notes8246[[#This Row],[Form Name]]&lt;&gt;"",IF($H$1&lt;&gt;"",LOWER($H$1),"Error, no preparer name"),"")</f>
        <v/>
      </c>
      <c r="L13" s="5" t="str">
        <f>IF(IR_Notes8246[[#This Row],[Form Name]]&lt;&gt;"",IF($H$2&lt;&gt;"",UPPER(LEFT($H$2,3)),"Error, not approved"),"")</f>
        <v/>
      </c>
      <c r="M13" s="21" t="e">
        <f t="shared" ca="1" si="1"/>
        <v>#VALUE!</v>
      </c>
    </row>
    <row r="14" spans="1:15" x14ac:dyDescent="0.25">
      <c r="A14" t="s">
        <v>66</v>
      </c>
      <c r="B14" t="s">
        <v>41</v>
      </c>
      <c r="C14" s="35">
        <v>0</v>
      </c>
      <c r="D14" s="36" t="s">
        <v>75</v>
      </c>
      <c r="G14" s="5"/>
      <c r="H14" s="5"/>
      <c r="I14" s="5"/>
      <c r="J14" s="5"/>
      <c r="K14" s="5" t="str">
        <f>IF(IR_Notes8246[[#This Row],[Form Name]]&lt;&gt;"",IF($H$1&lt;&gt;"",LOWER($H$1),"Error, no preparer name"),"")</f>
        <v/>
      </c>
      <c r="L14" s="5" t="str">
        <f>IF(IR_Notes8246[[#This Row],[Form Name]]&lt;&gt;"",IF($H$2&lt;&gt;"",UPPER(LEFT($H$2,3)),"Error, not approved"),"")</f>
        <v/>
      </c>
      <c r="M14" s="21" t="e">
        <f t="shared" ca="1" si="1"/>
        <v>#VALUE!</v>
      </c>
    </row>
    <row r="15" spans="1:15" x14ac:dyDescent="0.25">
      <c r="A15" t="s">
        <v>67</v>
      </c>
      <c r="B15" t="s">
        <v>41</v>
      </c>
      <c r="C15" s="35">
        <f>B41</f>
        <v>368.59</v>
      </c>
      <c r="D15" s="36" t="s">
        <v>80</v>
      </c>
      <c r="G15" s="5"/>
      <c r="H15" s="5"/>
      <c r="I15" s="5"/>
      <c r="J15" s="5"/>
      <c r="K15" s="5" t="str">
        <f>IF(IR_Notes8246[[#This Row],[Form Name]]&lt;&gt;"",IF($H$1&lt;&gt;"",LOWER($H$1),"Error, no preparer name"),"")</f>
        <v/>
      </c>
      <c r="L15" s="5" t="str">
        <f>IF(IR_Notes8246[[#This Row],[Form Name]]&lt;&gt;"",IF($H$2&lt;&gt;"",UPPER(LEFT($H$2,3)),"Error, not approved"),"")</f>
        <v/>
      </c>
      <c r="M15" s="21" t="e">
        <f t="shared" ca="1" si="1"/>
        <v>#VALUE!</v>
      </c>
    </row>
    <row r="16" spans="1:15" x14ac:dyDescent="0.25">
      <c r="A16" t="s">
        <v>68</v>
      </c>
      <c r="B16" t="s">
        <v>41</v>
      </c>
      <c r="C16" s="35">
        <f>B42</f>
        <v>731.99</v>
      </c>
      <c r="D16" s="36" t="s">
        <v>78</v>
      </c>
      <c r="G16" s="5"/>
      <c r="H16" s="5"/>
      <c r="I16" s="5"/>
      <c r="J16" s="5"/>
      <c r="K16" s="5" t="str">
        <f>IF(IR_Notes8246[[#This Row],[Form Name]]&lt;&gt;"",IF($H$1&lt;&gt;"",LOWER($H$1),"Error, no preparer name"),"")</f>
        <v/>
      </c>
      <c r="L16" s="5" t="str">
        <f>IF(IR_Notes8246[[#This Row],[Form Name]]&lt;&gt;"",IF($H$2&lt;&gt;"",UPPER(LEFT($H$2,3)),"Error, not approved"),"")</f>
        <v/>
      </c>
      <c r="M16" s="21" t="e">
        <f ca="1">$M$1</f>
        <v>#VALUE!</v>
      </c>
    </row>
    <row r="17" spans="1:13" x14ac:dyDescent="0.25">
      <c r="A17" t="s">
        <v>70</v>
      </c>
      <c r="B17" t="s">
        <v>72</v>
      </c>
      <c r="C17" s="35">
        <v>2135.5100000000002</v>
      </c>
      <c r="D17" s="36" t="s">
        <v>79</v>
      </c>
      <c r="G17" s="5"/>
      <c r="H17" s="5"/>
      <c r="I17" s="5"/>
      <c r="J17" s="5"/>
      <c r="K17" s="5" t="str">
        <f>IF(IR_Notes8246[[#This Row],[Form Name]]&lt;&gt;"",IF($H$1&lt;&gt;"",LOWER($H$1),"Error, no preparer name"),"")</f>
        <v/>
      </c>
      <c r="L17" s="5" t="str">
        <f>IF(IR_Notes8246[[#This Row],[Form Name]]&lt;&gt;"",IF($H$2&lt;&gt;"",UPPER(LEFT($H$2,3)),"Error, not approved"),"")</f>
        <v/>
      </c>
      <c r="M17" s="21" t="e">
        <f ca="1">$M$1</f>
        <v>#VALUE!</v>
      </c>
    </row>
    <row r="18" spans="1:13" x14ac:dyDescent="0.25">
      <c r="A18" t="s">
        <v>71</v>
      </c>
      <c r="B18" t="s">
        <v>72</v>
      </c>
      <c r="C18" s="35">
        <v>5632.05</v>
      </c>
      <c r="D18" s="36" t="s">
        <v>76</v>
      </c>
      <c r="G18" s="5"/>
      <c r="H18" s="5"/>
      <c r="I18" s="5"/>
      <c r="J18" s="5"/>
      <c r="K18" s="5" t="str">
        <f>IF(IR_Notes8246[[#This Row],[Form Name]]&lt;&gt;"",IF($H$1&lt;&gt;"",LOWER($H$1),"Error, no preparer name"),"")</f>
        <v/>
      </c>
      <c r="L18" s="5" t="str">
        <f>IF(IR_Notes8246[[#This Row],[Form Name]]&lt;&gt;"",IF($H$2&lt;&gt;"",UPPER(LEFT($H$2,3)),"Error, not approved"),"")</f>
        <v/>
      </c>
      <c r="M18" s="21" t="e">
        <f ca="1">$M$1</f>
        <v>#VALUE!</v>
      </c>
    </row>
    <row r="19" spans="1:13" x14ac:dyDescent="0.25">
      <c r="A19" t="s">
        <v>73</v>
      </c>
      <c r="B19" t="s">
        <v>41</v>
      </c>
      <c r="C19" s="22"/>
      <c r="D19" s="36" t="s">
        <v>77</v>
      </c>
      <c r="G19" s="5"/>
      <c r="H19" s="5"/>
      <c r="I19" s="5"/>
      <c r="J19" s="5"/>
      <c r="K19" s="5" t="str">
        <f>IF(IR_Notes8246[[#This Row],[Form Name]]&lt;&gt;"",IF($H$1&lt;&gt;"",LOWER($H$1),"Error, no preparer name"),"")</f>
        <v/>
      </c>
      <c r="L19" s="5" t="str">
        <f>IF(IR_Notes8246[[#This Row],[Form Name]]&lt;&gt;"",IF($H$2&lt;&gt;"",UPPER(LEFT($H$2,3)),"Error, not approved"),"")</f>
        <v/>
      </c>
      <c r="M19" s="21" t="e">
        <f ca="1">$M$1</f>
        <v>#VALUE!</v>
      </c>
    </row>
    <row r="20" spans="1:13" x14ac:dyDescent="0.25">
      <c r="A20" s="6"/>
      <c r="B20" s="6"/>
      <c r="C20" s="6"/>
      <c r="D20" s="6"/>
      <c r="G20" s="5"/>
      <c r="H20" s="5"/>
      <c r="I20" s="5"/>
      <c r="J20" s="5"/>
      <c r="K20" s="5" t="str">
        <f>IF(IR_Notes8246[[#This Row],[Form Name]]&lt;&gt;"",IF($H$1&lt;&gt;"",LOWER($H$1),"Error, no preparer name"),"")</f>
        <v/>
      </c>
      <c r="L20" s="5" t="str">
        <f>IF(IR_Notes8246[[#This Row],[Form Name]]&lt;&gt;"",IF($H$2&lt;&gt;"",UPPER(LEFT($H$2,3)),"Error, not approved"),"")</f>
        <v/>
      </c>
      <c r="M20" s="21" t="e">
        <f t="shared" ca="1" si="1"/>
        <v>#VALUE!</v>
      </c>
    </row>
    <row r="21" spans="1:13" x14ac:dyDescent="0.25">
      <c r="A21" s="2" t="s">
        <v>9</v>
      </c>
      <c r="G21" s="5"/>
      <c r="H21" s="5"/>
      <c r="I21" s="5"/>
      <c r="J21" s="5"/>
      <c r="K21" s="5" t="str">
        <f>IF(IR_Notes8246[[#This Row],[Form Name]]&lt;&gt;"",IF($H$1&lt;&gt;"",LOWER($H$1),"Error, no preparer name"),"")</f>
        <v/>
      </c>
      <c r="L21" s="5" t="str">
        <f>IF(IR_Notes8246[[#This Row],[Form Name]]&lt;&gt;"",IF($H$2&lt;&gt;"",UPPER(LEFT($H$2,3)),"Error, not approved"),"")</f>
        <v/>
      </c>
      <c r="M21" s="21" t="e">
        <f t="shared" ca="1" si="1"/>
        <v>#VALUE!</v>
      </c>
    </row>
    <row r="22" spans="1:13" x14ac:dyDescent="0.25">
      <c r="A22" s="46" t="s">
        <v>106</v>
      </c>
      <c r="B22" s="47">
        <v>127079.36</v>
      </c>
      <c r="G22" s="5"/>
      <c r="H22" s="5"/>
      <c r="I22" s="5"/>
      <c r="J22" s="5"/>
      <c r="K22" s="5" t="str">
        <f>IF(IR_Notes8246[[#This Row],[Form Name]]&lt;&gt;"",IF($H$1&lt;&gt;"",LOWER($H$1),"Error, no preparer name"),"")</f>
        <v/>
      </c>
      <c r="L22" s="5" t="str">
        <f>IF(IR_Notes8246[[#This Row],[Form Name]]&lt;&gt;"",IF($H$2&lt;&gt;"",UPPER(LEFT($H$2,3)),"Error, not approved"),"")</f>
        <v/>
      </c>
      <c r="M22" s="21" t="e">
        <f t="shared" ca="1" si="1"/>
        <v>#VALUE!</v>
      </c>
    </row>
    <row r="23" spans="1:13" x14ac:dyDescent="0.25">
      <c r="A23" s="49" t="s">
        <v>10</v>
      </c>
      <c r="B23" s="50">
        <v>127079.36</v>
      </c>
      <c r="G23" s="5"/>
      <c r="H23" s="5"/>
      <c r="I23" s="5"/>
      <c r="J23" s="5"/>
      <c r="K23" s="5" t="str">
        <f>IF(IR_Notes8246[[#This Row],[Form Name]]&lt;&gt;"",IF($H$1&lt;&gt;"",LOWER($H$1),"Error, no preparer name"),"")</f>
        <v/>
      </c>
      <c r="L23" s="5" t="str">
        <f>IF(IR_Notes8246[[#This Row],[Form Name]]&lt;&gt;"",IF($H$2&lt;&gt;"",UPPER(LEFT($H$2,3)),"Error, not approved"),"")</f>
        <v/>
      </c>
      <c r="M23" s="21" t="e">
        <f t="shared" ca="1" si="1"/>
        <v>#VALUE!</v>
      </c>
    </row>
    <row r="24" spans="1:13" x14ac:dyDescent="0.25">
      <c r="A24" s="46" t="s">
        <v>11</v>
      </c>
      <c r="B24" s="47">
        <v>0</v>
      </c>
      <c r="G24" s="5"/>
      <c r="H24" s="5"/>
      <c r="I24" s="5"/>
      <c r="J24" s="5"/>
      <c r="K24" s="5" t="str">
        <f>IF(IR_Notes8246[[#This Row],[Form Name]]&lt;&gt;"",IF($H$1&lt;&gt;"",LOWER($H$1),"Error, no preparer name"),"")</f>
        <v/>
      </c>
      <c r="L24" s="5" t="str">
        <f>IF(IR_Notes8246[[#This Row],[Form Name]]&lt;&gt;"",IF($H$2&lt;&gt;"",UPPER(LEFT($H$2,3)),"Error, not approved"),"")</f>
        <v/>
      </c>
      <c r="M24" s="21" t="e">
        <f t="shared" ca="1" si="1"/>
        <v>#VALUE!</v>
      </c>
    </row>
    <row r="25" spans="1:13" x14ac:dyDescent="0.25">
      <c r="A25" s="46" t="s">
        <v>12</v>
      </c>
      <c r="B25" s="47">
        <v>-45105.94</v>
      </c>
      <c r="G25" s="5"/>
      <c r="H25" s="5"/>
      <c r="I25" s="5"/>
      <c r="J25" s="5"/>
      <c r="K25" s="5" t="str">
        <f>IF(IR_Notes8246[[#This Row],[Form Name]]&lt;&gt;"",IF($H$1&lt;&gt;"",LOWER($H$1),"Error, no preparer name"),"")</f>
        <v/>
      </c>
      <c r="L25" s="5" t="str">
        <f>IF(IR_Notes8246[[#This Row],[Form Name]]&lt;&gt;"",IF($H$2&lt;&gt;"",UPPER(LEFT($H$2,3)),"Error, not approved"),"")</f>
        <v/>
      </c>
      <c r="M25" s="21" t="e">
        <f t="shared" ca="1" si="1"/>
        <v>#VALUE!</v>
      </c>
    </row>
    <row r="26" spans="1:13" x14ac:dyDescent="0.25">
      <c r="A26" s="46" t="s">
        <v>13</v>
      </c>
      <c r="B26" s="47">
        <v>0</v>
      </c>
      <c r="G26" s="5"/>
      <c r="H26" s="5"/>
      <c r="I26" s="5"/>
      <c r="J26" s="5"/>
      <c r="K26" s="5" t="str">
        <f>IF(IR_Notes8246[[#This Row],[Form Name]]&lt;&gt;"",IF($H$1&lt;&gt;"",LOWER($H$1),"Error, no preparer name"),"")</f>
        <v/>
      </c>
      <c r="L26" s="5" t="str">
        <f>IF(IR_Notes8246[[#This Row],[Form Name]]&lt;&gt;"",IF($H$2&lt;&gt;"",UPPER(LEFT($H$2,3)),"Error, not approved"),"")</f>
        <v/>
      </c>
      <c r="M26" s="21" t="e">
        <f t="shared" ca="1" si="1"/>
        <v>#VALUE!</v>
      </c>
    </row>
    <row r="27" spans="1:13" x14ac:dyDescent="0.25">
      <c r="A27" s="49" t="s">
        <v>14</v>
      </c>
      <c r="B27" s="50">
        <v>81973.42</v>
      </c>
      <c r="G27" s="5"/>
      <c r="H27" s="5"/>
      <c r="I27" s="5"/>
      <c r="J27" s="5"/>
      <c r="K27" s="5" t="str">
        <f>IF(IR_Notes8246[[#This Row],[Form Name]]&lt;&gt;"",IF($H$1&lt;&gt;"",LOWER($H$1),"Error, no preparer name"),"")</f>
        <v/>
      </c>
      <c r="L27" s="5" t="str">
        <f>IF(IR_Notes8246[[#This Row],[Form Name]]&lt;&gt;"",IF($H$2&lt;&gt;"",UPPER(LEFT($H$2,3)),"Error, not approved"),"")</f>
        <v/>
      </c>
      <c r="M27" s="21" t="e">
        <f t="shared" ca="1" si="1"/>
        <v>#VALUE!</v>
      </c>
    </row>
    <row r="28" spans="1:13" x14ac:dyDescent="0.25">
      <c r="A28" s="46" t="s">
        <v>15</v>
      </c>
      <c r="B28" s="47">
        <v>0</v>
      </c>
      <c r="G28" s="5"/>
      <c r="H28" s="5"/>
      <c r="I28" s="5"/>
      <c r="J28" s="5"/>
      <c r="K28" s="5" t="str">
        <f>IF(IR_Notes8246[[#This Row],[Form Name]]&lt;&gt;"",IF($H$1&lt;&gt;"",LOWER($H$1),"Error, no preparer name"),"")</f>
        <v/>
      </c>
      <c r="L28" s="5" t="str">
        <f>IF(IR_Notes8246[[#This Row],[Form Name]]&lt;&gt;"",IF($H$2&lt;&gt;"",UPPER(LEFT($H$2,3)),"Error, not approved"),"")</f>
        <v/>
      </c>
      <c r="M28" s="21" t="e">
        <f t="shared" ca="1" si="1"/>
        <v>#VALUE!</v>
      </c>
    </row>
    <row r="29" spans="1:13" x14ac:dyDescent="0.25">
      <c r="A29" s="46" t="s">
        <v>16</v>
      </c>
      <c r="B29" s="47">
        <v>175.17</v>
      </c>
      <c r="G29" s="5"/>
      <c r="H29" s="5"/>
      <c r="I29" s="5"/>
      <c r="J29" s="5"/>
      <c r="K29" s="5" t="str">
        <f>IF(IR_Notes8246[[#This Row],[Form Name]]&lt;&gt;"",IF($H$1&lt;&gt;"",LOWER($H$1),"Error, no preparer name"),"")</f>
        <v/>
      </c>
      <c r="L29" s="5" t="str">
        <f>IF(IR_Notes8246[[#This Row],[Form Name]]&lt;&gt;"",IF($H$2&lt;&gt;"",UPPER(LEFT($H$2,3)),"Error, not approved"),"")</f>
        <v/>
      </c>
      <c r="M29" s="21" t="e">
        <f t="shared" ca="1" si="1"/>
        <v>#VALUE!</v>
      </c>
    </row>
    <row r="30" spans="1:13" x14ac:dyDescent="0.25">
      <c r="A30" s="46" t="s">
        <v>17</v>
      </c>
      <c r="B30" s="47">
        <v>-15223.87</v>
      </c>
      <c r="G30" s="5"/>
      <c r="H30" s="5"/>
      <c r="I30" s="5"/>
      <c r="J30" s="5"/>
      <c r="K30" s="5" t="str">
        <f>IF(IR_Notes8246[[#This Row],[Form Name]]&lt;&gt;"",IF($H$1&lt;&gt;"",LOWER($H$1),"Error, no preparer name"),"")</f>
        <v/>
      </c>
      <c r="L30" s="5" t="str">
        <f>IF(IR_Notes8246[[#This Row],[Form Name]]&lt;&gt;"",IF($H$2&lt;&gt;"",UPPER(LEFT($H$2,3)),"Error, not approved"),"")</f>
        <v/>
      </c>
      <c r="M30" s="21" t="e">
        <f t="shared" ca="1" si="1"/>
        <v>#VALUE!</v>
      </c>
    </row>
    <row r="31" spans="1:13" x14ac:dyDescent="0.25">
      <c r="A31" s="46" t="s">
        <v>19</v>
      </c>
      <c r="B31" s="47">
        <v>0</v>
      </c>
      <c r="G31" s="5"/>
      <c r="H31" s="5"/>
      <c r="I31" s="5"/>
      <c r="J31" s="5"/>
      <c r="K31" s="5" t="str">
        <f>IF(IR_Notes8246[[#This Row],[Form Name]]&lt;&gt;"",IF($H$1&lt;&gt;"",LOWER($H$1),"Error, no preparer name"),"")</f>
        <v/>
      </c>
      <c r="L31" s="5" t="str">
        <f>IF(IR_Notes8246[[#This Row],[Form Name]]&lt;&gt;"",IF($H$2&lt;&gt;"",UPPER(LEFT($H$2,3)),"Error, not approved"),"")</f>
        <v/>
      </c>
      <c r="M31" s="21" t="e">
        <f t="shared" ca="1" si="1"/>
        <v>#VALUE!</v>
      </c>
    </row>
    <row r="32" spans="1:13" x14ac:dyDescent="0.25">
      <c r="A32" s="46" t="s">
        <v>20</v>
      </c>
      <c r="B32" s="47">
        <v>-484.59</v>
      </c>
    </row>
    <row r="33" spans="1:9" x14ac:dyDescent="0.25">
      <c r="A33" s="46" t="s">
        <v>61</v>
      </c>
      <c r="B33" s="47">
        <v>0</v>
      </c>
    </row>
    <row r="34" spans="1:9" x14ac:dyDescent="0.25">
      <c r="A34" s="46" t="s">
        <v>21</v>
      </c>
      <c r="B34" s="47">
        <v>0</v>
      </c>
    </row>
    <row r="35" spans="1:9" x14ac:dyDescent="0.25">
      <c r="A35" s="46" t="s">
        <v>22</v>
      </c>
      <c r="B35" s="47">
        <v>0</v>
      </c>
      <c r="F35" t="s">
        <v>59</v>
      </c>
    </row>
    <row r="36" spans="1:9" x14ac:dyDescent="0.25">
      <c r="A36" s="46" t="s">
        <v>23</v>
      </c>
      <c r="B36" s="47">
        <v>8017.98</v>
      </c>
    </row>
    <row r="37" spans="1:9" x14ac:dyDescent="0.25">
      <c r="A37" s="46" t="s">
        <v>107</v>
      </c>
      <c r="B37" s="47">
        <v>5156.6499999999996</v>
      </c>
      <c r="I37" t="s">
        <v>59</v>
      </c>
    </row>
    <row r="38" spans="1:9" x14ac:dyDescent="0.25">
      <c r="A38" s="49" t="s">
        <v>24</v>
      </c>
      <c r="B38" s="50">
        <v>79614.759999999995</v>
      </c>
    </row>
    <row r="39" spans="1:9" x14ac:dyDescent="0.25">
      <c r="B39" s="41"/>
    </row>
    <row r="40" spans="1:9" x14ac:dyDescent="0.25">
      <c r="A40" s="48" t="s">
        <v>62</v>
      </c>
      <c r="B40" s="47">
        <v>43529</v>
      </c>
    </row>
    <row r="41" spans="1:9" x14ac:dyDescent="0.25">
      <c r="A41" s="48" t="s">
        <v>87</v>
      </c>
      <c r="B41" s="47">
        <v>368.59</v>
      </c>
    </row>
    <row r="42" spans="1:9" x14ac:dyDescent="0.25">
      <c r="A42" s="48" t="s">
        <v>88</v>
      </c>
      <c r="B42" s="47">
        <v>731.99</v>
      </c>
    </row>
    <row r="43" spans="1:9" x14ac:dyDescent="0.25">
      <c r="A43" s="42"/>
      <c r="B43" s="43"/>
    </row>
    <row r="44" spans="1:9" x14ac:dyDescent="0.25">
      <c r="A44" s="49" t="s">
        <v>89</v>
      </c>
      <c r="B44" s="50">
        <v>124244.34</v>
      </c>
    </row>
    <row r="45" spans="1:9" x14ac:dyDescent="0.25">
      <c r="A45" s="39"/>
      <c r="B45" s="40"/>
    </row>
    <row r="47" spans="1:9" x14ac:dyDescent="0.25">
      <c r="A47" s="5" t="s">
        <v>51</v>
      </c>
      <c r="B47" s="22">
        <v>79614.759999999995</v>
      </c>
    </row>
    <row r="48" spans="1:9" x14ac:dyDescent="0.25">
      <c r="A48" s="5" t="s">
        <v>90</v>
      </c>
      <c r="B48" s="7">
        <v>0</v>
      </c>
    </row>
    <row r="49" spans="1:4" x14ac:dyDescent="0.25">
      <c r="A49" s="5" t="s">
        <v>91</v>
      </c>
      <c r="B49" s="7">
        <v>0</v>
      </c>
    </row>
    <row r="50" spans="1:4" x14ac:dyDescent="0.25">
      <c r="A50" s="5" t="s">
        <v>92</v>
      </c>
      <c r="B50" s="7">
        <f>B41</f>
        <v>368.59</v>
      </c>
    </row>
    <row r="51" spans="1:4" x14ac:dyDescent="0.25">
      <c r="A51" s="5" t="s">
        <v>93</v>
      </c>
      <c r="B51" s="7">
        <f>B40</f>
        <v>43529</v>
      </c>
    </row>
    <row r="52" spans="1:4" x14ac:dyDescent="0.25">
      <c r="A52" s="5" t="s">
        <v>32</v>
      </c>
      <c r="B52" s="26">
        <f>SUM(B47:B51)</f>
        <v>123512.34999999999</v>
      </c>
    </row>
    <row r="53" spans="1:4" ht="15.75" thickBot="1" x14ac:dyDescent="0.3">
      <c r="A53" s="8" t="s">
        <v>35</v>
      </c>
      <c r="B53" s="9">
        <f>B47-B38</f>
        <v>0</v>
      </c>
    </row>
    <row r="54" spans="1:4" ht="15.75" thickTop="1" x14ac:dyDescent="0.25"/>
    <row r="55" spans="1:4" x14ac:dyDescent="0.25">
      <c r="A55" t="s">
        <v>33</v>
      </c>
      <c r="B55" s="27">
        <f>VLOOKUP("Less Prior Payments Made",A21:B42,2,FALSE)</f>
        <v>-15223.87</v>
      </c>
    </row>
    <row r="56" spans="1:4" x14ac:dyDescent="0.25">
      <c r="A56" t="s">
        <v>34</v>
      </c>
      <c r="B56" s="1">
        <v>-13190.45</v>
      </c>
    </row>
    <row r="57" spans="1:4" x14ac:dyDescent="0.25">
      <c r="A57" t="s">
        <v>3</v>
      </c>
      <c r="B57" s="25">
        <f>B55-B56</f>
        <v>-2033.42</v>
      </c>
    </row>
    <row r="58" spans="1:4" x14ac:dyDescent="0.25">
      <c r="A58" s="6"/>
      <c r="B58" s="6"/>
      <c r="C58" s="6"/>
      <c r="D58" s="6"/>
    </row>
    <row r="59" spans="1:4" x14ac:dyDescent="0.25">
      <c r="A59" s="2" t="s">
        <v>47</v>
      </c>
    </row>
    <row r="60" spans="1:4" x14ac:dyDescent="0.25">
      <c r="A60" t="s">
        <v>43</v>
      </c>
    </row>
    <row r="61" spans="1:4" x14ac:dyDescent="0.25">
      <c r="A61" t="s">
        <v>44</v>
      </c>
    </row>
    <row r="62" spans="1:4" x14ac:dyDescent="0.25">
      <c r="A62" t="s">
        <v>45</v>
      </c>
    </row>
    <row r="63" spans="1:4" x14ac:dyDescent="0.25">
      <c r="A63" t="s">
        <v>46</v>
      </c>
    </row>
  </sheetData>
  <mergeCells count="1">
    <mergeCell ref="G4:J4"/>
  </mergeCells>
  <conditionalFormatting sqref="G1:H1">
    <cfRule type="expression" dxfId="11" priority="1">
      <formula>$H$1=""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54B-F96C-4DCB-88B5-32C82503D033}">
  <dimension ref="A1:O62"/>
  <sheetViews>
    <sheetView workbookViewId="0">
      <selection activeCell="D21" sqref="D21"/>
    </sheetView>
  </sheetViews>
  <sheetFormatPr defaultColWidth="9.140625" defaultRowHeight="15" x14ac:dyDescent="0.25"/>
  <cols>
    <col min="1" max="1" width="45.7109375" customWidth="1"/>
    <col min="2" max="2" width="13.85546875" customWidth="1"/>
    <col min="3" max="3" width="12.5703125" bestFit="1" customWidth="1"/>
    <col min="4" max="4" width="52.5703125" bestFit="1" customWidth="1"/>
    <col min="7" max="7" width="15.7109375" customWidth="1"/>
    <col min="8" max="8" width="15.140625" bestFit="1" customWidth="1"/>
    <col min="9" max="9" width="38.42578125" customWidth="1"/>
    <col min="10" max="10" width="9.42578125" customWidth="1"/>
    <col min="11" max="12" width="14" hidden="1" customWidth="1"/>
    <col min="13" max="13" width="42.42578125" hidden="1" customWidth="1"/>
    <col min="14" max="15" width="9.140625" hidden="1" customWidth="1"/>
  </cols>
  <sheetData>
    <row r="1" spans="1:15" ht="15.75" thickBot="1" x14ac:dyDescent="0.3">
      <c r="A1" s="6" t="s">
        <v>0</v>
      </c>
      <c r="B1" s="6" t="s">
        <v>2</v>
      </c>
      <c r="C1" s="6" t="s">
        <v>1</v>
      </c>
      <c r="D1" s="6" t="s">
        <v>3</v>
      </c>
      <c r="G1" s="17" t="s">
        <v>29</v>
      </c>
      <c r="H1" s="18" t="s">
        <v>82</v>
      </c>
      <c r="K1" t="s">
        <v>49</v>
      </c>
      <c r="M1" t="e">
        <f ca="1">LEFT($N$1,LEN($N$1)-5)</f>
        <v>#VALUE!</v>
      </c>
      <c r="N1" t="e">
        <f ca="1">RIGHT($O$1,LEN($O$1)-16)</f>
        <v>#VALUE!</v>
      </c>
      <c r="O1" t="str" cm="1">
        <f t="array" aca="1" ref="O1" ca="1">MID(CELL("filename"),SEARCH("[",CELL("filename"))+1,SEARCH("]",CELL("filename"))-SEARCH("[",CELL("filename"))-1)</f>
        <v>Checklist.xlsx</v>
      </c>
    </row>
    <row r="2" spans="1:15" x14ac:dyDescent="0.25">
      <c r="A2" s="46" t="s">
        <v>109</v>
      </c>
      <c r="B2" s="51">
        <v>137360.47</v>
      </c>
      <c r="C2" s="51">
        <v>137360.47</v>
      </c>
      <c r="D2" s="25">
        <f>B2-C2</f>
        <v>0</v>
      </c>
      <c r="G2" s="13" t="s">
        <v>30</v>
      </c>
      <c r="H2" s="16" t="s">
        <v>112</v>
      </c>
    </row>
    <row r="3" spans="1:15" ht="15.75" thickBot="1" x14ac:dyDescent="0.3">
      <c r="B3" s="1"/>
      <c r="C3" s="1"/>
      <c r="D3" s="25">
        <f>B3-C3</f>
        <v>0</v>
      </c>
      <c r="G3" s="14" t="s">
        <v>31</v>
      </c>
      <c r="H3" s="15"/>
    </row>
    <row r="4" spans="1:15" ht="19.5" thickBot="1" x14ac:dyDescent="0.35">
      <c r="B4" s="1"/>
      <c r="C4" s="1"/>
      <c r="D4" s="25">
        <f t="shared" ref="D4" si="0">B4-C4</f>
        <v>0</v>
      </c>
      <c r="G4" s="64" t="s">
        <v>53</v>
      </c>
      <c r="H4" s="65"/>
      <c r="I4" s="65"/>
      <c r="J4" s="66"/>
    </row>
    <row r="5" spans="1:15" x14ac:dyDescent="0.25">
      <c r="B5" s="52"/>
      <c r="C5" s="52"/>
      <c r="D5" s="1"/>
      <c r="G5" s="11" t="s">
        <v>36</v>
      </c>
      <c r="H5" s="12" t="s">
        <v>37</v>
      </c>
      <c r="I5" s="12" t="s">
        <v>38</v>
      </c>
      <c r="J5" s="12" t="s">
        <v>52</v>
      </c>
      <c r="K5" s="12" t="s">
        <v>48</v>
      </c>
      <c r="L5" s="12" t="s">
        <v>57</v>
      </c>
      <c r="M5" s="20" t="s">
        <v>49</v>
      </c>
    </row>
    <row r="6" spans="1:15" x14ac:dyDescent="0.25">
      <c r="B6" s="52"/>
      <c r="C6" s="52"/>
      <c r="D6" s="1"/>
      <c r="G6" s="10"/>
      <c r="H6" s="28"/>
      <c r="I6" s="28"/>
      <c r="J6" s="5"/>
      <c r="K6" s="5" t="str">
        <f>IF(IR_Notes824610[[#This Row],[Form Name]]&lt;&gt;"",IF($H$1&lt;&gt;"",LOWER($H$1),"Error, no preparer name"),"")</f>
        <v/>
      </c>
      <c r="L6" s="28" t="str">
        <f>IF(IR_Notes824610[[#This Row],[Form Name]]&lt;&gt;"",IF($H$2&lt;&gt;"",UPPER(LEFT($H$2,3)),"Error, not approved"),"")</f>
        <v/>
      </c>
      <c r="M6" s="20" t="e">
        <f ca="1">$M$1</f>
        <v>#VALUE!</v>
      </c>
    </row>
    <row r="7" spans="1:15" x14ac:dyDescent="0.25">
      <c r="A7" s="2" t="s">
        <v>8</v>
      </c>
      <c r="B7" s="23">
        <f>SUM(B2:B6)</f>
        <v>137360.47</v>
      </c>
      <c r="C7" s="23">
        <f>SUM(C2:C6)</f>
        <v>137360.47</v>
      </c>
      <c r="D7" s="24">
        <f>B7-C7</f>
        <v>0</v>
      </c>
      <c r="G7" s="10"/>
      <c r="H7" s="28"/>
      <c r="I7" s="28"/>
      <c r="J7" s="5"/>
      <c r="K7" s="5" t="str">
        <f>IF(IR_Notes824610[[#This Row],[Form Name]]&lt;&gt;"",IF($H$1&lt;&gt;"",LOWER($H$1),"Error, no preparer name"),"")</f>
        <v/>
      </c>
      <c r="L7" s="28" t="str">
        <f>IF(IR_Notes824610[[#This Row],[Form Name]]&lt;&gt;"",IF($H$2&lt;&gt;"",UPPER(LEFT($H$2,3)),"Error, not approved"),"")</f>
        <v/>
      </c>
      <c r="M7" s="20" t="e">
        <f ca="1">$M$1</f>
        <v>#VALUE!</v>
      </c>
    </row>
    <row r="8" spans="1:15" x14ac:dyDescent="0.25">
      <c r="B8" s="52"/>
      <c r="C8" s="52"/>
      <c r="G8" s="10"/>
      <c r="H8" s="28"/>
      <c r="I8" s="28"/>
      <c r="J8" s="5"/>
      <c r="K8" s="5" t="str">
        <f>IF(IR_Notes824610[[#This Row],[Form Name]]&lt;&gt;"",IF($H$1&lt;&gt;"",LOWER($H$1),"Error, no preparer name"),"")</f>
        <v/>
      </c>
      <c r="L8" s="5" t="str">
        <f>IF(IR_Notes824610[[#This Row],[Form Name]]&lt;&gt;"",IF($H$2&lt;&gt;"",UPPER(LEFT($H$2,3)),"Error, not approved"),"")</f>
        <v/>
      </c>
      <c r="M8" s="21" t="e">
        <f t="shared" ref="M8:M30" ca="1" si="1">$M$1</f>
        <v>#VALUE!</v>
      </c>
    </row>
    <row r="9" spans="1:15" x14ac:dyDescent="0.25">
      <c r="A9" t="s">
        <v>6</v>
      </c>
      <c r="B9" s="51">
        <v>137360.47</v>
      </c>
      <c r="C9" s="52"/>
      <c r="G9" s="10"/>
      <c r="H9" s="5"/>
      <c r="I9" s="5"/>
      <c r="J9" s="5"/>
      <c r="K9" s="5" t="str">
        <f>IF(IR_Notes824610[[#This Row],[Form Name]]&lt;&gt;"",IF($H$1&lt;&gt;"",LOWER($H$1),"Error, no preparer name"),"")</f>
        <v/>
      </c>
      <c r="L9" s="5" t="str">
        <f>IF(IR_Notes824610[[#This Row],[Form Name]]&lt;&gt;"",IF($H$2&lt;&gt;"",UPPER(LEFT($H$2,3)),"Error, not approved"),"")</f>
        <v/>
      </c>
      <c r="M9" s="21" t="e">
        <f t="shared" ca="1" si="1"/>
        <v>#VALUE!</v>
      </c>
    </row>
    <row r="10" spans="1:15" x14ac:dyDescent="0.25">
      <c r="A10" t="s">
        <v>7</v>
      </c>
      <c r="B10" s="23">
        <f>B9-C7</f>
        <v>0</v>
      </c>
      <c r="C10" s="52"/>
      <c r="G10" s="10"/>
      <c r="H10" s="5"/>
      <c r="I10" s="5"/>
      <c r="J10" s="5"/>
      <c r="K10" s="5" t="str">
        <f>IF(IR_Notes824610[[#This Row],[Form Name]]&lt;&gt;"",IF($H$1&lt;&gt;"",LOWER($H$1),"Error, no preparer name"),"")</f>
        <v/>
      </c>
      <c r="L10" s="5" t="str">
        <f>IF(IR_Notes824610[[#This Row],[Form Name]]&lt;&gt;"",IF($H$2&lt;&gt;"",UPPER(LEFT($H$2,3)),"Error, not approved"),"")</f>
        <v/>
      </c>
      <c r="M10" s="21" t="e">
        <f t="shared" ca="1" si="1"/>
        <v>#VALUE!</v>
      </c>
    </row>
    <row r="11" spans="1:15" x14ac:dyDescent="0.25">
      <c r="A11" s="6"/>
      <c r="B11" s="6" t="s">
        <v>56</v>
      </c>
      <c r="C11" s="6" t="s">
        <v>54</v>
      </c>
      <c r="D11" s="6" t="s">
        <v>55</v>
      </c>
      <c r="G11" s="10"/>
      <c r="H11" s="5"/>
      <c r="I11" s="5"/>
      <c r="J11" s="5"/>
      <c r="K11" s="5" t="str">
        <f>IF(IR_Notes824610[[#This Row],[Form Name]]&lt;&gt;"",IF($H$1&lt;&gt;"",LOWER($H$1),"Error, no preparer name"),"")</f>
        <v/>
      </c>
      <c r="L11" s="5" t="str">
        <f>IF(IR_Notes824610[[#This Row],[Form Name]]&lt;&gt;"",IF($H$2&lt;&gt;"",UPPER(LEFT($H$2,3)),"Error, not approved"),"")</f>
        <v/>
      </c>
      <c r="M11" s="21" t="e">
        <f t="shared" ca="1" si="1"/>
        <v>#VALUE!</v>
      </c>
    </row>
    <row r="12" spans="1:15" x14ac:dyDescent="0.25">
      <c r="A12" s="2" t="s">
        <v>39</v>
      </c>
      <c r="G12" s="10"/>
      <c r="H12" s="5"/>
      <c r="I12" s="5"/>
      <c r="J12" s="5"/>
      <c r="K12" s="5" t="str">
        <f>IF(IR_Notes824610[[#This Row],[Form Name]]&lt;&gt;"",IF($H$1&lt;&gt;"",LOWER($H$1),"Error, no preparer name"),"")</f>
        <v/>
      </c>
      <c r="L12" s="5" t="str">
        <f>IF(IR_Notes824610[[#This Row],[Form Name]]&lt;&gt;"",IF($H$2&lt;&gt;"",UPPER(LEFT($H$2,3)),"Error, not approved"),"")</f>
        <v/>
      </c>
      <c r="M12" s="21" t="e">
        <f t="shared" ca="1" si="1"/>
        <v>#VALUE!</v>
      </c>
    </row>
    <row r="13" spans="1:15" x14ac:dyDescent="0.25">
      <c r="A13" t="s">
        <v>40</v>
      </c>
      <c r="B13" t="s">
        <v>41</v>
      </c>
      <c r="C13" s="35">
        <v>57640</v>
      </c>
      <c r="D13" s="36" t="s">
        <v>74</v>
      </c>
      <c r="G13" s="5"/>
      <c r="H13" s="5"/>
      <c r="I13" s="5"/>
      <c r="J13" s="5"/>
      <c r="K13" s="5" t="str">
        <f>IF(IR_Notes824610[[#This Row],[Form Name]]&lt;&gt;"",IF($H$1&lt;&gt;"",LOWER($H$1),"Error, no preparer name"),"")</f>
        <v/>
      </c>
      <c r="L13" s="5" t="str">
        <f>IF(IR_Notes824610[[#This Row],[Form Name]]&lt;&gt;"",IF($H$2&lt;&gt;"",UPPER(LEFT($H$2,3)),"Error, not approved"),"")</f>
        <v/>
      </c>
      <c r="M13" s="21" t="e">
        <f t="shared" ca="1" si="1"/>
        <v>#VALUE!</v>
      </c>
    </row>
    <row r="14" spans="1:15" x14ac:dyDescent="0.25">
      <c r="A14" t="s">
        <v>67</v>
      </c>
      <c r="B14" t="s">
        <v>41</v>
      </c>
      <c r="C14" s="35">
        <v>548.91999999999996</v>
      </c>
      <c r="D14" s="36" t="s">
        <v>80</v>
      </c>
      <c r="G14" s="5"/>
      <c r="H14" s="5"/>
      <c r="I14" s="5"/>
      <c r="J14" s="5"/>
      <c r="K14" s="5" t="str">
        <f>IF(IR_Notes824610[[#This Row],[Form Name]]&lt;&gt;"",IF($H$1&lt;&gt;"",LOWER($H$1),"Error, no preparer name"),"")</f>
        <v/>
      </c>
      <c r="L14" s="5" t="str">
        <f>IF(IR_Notes824610[[#This Row],[Form Name]]&lt;&gt;"",IF($H$2&lt;&gt;"",UPPER(LEFT($H$2,3)),"Error, not approved"),"")</f>
        <v/>
      </c>
      <c r="M14" s="21" t="e">
        <f t="shared" ca="1" si="1"/>
        <v>#VALUE!</v>
      </c>
    </row>
    <row r="15" spans="1:15" x14ac:dyDescent="0.25">
      <c r="A15" t="s">
        <v>68</v>
      </c>
      <c r="B15" t="s">
        <v>41</v>
      </c>
      <c r="C15" s="35">
        <v>798.97</v>
      </c>
      <c r="D15" s="36" t="s">
        <v>78</v>
      </c>
      <c r="G15" s="5"/>
      <c r="H15" s="5"/>
      <c r="I15" s="5"/>
      <c r="J15" s="5"/>
      <c r="K15" s="5" t="str">
        <f>IF(IR_Notes824610[[#This Row],[Form Name]]&lt;&gt;"",IF($H$1&lt;&gt;"",LOWER($H$1),"Error, no preparer name"),"")</f>
        <v/>
      </c>
      <c r="L15" s="5" t="str">
        <f>IF(IR_Notes824610[[#This Row],[Form Name]]&lt;&gt;"",IF($H$2&lt;&gt;"",UPPER(LEFT($H$2,3)),"Error, not approved"),"")</f>
        <v/>
      </c>
      <c r="M15" s="21" t="e">
        <f ca="1">$M$1</f>
        <v>#VALUE!</v>
      </c>
    </row>
    <row r="16" spans="1:15" x14ac:dyDescent="0.25">
      <c r="A16" t="s">
        <v>70</v>
      </c>
      <c r="B16" t="s">
        <v>72</v>
      </c>
      <c r="C16" s="35">
        <v>1747.03</v>
      </c>
      <c r="D16" s="36" t="s">
        <v>79</v>
      </c>
      <c r="G16" s="5"/>
      <c r="H16" s="5"/>
      <c r="I16" s="5"/>
      <c r="J16" s="5"/>
      <c r="K16" s="5" t="str">
        <f>IF(IR_Notes824610[[#This Row],[Form Name]]&lt;&gt;"",IF($H$1&lt;&gt;"",LOWER($H$1),"Error, no preparer name"),"")</f>
        <v/>
      </c>
      <c r="L16" s="5" t="str">
        <f>IF(IR_Notes824610[[#This Row],[Form Name]]&lt;&gt;"",IF($H$2&lt;&gt;"",UPPER(LEFT($H$2,3)),"Error, not approved"),"")</f>
        <v/>
      </c>
      <c r="M16" s="21" t="e">
        <f ca="1">$M$1</f>
        <v>#VALUE!</v>
      </c>
    </row>
    <row r="17" spans="1:13" x14ac:dyDescent="0.25">
      <c r="A17" t="s">
        <v>71</v>
      </c>
      <c r="B17" t="s">
        <v>72</v>
      </c>
      <c r="C17" s="35">
        <v>6135.02</v>
      </c>
      <c r="D17" s="36" t="s">
        <v>76</v>
      </c>
      <c r="G17" s="5"/>
      <c r="H17" s="5"/>
      <c r="I17" s="5"/>
      <c r="J17" s="5"/>
      <c r="K17" s="5" t="str">
        <f>IF(IR_Notes824610[[#This Row],[Form Name]]&lt;&gt;"",IF($H$1&lt;&gt;"",LOWER($H$1),"Error, no preparer name"),"")</f>
        <v/>
      </c>
      <c r="L17" s="5" t="str">
        <f>IF(IR_Notes824610[[#This Row],[Form Name]]&lt;&gt;"",IF($H$2&lt;&gt;"",UPPER(LEFT($H$2,3)),"Error, not approved"),"")</f>
        <v/>
      </c>
      <c r="M17" s="21" t="e">
        <f ca="1">$M$1</f>
        <v>#VALUE!</v>
      </c>
    </row>
    <row r="18" spans="1:13" x14ac:dyDescent="0.25">
      <c r="A18" t="s">
        <v>73</v>
      </c>
      <c r="B18" t="s">
        <v>41</v>
      </c>
      <c r="C18" s="22"/>
      <c r="D18" s="36" t="s">
        <v>77</v>
      </c>
      <c r="G18" s="5"/>
      <c r="H18" s="5"/>
      <c r="I18" s="5"/>
      <c r="J18" s="5"/>
      <c r="K18" s="5" t="str">
        <f>IF(IR_Notes824610[[#This Row],[Form Name]]&lt;&gt;"",IF($H$1&lt;&gt;"",LOWER($H$1),"Error, no preparer name"),"")</f>
        <v/>
      </c>
      <c r="L18" s="5" t="str">
        <f>IF(IR_Notes824610[[#This Row],[Form Name]]&lt;&gt;"",IF($H$2&lt;&gt;"",UPPER(LEFT($H$2,3)),"Error, not approved"),"")</f>
        <v/>
      </c>
      <c r="M18" s="21" t="e">
        <f ca="1">$M$1</f>
        <v>#VALUE!</v>
      </c>
    </row>
    <row r="19" spans="1:13" x14ac:dyDescent="0.25">
      <c r="A19" s="6"/>
      <c r="B19" s="6"/>
      <c r="C19" s="6"/>
      <c r="D19" s="6"/>
      <c r="G19" s="5"/>
      <c r="H19" s="5"/>
      <c r="I19" s="5"/>
      <c r="J19" s="5"/>
      <c r="K19" s="5" t="str">
        <f>IF(IR_Notes824610[[#This Row],[Form Name]]&lt;&gt;"",IF($H$1&lt;&gt;"",LOWER($H$1),"Error, no preparer name"),"")</f>
        <v/>
      </c>
      <c r="L19" s="5" t="str">
        <f>IF(IR_Notes824610[[#This Row],[Form Name]]&lt;&gt;"",IF($H$2&lt;&gt;"",UPPER(LEFT($H$2,3)),"Error, not approved"),"")</f>
        <v/>
      </c>
      <c r="M19" s="21" t="e">
        <f t="shared" ca="1" si="1"/>
        <v>#VALUE!</v>
      </c>
    </row>
    <row r="20" spans="1:13" x14ac:dyDescent="0.25">
      <c r="A20" s="2" t="s">
        <v>9</v>
      </c>
      <c r="G20" s="5"/>
      <c r="H20" s="5"/>
      <c r="I20" s="5"/>
      <c r="J20" s="5"/>
      <c r="K20" s="5" t="str">
        <f>IF(IR_Notes824610[[#This Row],[Form Name]]&lt;&gt;"",IF($H$1&lt;&gt;"",LOWER($H$1),"Error, no preparer name"),"")</f>
        <v/>
      </c>
      <c r="L20" s="5" t="str">
        <f>IF(IR_Notes824610[[#This Row],[Form Name]]&lt;&gt;"",IF($H$2&lt;&gt;"",UPPER(LEFT($H$2,3)),"Error, not approved"),"")</f>
        <v/>
      </c>
      <c r="M20" s="21" t="e">
        <f t="shared" ca="1" si="1"/>
        <v>#VALUE!</v>
      </c>
    </row>
    <row r="21" spans="1:13" x14ac:dyDescent="0.25">
      <c r="A21" t="s">
        <v>109</v>
      </c>
      <c r="B21" s="41">
        <v>137360.47</v>
      </c>
      <c r="G21" s="5"/>
      <c r="H21" s="5"/>
      <c r="I21" s="5"/>
      <c r="J21" s="5"/>
      <c r="K21" s="5" t="str">
        <f>IF(IR_Notes824610[[#This Row],[Form Name]]&lt;&gt;"",IF($H$1&lt;&gt;"",LOWER($H$1),"Error, no preparer name"),"")</f>
        <v/>
      </c>
      <c r="L21" s="5" t="str">
        <f>IF(IR_Notes824610[[#This Row],[Form Name]]&lt;&gt;"",IF($H$2&lt;&gt;"",UPPER(LEFT($H$2,3)),"Error, not approved"),"")</f>
        <v/>
      </c>
      <c r="M21" s="21" t="e">
        <f t="shared" ca="1" si="1"/>
        <v>#VALUE!</v>
      </c>
    </row>
    <row r="22" spans="1:13" x14ac:dyDescent="0.25">
      <c r="A22" s="42" t="s">
        <v>10</v>
      </c>
      <c r="B22" s="43">
        <v>137360.47</v>
      </c>
      <c r="G22" s="5"/>
      <c r="H22" s="5"/>
      <c r="I22" s="5"/>
      <c r="J22" s="5"/>
      <c r="K22" s="5" t="str">
        <f>IF(IR_Notes824610[[#This Row],[Form Name]]&lt;&gt;"",IF($H$1&lt;&gt;"",LOWER($H$1),"Error, no preparer name"),"")</f>
        <v/>
      </c>
      <c r="L22" s="5" t="str">
        <f>IF(IR_Notes824610[[#This Row],[Form Name]]&lt;&gt;"",IF($H$2&lt;&gt;"",UPPER(LEFT($H$2,3)),"Error, not approved"),"")</f>
        <v/>
      </c>
      <c r="M22" s="21" t="e">
        <f t="shared" ca="1" si="1"/>
        <v>#VALUE!</v>
      </c>
    </row>
    <row r="23" spans="1:13" x14ac:dyDescent="0.25">
      <c r="A23" t="s">
        <v>11</v>
      </c>
      <c r="B23" s="41">
        <v>2912.08</v>
      </c>
      <c r="G23" s="5"/>
      <c r="H23" s="5"/>
      <c r="I23" s="5"/>
      <c r="J23" s="5"/>
      <c r="K23" s="5" t="str">
        <f>IF(IR_Notes824610[[#This Row],[Form Name]]&lt;&gt;"",IF($H$1&lt;&gt;"",LOWER($H$1),"Error, no preparer name"),"")</f>
        <v/>
      </c>
      <c r="L23" s="5" t="str">
        <f>IF(IR_Notes824610[[#This Row],[Form Name]]&lt;&gt;"",IF($H$2&lt;&gt;"",UPPER(LEFT($H$2,3)),"Error, not approved"),"")</f>
        <v/>
      </c>
      <c r="M23" s="21" t="e">
        <f t="shared" ca="1" si="1"/>
        <v>#VALUE!</v>
      </c>
    </row>
    <row r="24" spans="1:13" x14ac:dyDescent="0.25">
      <c r="A24" t="s">
        <v>12</v>
      </c>
      <c r="B24" s="41">
        <v>-59283.8</v>
      </c>
      <c r="G24" s="5"/>
      <c r="H24" s="5"/>
      <c r="I24" s="5"/>
      <c r="J24" s="5"/>
      <c r="K24" s="5" t="str">
        <f>IF(IR_Notes824610[[#This Row],[Form Name]]&lt;&gt;"",IF($H$1&lt;&gt;"",LOWER($H$1),"Error, no preparer name"),"")</f>
        <v/>
      </c>
      <c r="L24" s="5" t="str">
        <f>IF(IR_Notes824610[[#This Row],[Form Name]]&lt;&gt;"",IF($H$2&lt;&gt;"",UPPER(LEFT($H$2,3)),"Error, not approved"),"")</f>
        <v/>
      </c>
      <c r="M24" s="21" t="e">
        <f t="shared" ca="1" si="1"/>
        <v>#VALUE!</v>
      </c>
    </row>
    <row r="25" spans="1:13" x14ac:dyDescent="0.25">
      <c r="A25" t="s">
        <v>13</v>
      </c>
      <c r="B25" s="41">
        <v>-56.65</v>
      </c>
      <c r="G25" s="5"/>
      <c r="H25" s="5"/>
      <c r="I25" s="5"/>
      <c r="J25" s="5"/>
      <c r="K25" s="5" t="str">
        <f>IF(IR_Notes824610[[#This Row],[Form Name]]&lt;&gt;"",IF($H$1&lt;&gt;"",LOWER($H$1),"Error, no preparer name"),"")</f>
        <v/>
      </c>
      <c r="L25" s="5" t="str">
        <f>IF(IR_Notes824610[[#This Row],[Form Name]]&lt;&gt;"",IF($H$2&lt;&gt;"",UPPER(LEFT($H$2,3)),"Error, not approved"),"")</f>
        <v/>
      </c>
      <c r="M25" s="21" t="e">
        <f t="shared" ca="1" si="1"/>
        <v>#VALUE!</v>
      </c>
    </row>
    <row r="26" spans="1:13" x14ac:dyDescent="0.25">
      <c r="A26" s="42" t="s">
        <v>14</v>
      </c>
      <c r="B26" s="43">
        <v>80932.100000000006</v>
      </c>
      <c r="G26" s="5"/>
      <c r="H26" s="5"/>
      <c r="I26" s="5"/>
      <c r="J26" s="5"/>
      <c r="K26" s="5" t="str">
        <f>IF(IR_Notes824610[[#This Row],[Form Name]]&lt;&gt;"",IF($H$1&lt;&gt;"",LOWER($H$1),"Error, no preparer name"),"")</f>
        <v/>
      </c>
      <c r="L26" s="5" t="str">
        <f>IF(IR_Notes824610[[#This Row],[Form Name]]&lt;&gt;"",IF($H$2&lt;&gt;"",UPPER(LEFT($H$2,3)),"Error, not approved"),"")</f>
        <v/>
      </c>
      <c r="M26" s="21" t="e">
        <f t="shared" ca="1" si="1"/>
        <v>#VALUE!</v>
      </c>
    </row>
    <row r="27" spans="1:13" x14ac:dyDescent="0.25">
      <c r="A27" t="s">
        <v>15</v>
      </c>
      <c r="B27" s="41">
        <v>0</v>
      </c>
      <c r="G27" s="5"/>
      <c r="H27" s="5"/>
      <c r="I27" s="5"/>
      <c r="J27" s="5"/>
      <c r="K27" s="5" t="str">
        <f>IF(IR_Notes824610[[#This Row],[Form Name]]&lt;&gt;"",IF($H$1&lt;&gt;"",LOWER($H$1),"Error, no preparer name"),"")</f>
        <v/>
      </c>
      <c r="L27" s="5" t="str">
        <f>IF(IR_Notes824610[[#This Row],[Form Name]]&lt;&gt;"",IF($H$2&lt;&gt;"",UPPER(LEFT($H$2,3)),"Error, not approved"),"")</f>
        <v/>
      </c>
      <c r="M27" s="21" t="e">
        <f t="shared" ca="1" si="1"/>
        <v>#VALUE!</v>
      </c>
    </row>
    <row r="28" spans="1:13" x14ac:dyDescent="0.25">
      <c r="A28" t="s">
        <v>16</v>
      </c>
      <c r="B28" s="41">
        <v>0</v>
      </c>
      <c r="G28" s="5"/>
      <c r="H28" s="5"/>
      <c r="I28" s="5"/>
      <c r="J28" s="5"/>
      <c r="K28" s="5" t="str">
        <f>IF(IR_Notes824610[[#This Row],[Form Name]]&lt;&gt;"",IF($H$1&lt;&gt;"",LOWER($H$1),"Error, no preparer name"),"")</f>
        <v/>
      </c>
      <c r="L28" s="5" t="str">
        <f>IF(IR_Notes824610[[#This Row],[Form Name]]&lt;&gt;"",IF($H$2&lt;&gt;"",UPPER(LEFT($H$2,3)),"Error, not approved"),"")</f>
        <v/>
      </c>
      <c r="M28" s="21" t="e">
        <f t="shared" ca="1" si="1"/>
        <v>#VALUE!</v>
      </c>
    </row>
    <row r="29" spans="1:13" x14ac:dyDescent="0.25">
      <c r="A29" t="s">
        <v>17</v>
      </c>
      <c r="B29" s="41">
        <v>-8982.0400000000009</v>
      </c>
      <c r="G29" s="5"/>
      <c r="H29" s="5"/>
      <c r="I29" s="5"/>
      <c r="J29" s="5"/>
      <c r="K29" s="5" t="str">
        <f>IF(IR_Notes824610[[#This Row],[Form Name]]&lt;&gt;"",IF($H$1&lt;&gt;"",LOWER($H$1),"Error, no preparer name"),"")</f>
        <v/>
      </c>
      <c r="L29" s="5" t="str">
        <f>IF(IR_Notes824610[[#This Row],[Form Name]]&lt;&gt;"",IF($H$2&lt;&gt;"",UPPER(LEFT($H$2,3)),"Error, not approved"),"")</f>
        <v/>
      </c>
      <c r="M29" s="21" t="e">
        <f t="shared" ca="1" si="1"/>
        <v>#VALUE!</v>
      </c>
    </row>
    <row r="30" spans="1:13" x14ac:dyDescent="0.25">
      <c r="A30" t="s">
        <v>19</v>
      </c>
      <c r="B30" s="41">
        <v>0</v>
      </c>
      <c r="G30" s="5"/>
      <c r="H30" s="5"/>
      <c r="I30" s="5"/>
      <c r="J30" s="5"/>
      <c r="K30" s="5" t="str">
        <f>IF(IR_Notes824610[[#This Row],[Form Name]]&lt;&gt;"",IF($H$1&lt;&gt;"",LOWER($H$1),"Error, no preparer name"),"")</f>
        <v/>
      </c>
      <c r="L30" s="5" t="str">
        <f>IF(IR_Notes824610[[#This Row],[Form Name]]&lt;&gt;"",IF($H$2&lt;&gt;"",UPPER(LEFT($H$2,3)),"Error, not approved"),"")</f>
        <v/>
      </c>
      <c r="M30" s="21" t="e">
        <f t="shared" ca="1" si="1"/>
        <v>#VALUE!</v>
      </c>
    </row>
    <row r="31" spans="1:13" x14ac:dyDescent="0.25">
      <c r="A31" t="s">
        <v>20</v>
      </c>
      <c r="B31" s="41">
        <v>-112.78</v>
      </c>
    </row>
    <row r="32" spans="1:13" x14ac:dyDescent="0.25">
      <c r="A32" t="s">
        <v>61</v>
      </c>
      <c r="B32" s="41">
        <v>0</v>
      </c>
    </row>
    <row r="33" spans="1:9" x14ac:dyDescent="0.25">
      <c r="A33" t="s">
        <v>21</v>
      </c>
      <c r="B33" s="41">
        <v>0</v>
      </c>
    </row>
    <row r="34" spans="1:9" x14ac:dyDescent="0.25">
      <c r="A34" t="s">
        <v>22</v>
      </c>
      <c r="B34" s="41">
        <v>0</v>
      </c>
      <c r="F34" t="s">
        <v>59</v>
      </c>
    </row>
    <row r="35" spans="1:9" x14ac:dyDescent="0.25">
      <c r="A35" t="s">
        <v>23</v>
      </c>
      <c r="B35" s="41">
        <v>8577.23</v>
      </c>
    </row>
    <row r="36" spans="1:9" x14ac:dyDescent="0.25">
      <c r="A36" t="s">
        <v>84</v>
      </c>
      <c r="B36" s="41">
        <v>18.940000000000001</v>
      </c>
      <c r="I36" t="s">
        <v>59</v>
      </c>
    </row>
    <row r="37" spans="1:9" x14ac:dyDescent="0.25">
      <c r="A37" s="42" t="s">
        <v>24</v>
      </c>
      <c r="B37" s="43">
        <v>80433.45</v>
      </c>
    </row>
    <row r="38" spans="1:9" x14ac:dyDescent="0.25">
      <c r="B38" s="41"/>
    </row>
    <row r="39" spans="1:9" x14ac:dyDescent="0.25">
      <c r="A39" t="s">
        <v>110</v>
      </c>
      <c r="B39" s="41">
        <v>548.91999999999996</v>
      </c>
    </row>
    <row r="40" spans="1:9" x14ac:dyDescent="0.25">
      <c r="A40" t="s">
        <v>102</v>
      </c>
      <c r="B40" s="41">
        <v>798.97</v>
      </c>
    </row>
    <row r="41" spans="1:9" x14ac:dyDescent="0.25">
      <c r="A41" t="s">
        <v>111</v>
      </c>
      <c r="B41" s="41">
        <v>57640</v>
      </c>
    </row>
    <row r="42" spans="1:9" x14ac:dyDescent="0.25">
      <c r="B42" s="41"/>
    </row>
    <row r="43" spans="1:9" x14ac:dyDescent="0.25">
      <c r="A43" s="42" t="s">
        <v>89</v>
      </c>
      <c r="B43" s="43">
        <f>SUM(B37:B41)</f>
        <v>139421.34</v>
      </c>
    </row>
    <row r="44" spans="1:9" x14ac:dyDescent="0.25">
      <c r="A44" s="39"/>
      <c r="B44" s="40"/>
    </row>
    <row r="46" spans="1:9" x14ac:dyDescent="0.25">
      <c r="A46" s="5" t="s">
        <v>51</v>
      </c>
      <c r="B46" s="22">
        <v>80433.45</v>
      </c>
    </row>
    <row r="47" spans="1:9" x14ac:dyDescent="0.25">
      <c r="A47" s="5" t="s">
        <v>90</v>
      </c>
      <c r="B47" s="7">
        <v>57640</v>
      </c>
    </row>
    <row r="48" spans="1:9" x14ac:dyDescent="0.25">
      <c r="A48" s="5" t="s">
        <v>92</v>
      </c>
      <c r="B48" s="7">
        <v>548.91999999999996</v>
      </c>
    </row>
    <row r="49" spans="1:4" x14ac:dyDescent="0.25">
      <c r="A49" s="5" t="s">
        <v>93</v>
      </c>
      <c r="B49" s="7">
        <v>798.97</v>
      </c>
    </row>
    <row r="50" spans="1:4" x14ac:dyDescent="0.25">
      <c r="B50" s="7"/>
    </row>
    <row r="51" spans="1:4" x14ac:dyDescent="0.25">
      <c r="A51" s="5" t="s">
        <v>32</v>
      </c>
      <c r="B51" s="26">
        <f>SUM(B46:B50)</f>
        <v>139421.34000000003</v>
      </c>
    </row>
    <row r="52" spans="1:4" ht="15.75" thickBot="1" x14ac:dyDescent="0.3">
      <c r="A52" s="8" t="s">
        <v>35</v>
      </c>
      <c r="B52" s="9">
        <f>B46-B37</f>
        <v>0</v>
      </c>
    </row>
    <row r="53" spans="1:4" ht="15.75" thickTop="1" x14ac:dyDescent="0.25"/>
    <row r="54" spans="1:4" x14ac:dyDescent="0.25">
      <c r="A54" t="s">
        <v>33</v>
      </c>
      <c r="B54" s="27">
        <f>VLOOKUP("Less Prior Payments Made",A20:B41,2,FALSE)</f>
        <v>-8982.0400000000009</v>
      </c>
    </row>
    <row r="55" spans="1:4" x14ac:dyDescent="0.25">
      <c r="A55" t="s">
        <v>34</v>
      </c>
      <c r="B55" s="27">
        <f>VLOOKUP("Less Prior Payments Made",A21:B42,2,FALSE)</f>
        <v>-8982.0400000000009</v>
      </c>
    </row>
    <row r="56" spans="1:4" x14ac:dyDescent="0.25">
      <c r="A56" t="s">
        <v>3</v>
      </c>
      <c r="B56" s="25">
        <f>B54-B55</f>
        <v>0</v>
      </c>
    </row>
    <row r="57" spans="1:4" x14ac:dyDescent="0.25">
      <c r="A57" s="6"/>
      <c r="B57" s="6"/>
      <c r="C57" s="6"/>
      <c r="D57" s="6"/>
    </row>
    <row r="58" spans="1:4" x14ac:dyDescent="0.25">
      <c r="A58" s="2" t="s">
        <v>47</v>
      </c>
    </row>
    <row r="59" spans="1:4" x14ac:dyDescent="0.25">
      <c r="A59" t="s">
        <v>43</v>
      </c>
    </row>
    <row r="60" spans="1:4" x14ac:dyDescent="0.25">
      <c r="A60" t="s">
        <v>44</v>
      </c>
    </row>
    <row r="61" spans="1:4" x14ac:dyDescent="0.25">
      <c r="A61" t="s">
        <v>45</v>
      </c>
    </row>
    <row r="62" spans="1:4" x14ac:dyDescent="0.25">
      <c r="A62" t="s">
        <v>46</v>
      </c>
    </row>
  </sheetData>
  <mergeCells count="1">
    <mergeCell ref="G4:J4"/>
  </mergeCells>
  <conditionalFormatting sqref="G1:H1">
    <cfRule type="expression" dxfId="10" priority="1">
      <formula>$H$1=""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F2FEF-C6C4-4014-AEBC-BEC02E8EA82C}">
  <dimension ref="A1:O62"/>
  <sheetViews>
    <sheetView workbookViewId="0">
      <selection activeCell="D39" sqref="D39"/>
    </sheetView>
  </sheetViews>
  <sheetFormatPr defaultColWidth="9.140625" defaultRowHeight="15" x14ac:dyDescent="0.25"/>
  <cols>
    <col min="1" max="1" width="45.7109375" customWidth="1"/>
    <col min="2" max="2" width="13.85546875" customWidth="1"/>
    <col min="3" max="3" width="12.5703125" bestFit="1" customWidth="1"/>
    <col min="4" max="4" width="52.5703125" bestFit="1" customWidth="1"/>
    <col min="7" max="7" width="15.7109375" customWidth="1"/>
    <col min="8" max="8" width="15.140625" bestFit="1" customWidth="1"/>
    <col min="9" max="9" width="38.42578125" customWidth="1"/>
    <col min="10" max="10" width="9.42578125" customWidth="1"/>
    <col min="11" max="12" width="14" hidden="1" customWidth="1"/>
    <col min="13" max="13" width="42.42578125" hidden="1" customWidth="1"/>
    <col min="14" max="15" width="9.140625" hidden="1" customWidth="1"/>
  </cols>
  <sheetData>
    <row r="1" spans="1:15" ht="15.75" thickBot="1" x14ac:dyDescent="0.3">
      <c r="A1" s="6" t="s">
        <v>0</v>
      </c>
      <c r="B1" s="6" t="s">
        <v>2</v>
      </c>
      <c r="C1" s="6" t="s">
        <v>1</v>
      </c>
      <c r="D1" s="6" t="s">
        <v>3</v>
      </c>
      <c r="G1" s="17" t="s">
        <v>29</v>
      </c>
      <c r="H1" s="18" t="s">
        <v>82</v>
      </c>
      <c r="K1" t="s">
        <v>49</v>
      </c>
      <c r="M1" t="e">
        <f ca="1">LEFT($N$1,LEN($N$1)-5)</f>
        <v>#VALUE!</v>
      </c>
      <c r="N1" t="e">
        <f ca="1">RIGHT($O$1,LEN($O$1)-16)</f>
        <v>#VALUE!</v>
      </c>
      <c r="O1" t="str" cm="1">
        <f t="array" aca="1" ref="O1" ca="1">MID(CELL("filename"),SEARCH("[",CELL("filename"))+1,SEARCH("]",CELL("filename"))-SEARCH("[",CELL("filename"))-1)</f>
        <v>Checklist.xlsx</v>
      </c>
    </row>
    <row r="2" spans="1:15" x14ac:dyDescent="0.25">
      <c r="A2" s="46" t="s">
        <v>109</v>
      </c>
      <c r="B2">
        <v>158150.91</v>
      </c>
      <c r="C2">
        <v>158150.91</v>
      </c>
      <c r="D2" s="25">
        <f>B2-C2</f>
        <v>0</v>
      </c>
      <c r="G2" s="13" t="s">
        <v>30</v>
      </c>
      <c r="H2" s="16" t="s">
        <v>114</v>
      </c>
    </row>
    <row r="3" spans="1:15" ht="15.75" thickBot="1" x14ac:dyDescent="0.3">
      <c r="B3" s="1"/>
      <c r="C3" s="1"/>
      <c r="D3" s="25">
        <f>B3-C3</f>
        <v>0</v>
      </c>
      <c r="G3" s="14" t="s">
        <v>31</v>
      </c>
      <c r="H3" s="15"/>
    </row>
    <row r="4" spans="1:15" ht="19.5" thickBot="1" x14ac:dyDescent="0.35">
      <c r="B4" s="1"/>
      <c r="C4" s="1"/>
      <c r="D4" s="25">
        <f t="shared" ref="D4" si="0">B4-C4</f>
        <v>0</v>
      </c>
      <c r="G4" s="64" t="s">
        <v>53</v>
      </c>
      <c r="H4" s="65"/>
      <c r="I4" s="65"/>
      <c r="J4" s="66"/>
    </row>
    <row r="5" spans="1:15" x14ac:dyDescent="0.25">
      <c r="B5" s="52"/>
      <c r="C5" s="52"/>
      <c r="D5" s="1"/>
      <c r="G5" s="11" t="s">
        <v>36</v>
      </c>
      <c r="H5" s="12" t="s">
        <v>37</v>
      </c>
      <c r="I5" s="12" t="s">
        <v>38</v>
      </c>
      <c r="J5" s="12" t="s">
        <v>52</v>
      </c>
      <c r="K5" s="12" t="s">
        <v>48</v>
      </c>
      <c r="L5" s="12" t="s">
        <v>57</v>
      </c>
      <c r="M5" s="20" t="s">
        <v>49</v>
      </c>
    </row>
    <row r="6" spans="1:15" x14ac:dyDescent="0.25">
      <c r="B6" s="52"/>
      <c r="C6" s="52"/>
      <c r="D6" s="1"/>
      <c r="G6" s="10"/>
      <c r="H6" s="28"/>
      <c r="I6" s="28"/>
      <c r="J6" s="5"/>
      <c r="K6" s="5" t="str">
        <f>IF(IR_Notes82461014[[#This Row],[Form Name]]&lt;&gt;"",IF($H$1&lt;&gt;"",LOWER($H$1),"Error, no preparer name"),"")</f>
        <v/>
      </c>
      <c r="L6" s="28" t="str">
        <f>IF(IR_Notes82461014[[#This Row],[Form Name]]&lt;&gt;"",IF($H$2&lt;&gt;"",UPPER(LEFT($H$2,3)),"Error, not approved"),"")</f>
        <v/>
      </c>
      <c r="M6" s="20" t="e">
        <f ca="1">$M$1</f>
        <v>#VALUE!</v>
      </c>
    </row>
    <row r="7" spans="1:15" x14ac:dyDescent="0.25">
      <c r="A7" s="2" t="s">
        <v>8</v>
      </c>
      <c r="B7" s="23">
        <f>SUM(B2:B6)</f>
        <v>158150.91</v>
      </c>
      <c r="C7" s="23">
        <f>SUM(C2:C6)</f>
        <v>158150.91</v>
      </c>
      <c r="D7" s="24">
        <f>B7-C7</f>
        <v>0</v>
      </c>
      <c r="G7" s="10"/>
      <c r="H7" s="28"/>
      <c r="I7" s="28"/>
      <c r="J7" s="5"/>
      <c r="K7" s="5" t="str">
        <f>IF(IR_Notes82461014[[#This Row],[Form Name]]&lt;&gt;"",IF($H$1&lt;&gt;"",LOWER($H$1),"Error, no preparer name"),"")</f>
        <v/>
      </c>
      <c r="L7" s="28" t="str">
        <f>IF(IR_Notes82461014[[#This Row],[Form Name]]&lt;&gt;"",IF($H$2&lt;&gt;"",UPPER(LEFT($H$2,3)),"Error, not approved"),"")</f>
        <v/>
      </c>
      <c r="M7" s="20" t="e">
        <f ca="1">$M$1</f>
        <v>#VALUE!</v>
      </c>
    </row>
    <row r="8" spans="1:15" x14ac:dyDescent="0.25">
      <c r="B8" s="52"/>
      <c r="C8" s="52"/>
      <c r="G8" s="10"/>
      <c r="H8" s="28"/>
      <c r="I8" s="28"/>
      <c r="J8" s="5"/>
      <c r="K8" s="5" t="str">
        <f>IF(IR_Notes82461014[[#This Row],[Form Name]]&lt;&gt;"",IF($H$1&lt;&gt;"",LOWER($H$1),"Error, no preparer name"),"")</f>
        <v/>
      </c>
      <c r="L8" s="5" t="str">
        <f>IF(IR_Notes82461014[[#This Row],[Form Name]]&lt;&gt;"",IF($H$2&lt;&gt;"",UPPER(LEFT($H$2,3)),"Error, not approved"),"")</f>
        <v/>
      </c>
      <c r="M8" s="21" t="e">
        <f t="shared" ref="M8:M30" ca="1" si="1">$M$1</f>
        <v>#VALUE!</v>
      </c>
    </row>
    <row r="9" spans="1:15" x14ac:dyDescent="0.25">
      <c r="A9" t="s">
        <v>6</v>
      </c>
      <c r="B9">
        <v>158150.91</v>
      </c>
      <c r="C9" s="52"/>
      <c r="G9" s="10"/>
      <c r="H9" s="5"/>
      <c r="I9" s="5"/>
      <c r="J9" s="5"/>
      <c r="K9" s="5" t="str">
        <f>IF(IR_Notes82461014[[#This Row],[Form Name]]&lt;&gt;"",IF($H$1&lt;&gt;"",LOWER($H$1),"Error, no preparer name"),"")</f>
        <v/>
      </c>
      <c r="L9" s="5" t="str">
        <f>IF(IR_Notes82461014[[#This Row],[Form Name]]&lt;&gt;"",IF($H$2&lt;&gt;"",UPPER(LEFT($H$2,3)),"Error, not approved"),"")</f>
        <v/>
      </c>
      <c r="M9" s="21" t="e">
        <f t="shared" ca="1" si="1"/>
        <v>#VALUE!</v>
      </c>
    </row>
    <row r="10" spans="1:15" x14ac:dyDescent="0.25">
      <c r="A10" t="s">
        <v>7</v>
      </c>
      <c r="B10" s="23">
        <f>B9-C7</f>
        <v>0</v>
      </c>
      <c r="C10" s="52"/>
      <c r="G10" s="10"/>
      <c r="H10" s="5"/>
      <c r="I10" s="5"/>
      <c r="J10" s="5"/>
      <c r="K10" s="5" t="str">
        <f>IF(IR_Notes82461014[[#This Row],[Form Name]]&lt;&gt;"",IF($H$1&lt;&gt;"",LOWER($H$1),"Error, no preparer name"),"")</f>
        <v/>
      </c>
      <c r="L10" s="5" t="str">
        <f>IF(IR_Notes82461014[[#This Row],[Form Name]]&lt;&gt;"",IF($H$2&lt;&gt;"",UPPER(LEFT($H$2,3)),"Error, not approved"),"")</f>
        <v/>
      </c>
      <c r="M10" s="21" t="e">
        <f t="shared" ca="1" si="1"/>
        <v>#VALUE!</v>
      </c>
    </row>
    <row r="11" spans="1:15" x14ac:dyDescent="0.25">
      <c r="A11" s="6"/>
      <c r="B11" s="6" t="s">
        <v>56</v>
      </c>
      <c r="C11" s="6" t="s">
        <v>54</v>
      </c>
      <c r="D11" s="6" t="s">
        <v>55</v>
      </c>
      <c r="G11" s="10"/>
      <c r="H11" s="5"/>
      <c r="I11" s="5"/>
      <c r="J11" s="5"/>
      <c r="K11" s="5" t="str">
        <f>IF(IR_Notes82461014[[#This Row],[Form Name]]&lt;&gt;"",IF($H$1&lt;&gt;"",LOWER($H$1),"Error, no preparer name"),"")</f>
        <v/>
      </c>
      <c r="L11" s="5" t="str">
        <f>IF(IR_Notes82461014[[#This Row],[Form Name]]&lt;&gt;"",IF($H$2&lt;&gt;"",UPPER(LEFT($H$2,3)),"Error, not approved"),"")</f>
        <v/>
      </c>
      <c r="M11" s="21" t="e">
        <f t="shared" ca="1" si="1"/>
        <v>#VALUE!</v>
      </c>
    </row>
    <row r="12" spans="1:15" x14ac:dyDescent="0.25">
      <c r="A12" s="2" t="s">
        <v>39</v>
      </c>
      <c r="G12" s="10"/>
      <c r="H12" s="5"/>
      <c r="I12" s="5"/>
      <c r="J12" s="5"/>
      <c r="K12" s="5" t="str">
        <f>IF(IR_Notes82461014[[#This Row],[Form Name]]&lt;&gt;"",IF($H$1&lt;&gt;"",LOWER($H$1),"Error, no preparer name"),"")</f>
        <v/>
      </c>
      <c r="L12" s="5" t="str">
        <f>IF(IR_Notes82461014[[#This Row],[Form Name]]&lt;&gt;"",IF($H$2&lt;&gt;"",UPPER(LEFT($H$2,3)),"Error, not approved"),"")</f>
        <v/>
      </c>
      <c r="M12" s="21" t="e">
        <f t="shared" ca="1" si="1"/>
        <v>#VALUE!</v>
      </c>
    </row>
    <row r="13" spans="1:15" x14ac:dyDescent="0.25">
      <c r="A13" t="s">
        <v>40</v>
      </c>
      <c r="B13" t="s">
        <v>41</v>
      </c>
      <c r="C13" s="35">
        <v>57640</v>
      </c>
      <c r="D13" s="36" t="s">
        <v>74</v>
      </c>
      <c r="G13" s="5"/>
      <c r="H13" s="5"/>
      <c r="I13" s="5"/>
      <c r="J13" s="5"/>
      <c r="K13" s="5" t="str">
        <f>IF(IR_Notes82461014[[#This Row],[Form Name]]&lt;&gt;"",IF($H$1&lt;&gt;"",LOWER($H$1),"Error, no preparer name"),"")</f>
        <v/>
      </c>
      <c r="L13" s="5" t="str">
        <f>IF(IR_Notes82461014[[#This Row],[Form Name]]&lt;&gt;"",IF($H$2&lt;&gt;"",UPPER(LEFT($H$2,3)),"Error, not approved"),"")</f>
        <v/>
      </c>
      <c r="M13" s="21" t="e">
        <f t="shared" ca="1" si="1"/>
        <v>#VALUE!</v>
      </c>
    </row>
    <row r="14" spans="1:15" x14ac:dyDescent="0.25">
      <c r="A14" t="s">
        <v>67</v>
      </c>
      <c r="B14" t="s">
        <v>41</v>
      </c>
      <c r="C14" s="35">
        <v>548.91999999999996</v>
      </c>
      <c r="D14" s="36" t="s">
        <v>80</v>
      </c>
      <c r="G14" s="5"/>
      <c r="H14" s="5"/>
      <c r="I14" s="5"/>
      <c r="J14" s="5"/>
      <c r="K14" s="5" t="str">
        <f>IF(IR_Notes82461014[[#This Row],[Form Name]]&lt;&gt;"",IF($H$1&lt;&gt;"",LOWER($H$1),"Error, no preparer name"),"")</f>
        <v/>
      </c>
      <c r="L14" s="5" t="str">
        <f>IF(IR_Notes82461014[[#This Row],[Form Name]]&lt;&gt;"",IF($H$2&lt;&gt;"",UPPER(LEFT($H$2,3)),"Error, not approved"),"")</f>
        <v/>
      </c>
      <c r="M14" s="21" t="e">
        <f t="shared" ca="1" si="1"/>
        <v>#VALUE!</v>
      </c>
    </row>
    <row r="15" spans="1:15" x14ac:dyDescent="0.25">
      <c r="A15" t="s">
        <v>68</v>
      </c>
      <c r="B15" t="s">
        <v>41</v>
      </c>
      <c r="C15" s="35">
        <v>798.97</v>
      </c>
      <c r="D15" s="36" t="s">
        <v>78</v>
      </c>
      <c r="G15" s="5"/>
      <c r="H15" s="5"/>
      <c r="I15" s="5"/>
      <c r="J15" s="5"/>
      <c r="K15" s="5" t="str">
        <f>IF(IR_Notes82461014[[#This Row],[Form Name]]&lt;&gt;"",IF($H$1&lt;&gt;"",LOWER($H$1),"Error, no preparer name"),"")</f>
        <v/>
      </c>
      <c r="L15" s="5" t="str">
        <f>IF(IR_Notes82461014[[#This Row],[Form Name]]&lt;&gt;"",IF($H$2&lt;&gt;"",UPPER(LEFT($H$2,3)),"Error, not approved"),"")</f>
        <v/>
      </c>
      <c r="M15" s="21" t="e">
        <f ca="1">$M$1</f>
        <v>#VALUE!</v>
      </c>
    </row>
    <row r="16" spans="1:15" x14ac:dyDescent="0.25">
      <c r="A16" t="s">
        <v>70</v>
      </c>
      <c r="B16" t="s">
        <v>72</v>
      </c>
      <c r="C16" s="35">
        <v>1747.03</v>
      </c>
      <c r="D16" s="36" t="s">
        <v>79</v>
      </c>
      <c r="G16" s="5"/>
      <c r="H16" s="5"/>
      <c r="I16" s="5"/>
      <c r="J16" s="5"/>
      <c r="K16" s="5" t="str">
        <f>IF(IR_Notes82461014[[#This Row],[Form Name]]&lt;&gt;"",IF($H$1&lt;&gt;"",LOWER($H$1),"Error, no preparer name"),"")</f>
        <v/>
      </c>
      <c r="L16" s="5" t="str">
        <f>IF(IR_Notes82461014[[#This Row],[Form Name]]&lt;&gt;"",IF($H$2&lt;&gt;"",UPPER(LEFT($H$2,3)),"Error, not approved"),"")</f>
        <v/>
      </c>
      <c r="M16" s="21" t="e">
        <f ca="1">$M$1</f>
        <v>#VALUE!</v>
      </c>
    </row>
    <row r="17" spans="1:13" x14ac:dyDescent="0.25">
      <c r="A17" t="s">
        <v>71</v>
      </c>
      <c r="B17" t="s">
        <v>72</v>
      </c>
      <c r="C17" s="35">
        <v>6135.02</v>
      </c>
      <c r="D17" s="36" t="s">
        <v>76</v>
      </c>
      <c r="G17" s="5"/>
      <c r="H17" s="5"/>
      <c r="I17" s="5"/>
      <c r="J17" s="5"/>
      <c r="K17" s="5" t="str">
        <f>IF(IR_Notes82461014[[#This Row],[Form Name]]&lt;&gt;"",IF($H$1&lt;&gt;"",LOWER($H$1),"Error, no preparer name"),"")</f>
        <v/>
      </c>
      <c r="L17" s="5" t="str">
        <f>IF(IR_Notes82461014[[#This Row],[Form Name]]&lt;&gt;"",IF($H$2&lt;&gt;"",UPPER(LEFT($H$2,3)),"Error, not approved"),"")</f>
        <v/>
      </c>
      <c r="M17" s="21" t="e">
        <f ca="1">$M$1</f>
        <v>#VALUE!</v>
      </c>
    </row>
    <row r="18" spans="1:13" x14ac:dyDescent="0.25">
      <c r="A18" t="s">
        <v>73</v>
      </c>
      <c r="B18" t="s">
        <v>41</v>
      </c>
      <c r="C18" s="22"/>
      <c r="D18" s="36" t="s">
        <v>77</v>
      </c>
      <c r="G18" s="5"/>
      <c r="H18" s="5"/>
      <c r="I18" s="5"/>
      <c r="J18" s="5"/>
      <c r="K18" s="5" t="str">
        <f>IF(IR_Notes82461014[[#This Row],[Form Name]]&lt;&gt;"",IF($H$1&lt;&gt;"",LOWER($H$1),"Error, no preparer name"),"")</f>
        <v/>
      </c>
      <c r="L18" s="5" t="str">
        <f>IF(IR_Notes82461014[[#This Row],[Form Name]]&lt;&gt;"",IF($H$2&lt;&gt;"",UPPER(LEFT($H$2,3)),"Error, not approved"),"")</f>
        <v/>
      </c>
      <c r="M18" s="21" t="e">
        <f ca="1">$M$1</f>
        <v>#VALUE!</v>
      </c>
    </row>
    <row r="19" spans="1:13" x14ac:dyDescent="0.25">
      <c r="A19" s="6"/>
      <c r="B19" s="6"/>
      <c r="C19" s="6"/>
      <c r="D19" s="6"/>
      <c r="G19" s="5"/>
      <c r="H19" s="5"/>
      <c r="I19" s="5"/>
      <c r="J19" s="5"/>
      <c r="K19" s="5" t="str">
        <f>IF(IR_Notes82461014[[#This Row],[Form Name]]&lt;&gt;"",IF($H$1&lt;&gt;"",LOWER($H$1),"Error, no preparer name"),"")</f>
        <v/>
      </c>
      <c r="L19" s="5" t="str">
        <f>IF(IR_Notes82461014[[#This Row],[Form Name]]&lt;&gt;"",IF($H$2&lt;&gt;"",UPPER(LEFT($H$2,3)),"Error, not approved"),"")</f>
        <v/>
      </c>
      <c r="M19" s="21" t="e">
        <f t="shared" ca="1" si="1"/>
        <v>#VALUE!</v>
      </c>
    </row>
    <row r="20" spans="1:13" x14ac:dyDescent="0.25">
      <c r="A20" s="2" t="s">
        <v>9</v>
      </c>
      <c r="G20" s="5"/>
      <c r="H20" s="5"/>
      <c r="I20" s="5"/>
      <c r="J20" s="5"/>
      <c r="K20" s="5" t="str">
        <f>IF(IR_Notes82461014[[#This Row],[Form Name]]&lt;&gt;"",IF($H$1&lt;&gt;"",LOWER($H$1),"Error, no preparer name"),"")</f>
        <v/>
      </c>
      <c r="L20" s="5" t="str">
        <f>IF(IR_Notes82461014[[#This Row],[Form Name]]&lt;&gt;"",IF($H$2&lt;&gt;"",UPPER(LEFT($H$2,3)),"Error, not approved"),"")</f>
        <v/>
      </c>
      <c r="M20" s="21" t="e">
        <f t="shared" ca="1" si="1"/>
        <v>#VALUE!</v>
      </c>
    </row>
    <row r="21" spans="1:13" x14ac:dyDescent="0.25">
      <c r="A21" s="37" t="s">
        <v>113</v>
      </c>
      <c r="B21" s="38">
        <v>158150.91</v>
      </c>
      <c r="G21" s="5"/>
      <c r="H21" s="5"/>
      <c r="I21" s="5"/>
      <c r="J21" s="5"/>
      <c r="K21" s="5" t="str">
        <f>IF(IR_Notes82461014[[#This Row],[Form Name]]&lt;&gt;"",IF($H$1&lt;&gt;"",LOWER($H$1),"Error, no preparer name"),"")</f>
        <v/>
      </c>
      <c r="L21" s="5" t="str">
        <f>IF(IR_Notes82461014[[#This Row],[Form Name]]&lt;&gt;"",IF($H$2&lt;&gt;"",UPPER(LEFT($H$2,3)),"Error, not approved"),"")</f>
        <v/>
      </c>
      <c r="M21" s="21" t="e">
        <f t="shared" ca="1" si="1"/>
        <v>#VALUE!</v>
      </c>
    </row>
    <row r="22" spans="1:13" x14ac:dyDescent="0.25">
      <c r="A22" s="39" t="s">
        <v>10</v>
      </c>
      <c r="B22" s="40">
        <v>158150.91</v>
      </c>
      <c r="G22" s="5"/>
      <c r="H22" s="5"/>
      <c r="I22" s="5"/>
      <c r="J22" s="5"/>
      <c r="K22" s="5" t="str">
        <f>IF(IR_Notes82461014[[#This Row],[Form Name]]&lt;&gt;"",IF($H$1&lt;&gt;"",LOWER($H$1),"Error, no preparer name"),"")</f>
        <v/>
      </c>
      <c r="L22" s="5" t="str">
        <f>IF(IR_Notes82461014[[#This Row],[Form Name]]&lt;&gt;"",IF($H$2&lt;&gt;"",UPPER(LEFT($H$2,3)),"Error, not approved"),"")</f>
        <v/>
      </c>
      <c r="M22" s="21" t="e">
        <f t="shared" ca="1" si="1"/>
        <v>#VALUE!</v>
      </c>
    </row>
    <row r="23" spans="1:13" x14ac:dyDescent="0.25">
      <c r="A23" s="37" t="s">
        <v>11</v>
      </c>
      <c r="B23" s="38">
        <v>90.94</v>
      </c>
      <c r="G23" s="5"/>
      <c r="H23" s="5"/>
      <c r="I23" s="5"/>
      <c r="J23" s="5"/>
      <c r="K23" s="5" t="str">
        <f>IF(IR_Notes82461014[[#This Row],[Form Name]]&lt;&gt;"",IF($H$1&lt;&gt;"",LOWER($H$1),"Error, no preparer name"),"")</f>
        <v/>
      </c>
      <c r="L23" s="5" t="str">
        <f>IF(IR_Notes82461014[[#This Row],[Form Name]]&lt;&gt;"",IF($H$2&lt;&gt;"",UPPER(LEFT($H$2,3)),"Error, not approved"),"")</f>
        <v/>
      </c>
      <c r="M23" s="21" t="e">
        <f t="shared" ca="1" si="1"/>
        <v>#VALUE!</v>
      </c>
    </row>
    <row r="24" spans="1:13" x14ac:dyDescent="0.25">
      <c r="A24" s="37" t="s">
        <v>12</v>
      </c>
      <c r="B24" s="38">
        <v>-518.41</v>
      </c>
      <c r="G24" s="5"/>
      <c r="H24" s="5"/>
      <c r="I24" s="5"/>
      <c r="J24" s="5"/>
      <c r="K24" s="5" t="str">
        <f>IF(IR_Notes82461014[[#This Row],[Form Name]]&lt;&gt;"",IF($H$1&lt;&gt;"",LOWER($H$1),"Error, no preparer name"),"")</f>
        <v/>
      </c>
      <c r="L24" s="5" t="str">
        <f>IF(IR_Notes82461014[[#This Row],[Form Name]]&lt;&gt;"",IF($H$2&lt;&gt;"",UPPER(LEFT($H$2,3)),"Error, not approved"),"")</f>
        <v/>
      </c>
      <c r="M24" s="21" t="e">
        <f t="shared" ca="1" si="1"/>
        <v>#VALUE!</v>
      </c>
    </row>
    <row r="25" spans="1:13" x14ac:dyDescent="0.25">
      <c r="A25" s="37" t="s">
        <v>13</v>
      </c>
      <c r="B25" s="38">
        <v>-92.65</v>
      </c>
      <c r="G25" s="5"/>
      <c r="H25" s="5"/>
      <c r="I25" s="5"/>
      <c r="J25" s="5"/>
      <c r="K25" s="5" t="str">
        <f>IF(IR_Notes82461014[[#This Row],[Form Name]]&lt;&gt;"",IF($H$1&lt;&gt;"",LOWER($H$1),"Error, no preparer name"),"")</f>
        <v/>
      </c>
      <c r="L25" s="5" t="str">
        <f>IF(IR_Notes82461014[[#This Row],[Form Name]]&lt;&gt;"",IF($H$2&lt;&gt;"",UPPER(LEFT($H$2,3)),"Error, not approved"),"")</f>
        <v/>
      </c>
      <c r="M25" s="21" t="e">
        <f t="shared" ca="1" si="1"/>
        <v>#VALUE!</v>
      </c>
    </row>
    <row r="26" spans="1:13" x14ac:dyDescent="0.25">
      <c r="A26" s="39" t="s">
        <v>14</v>
      </c>
      <c r="B26" s="40">
        <v>157630.79</v>
      </c>
      <c r="G26" s="5"/>
      <c r="H26" s="5"/>
      <c r="I26" s="5"/>
      <c r="J26" s="5"/>
      <c r="K26" s="5" t="str">
        <f>IF(IR_Notes82461014[[#This Row],[Form Name]]&lt;&gt;"",IF($H$1&lt;&gt;"",LOWER($H$1),"Error, no preparer name"),"")</f>
        <v/>
      </c>
      <c r="L26" s="5" t="str">
        <f>IF(IR_Notes82461014[[#This Row],[Form Name]]&lt;&gt;"",IF($H$2&lt;&gt;"",UPPER(LEFT($H$2,3)),"Error, not approved"),"")</f>
        <v/>
      </c>
      <c r="M26" s="21" t="e">
        <f t="shared" ca="1" si="1"/>
        <v>#VALUE!</v>
      </c>
    </row>
    <row r="27" spans="1:13" x14ac:dyDescent="0.25">
      <c r="A27" s="37" t="s">
        <v>15</v>
      </c>
      <c r="B27" s="38">
        <v>0</v>
      </c>
      <c r="G27" s="5"/>
      <c r="H27" s="5"/>
      <c r="I27" s="5"/>
      <c r="J27" s="5"/>
      <c r="K27" s="5" t="str">
        <f>IF(IR_Notes82461014[[#This Row],[Form Name]]&lt;&gt;"",IF($H$1&lt;&gt;"",LOWER($H$1),"Error, no preparer name"),"")</f>
        <v/>
      </c>
      <c r="L27" s="5" t="str">
        <f>IF(IR_Notes82461014[[#This Row],[Form Name]]&lt;&gt;"",IF($H$2&lt;&gt;"",UPPER(LEFT($H$2,3)),"Error, not approved"),"")</f>
        <v/>
      </c>
      <c r="M27" s="21" t="e">
        <f t="shared" ca="1" si="1"/>
        <v>#VALUE!</v>
      </c>
    </row>
    <row r="28" spans="1:13" x14ac:dyDescent="0.25">
      <c r="A28" s="37" t="s">
        <v>16</v>
      </c>
      <c r="B28" s="38">
        <v>103192.98</v>
      </c>
      <c r="G28" s="5"/>
      <c r="H28" s="5"/>
      <c r="I28" s="5"/>
      <c r="J28" s="5"/>
      <c r="K28" s="5" t="str">
        <f>IF(IR_Notes82461014[[#This Row],[Form Name]]&lt;&gt;"",IF($H$1&lt;&gt;"",LOWER($H$1),"Error, no preparer name"),"")</f>
        <v/>
      </c>
      <c r="L28" s="5" t="str">
        <f>IF(IR_Notes82461014[[#This Row],[Form Name]]&lt;&gt;"",IF($H$2&lt;&gt;"",UPPER(LEFT($H$2,3)),"Error, not approved"),"")</f>
        <v/>
      </c>
      <c r="M28" s="21" t="e">
        <f t="shared" ca="1" si="1"/>
        <v>#VALUE!</v>
      </c>
    </row>
    <row r="29" spans="1:13" x14ac:dyDescent="0.25">
      <c r="A29" s="37" t="s">
        <v>17</v>
      </c>
      <c r="B29" s="38">
        <v>-110798.94</v>
      </c>
      <c r="G29" s="5"/>
      <c r="H29" s="5"/>
      <c r="I29" s="5"/>
      <c r="J29" s="5"/>
      <c r="K29" s="5" t="str">
        <f>IF(IR_Notes82461014[[#This Row],[Form Name]]&lt;&gt;"",IF($H$1&lt;&gt;"",LOWER($H$1),"Error, no preparer name"),"")</f>
        <v/>
      </c>
      <c r="L29" s="5" t="str">
        <f>IF(IR_Notes82461014[[#This Row],[Form Name]]&lt;&gt;"",IF($H$2&lt;&gt;"",UPPER(LEFT($H$2,3)),"Error, not approved"),"")</f>
        <v/>
      </c>
      <c r="M29" s="21" t="e">
        <f t="shared" ca="1" si="1"/>
        <v>#VALUE!</v>
      </c>
    </row>
    <row r="30" spans="1:13" x14ac:dyDescent="0.25">
      <c r="A30" s="37" t="s">
        <v>19</v>
      </c>
      <c r="B30" s="38">
        <v>0</v>
      </c>
      <c r="G30" s="5"/>
      <c r="H30" s="5"/>
      <c r="I30" s="5"/>
      <c r="J30" s="5"/>
      <c r="K30" s="5" t="str">
        <f>IF(IR_Notes82461014[[#This Row],[Form Name]]&lt;&gt;"",IF($H$1&lt;&gt;"",LOWER($H$1),"Error, no preparer name"),"")</f>
        <v/>
      </c>
      <c r="L30" s="5" t="str">
        <f>IF(IR_Notes82461014[[#This Row],[Form Name]]&lt;&gt;"",IF($H$2&lt;&gt;"",UPPER(LEFT($H$2,3)),"Error, not approved"),"")</f>
        <v/>
      </c>
      <c r="M30" s="21" t="e">
        <f t="shared" ca="1" si="1"/>
        <v>#VALUE!</v>
      </c>
    </row>
    <row r="31" spans="1:13" x14ac:dyDescent="0.25">
      <c r="A31" s="37" t="s">
        <v>20</v>
      </c>
      <c r="B31" s="38">
        <v>-547.47</v>
      </c>
    </row>
    <row r="32" spans="1:13" x14ac:dyDescent="0.25">
      <c r="A32" s="37" t="s">
        <v>61</v>
      </c>
      <c r="B32" s="38">
        <v>0</v>
      </c>
    </row>
    <row r="33" spans="1:9" x14ac:dyDescent="0.25">
      <c r="A33" s="37" t="s">
        <v>21</v>
      </c>
      <c r="B33" s="38">
        <v>0</v>
      </c>
    </row>
    <row r="34" spans="1:9" x14ac:dyDescent="0.25">
      <c r="A34" s="37" t="s">
        <v>22</v>
      </c>
      <c r="B34" s="38">
        <v>0</v>
      </c>
      <c r="F34" t="s">
        <v>59</v>
      </c>
    </row>
    <row r="35" spans="1:9" x14ac:dyDescent="0.25">
      <c r="A35" s="37" t="s">
        <v>23</v>
      </c>
      <c r="B35" s="38">
        <v>9102.91</v>
      </c>
    </row>
    <row r="36" spans="1:9" x14ac:dyDescent="0.25">
      <c r="A36" s="37" t="s">
        <v>107</v>
      </c>
      <c r="B36" s="38">
        <v>109.12</v>
      </c>
      <c r="I36" t="s">
        <v>59</v>
      </c>
    </row>
    <row r="37" spans="1:9" x14ac:dyDescent="0.25">
      <c r="A37" s="39" t="s">
        <v>24</v>
      </c>
      <c r="B37" s="40">
        <v>158689.39000000001</v>
      </c>
    </row>
    <row r="38" spans="1:9" x14ac:dyDescent="0.25">
      <c r="B38" s="41"/>
    </row>
    <row r="39" spans="1:9" x14ac:dyDescent="0.25">
      <c r="A39" s="37" t="s">
        <v>103</v>
      </c>
      <c r="B39" s="38">
        <v>1307.1600000000001</v>
      </c>
    </row>
    <row r="40" spans="1:9" x14ac:dyDescent="0.25">
      <c r="A40" s="37" t="s">
        <v>102</v>
      </c>
      <c r="B40" s="38">
        <v>892.3</v>
      </c>
    </row>
    <row r="41" spans="1:9" x14ac:dyDescent="0.25">
      <c r="B41" s="41"/>
    </row>
    <row r="42" spans="1:9" x14ac:dyDescent="0.25">
      <c r="A42" s="39" t="s">
        <v>89</v>
      </c>
      <c r="B42" s="40">
        <v>160888.85</v>
      </c>
    </row>
    <row r="43" spans="1:9" x14ac:dyDescent="0.25">
      <c r="A43" s="42"/>
      <c r="B43" s="43"/>
    </row>
    <row r="44" spans="1:9" x14ac:dyDescent="0.25">
      <c r="A44" s="39"/>
      <c r="B44" s="40"/>
    </row>
    <row r="46" spans="1:9" x14ac:dyDescent="0.25">
      <c r="A46" s="5" t="s">
        <v>51</v>
      </c>
      <c r="B46" s="22">
        <v>158689.39000000001</v>
      </c>
    </row>
    <row r="47" spans="1:9" x14ac:dyDescent="0.25">
      <c r="A47" s="5" t="s">
        <v>90</v>
      </c>
      <c r="B47" s="7">
        <v>0</v>
      </c>
    </row>
    <row r="48" spans="1:9" x14ac:dyDescent="0.25">
      <c r="A48" s="5" t="s">
        <v>92</v>
      </c>
      <c r="B48" s="7">
        <f>B39</f>
        <v>1307.1600000000001</v>
      </c>
    </row>
    <row r="49" spans="1:4" x14ac:dyDescent="0.25">
      <c r="A49" s="5" t="s">
        <v>93</v>
      </c>
      <c r="B49" s="7">
        <f>B40</f>
        <v>892.3</v>
      </c>
    </row>
    <row r="50" spans="1:4" x14ac:dyDescent="0.25">
      <c r="B50" s="7"/>
    </row>
    <row r="51" spans="1:4" x14ac:dyDescent="0.25">
      <c r="A51" s="5" t="s">
        <v>32</v>
      </c>
      <c r="B51" s="26">
        <f>SUM(B46:B50)</f>
        <v>160888.85</v>
      </c>
    </row>
    <row r="52" spans="1:4" ht="15.75" thickBot="1" x14ac:dyDescent="0.3">
      <c r="A52" s="8" t="s">
        <v>35</v>
      </c>
      <c r="B52" s="9">
        <f>B46-B37</f>
        <v>0</v>
      </c>
    </row>
    <row r="53" spans="1:4" ht="15.75" thickTop="1" x14ac:dyDescent="0.25"/>
    <row r="54" spans="1:4" x14ac:dyDescent="0.25">
      <c r="A54" t="s">
        <v>33</v>
      </c>
      <c r="B54" s="27">
        <f>VLOOKUP("Less Prior Payments Made",A20:B41,2,FALSE)</f>
        <v>-110798.94</v>
      </c>
    </row>
    <row r="55" spans="1:4" x14ac:dyDescent="0.25">
      <c r="A55" t="s">
        <v>34</v>
      </c>
      <c r="B55" s="27">
        <f>VLOOKUP("Less Prior Payments Made",A21:B42,2,FALSE)</f>
        <v>-110798.94</v>
      </c>
    </row>
    <row r="56" spans="1:4" x14ac:dyDescent="0.25">
      <c r="A56" t="s">
        <v>3</v>
      </c>
      <c r="B56" s="25">
        <f>B54-B55</f>
        <v>0</v>
      </c>
    </row>
    <row r="57" spans="1:4" x14ac:dyDescent="0.25">
      <c r="A57" s="6"/>
      <c r="B57" s="6"/>
      <c r="C57" s="6"/>
      <c r="D57" s="6"/>
    </row>
    <row r="58" spans="1:4" x14ac:dyDescent="0.25">
      <c r="A58" s="2" t="s">
        <v>47</v>
      </c>
    </row>
    <row r="59" spans="1:4" x14ac:dyDescent="0.25">
      <c r="A59" t="s">
        <v>43</v>
      </c>
    </row>
    <row r="60" spans="1:4" x14ac:dyDescent="0.25">
      <c r="A60" t="s">
        <v>44</v>
      </c>
    </row>
    <row r="61" spans="1:4" x14ac:dyDescent="0.25">
      <c r="A61" t="s">
        <v>45</v>
      </c>
    </row>
    <row r="62" spans="1:4" x14ac:dyDescent="0.25">
      <c r="A62" t="s">
        <v>46</v>
      </c>
    </row>
  </sheetData>
  <mergeCells count="1">
    <mergeCell ref="G4:J4"/>
  </mergeCells>
  <conditionalFormatting sqref="G1:H1">
    <cfRule type="expression" dxfId="9" priority="1">
      <formula>$H$1=""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300C-C45E-4592-9FD7-E3E568779EEE}">
  <dimension ref="A1:O62"/>
  <sheetViews>
    <sheetView workbookViewId="0">
      <selection activeCell="D53" sqref="D53"/>
    </sheetView>
  </sheetViews>
  <sheetFormatPr defaultColWidth="9.140625" defaultRowHeight="15" x14ac:dyDescent="0.25"/>
  <cols>
    <col min="1" max="1" width="45.7109375" customWidth="1"/>
    <col min="2" max="2" width="13.85546875" customWidth="1"/>
    <col min="3" max="3" width="12.5703125" bestFit="1" customWidth="1"/>
    <col min="4" max="4" width="52.5703125" bestFit="1" customWidth="1"/>
    <col min="7" max="7" width="15.7109375" customWidth="1"/>
    <col min="8" max="8" width="15.140625" bestFit="1" customWidth="1"/>
    <col min="9" max="9" width="38.42578125" customWidth="1"/>
    <col min="10" max="10" width="9.42578125" customWidth="1"/>
    <col min="11" max="12" width="14" hidden="1" customWidth="1"/>
    <col min="13" max="13" width="42.42578125" hidden="1" customWidth="1"/>
    <col min="14" max="15" width="9.140625" hidden="1" customWidth="1"/>
  </cols>
  <sheetData>
    <row r="1" spans="1:15" ht="15.75" thickBot="1" x14ac:dyDescent="0.3">
      <c r="A1" s="6" t="s">
        <v>0</v>
      </c>
      <c r="B1" s="6" t="s">
        <v>2</v>
      </c>
      <c r="C1" s="6" t="s">
        <v>1</v>
      </c>
      <c r="D1" s="6" t="s">
        <v>3</v>
      </c>
      <c r="G1" s="17" t="s">
        <v>29</v>
      </c>
      <c r="H1" s="18" t="s">
        <v>82</v>
      </c>
      <c r="K1" t="s">
        <v>49</v>
      </c>
      <c r="M1" t="e">
        <f ca="1">LEFT($N$1,LEN($N$1)-5)</f>
        <v>#VALUE!</v>
      </c>
      <c r="N1" t="e">
        <f ca="1">RIGHT($O$1,LEN($O$1)-16)</f>
        <v>#VALUE!</v>
      </c>
      <c r="O1" t="str" cm="1">
        <f t="array" aca="1" ref="O1" ca="1">MID(CELL("filename"),SEARCH("[",CELL("filename"))+1,SEARCH("]",CELL("filename"))-SEARCH("[",CELL("filename"))-1)</f>
        <v>Checklist.xlsx</v>
      </c>
    </row>
    <row r="2" spans="1:15" x14ac:dyDescent="0.25">
      <c r="A2" s="46" t="s">
        <v>109</v>
      </c>
      <c r="B2" s="41">
        <v>133311.56</v>
      </c>
      <c r="C2" s="41">
        <f>SUM(B2)</f>
        <v>133311.56</v>
      </c>
      <c r="D2" s="25">
        <f>B2-C2</f>
        <v>0</v>
      </c>
      <c r="G2" s="13" t="s">
        <v>30</v>
      </c>
      <c r="H2" s="16" t="s">
        <v>116</v>
      </c>
    </row>
    <row r="3" spans="1:15" ht="15.75" thickBot="1" x14ac:dyDescent="0.3">
      <c r="B3" s="1"/>
      <c r="C3" s="1"/>
      <c r="D3" s="25">
        <f>B3-C3</f>
        <v>0</v>
      </c>
      <c r="G3" s="14" t="s">
        <v>31</v>
      </c>
      <c r="H3" s="15"/>
    </row>
    <row r="4" spans="1:15" ht="19.5" thickBot="1" x14ac:dyDescent="0.35">
      <c r="B4" s="1"/>
      <c r="C4" s="1"/>
      <c r="D4" s="25">
        <f t="shared" ref="D4" si="0">B4-C4</f>
        <v>0</v>
      </c>
      <c r="G4" s="64" t="s">
        <v>53</v>
      </c>
      <c r="H4" s="65"/>
      <c r="I4" s="65"/>
      <c r="J4" s="66"/>
    </row>
    <row r="5" spans="1:15" x14ac:dyDescent="0.25">
      <c r="B5" s="52"/>
      <c r="C5" s="52"/>
      <c r="D5" s="1"/>
      <c r="G5" s="11" t="s">
        <v>36</v>
      </c>
      <c r="H5" s="12" t="s">
        <v>37</v>
      </c>
      <c r="I5" s="12" t="s">
        <v>38</v>
      </c>
      <c r="J5" s="12" t="s">
        <v>52</v>
      </c>
      <c r="K5" s="12" t="s">
        <v>48</v>
      </c>
      <c r="L5" s="12" t="s">
        <v>57</v>
      </c>
      <c r="M5" s="20" t="s">
        <v>49</v>
      </c>
    </row>
    <row r="6" spans="1:15" x14ac:dyDescent="0.25">
      <c r="B6" s="52"/>
      <c r="C6" s="52"/>
      <c r="D6" s="1"/>
      <c r="G6" s="10"/>
      <c r="H6" s="28"/>
      <c r="I6" s="28"/>
      <c r="J6" s="5"/>
      <c r="K6" s="5" t="str">
        <f>IF(IR_Notes824610141618[[#This Row],[Form Name]]&lt;&gt;"",IF($H$1&lt;&gt;"",LOWER($H$1),"Error, no preparer name"),"")</f>
        <v/>
      </c>
      <c r="L6" s="28" t="str">
        <f>IF(IR_Notes824610141618[[#This Row],[Form Name]]&lt;&gt;"",IF($H$2&lt;&gt;"",UPPER(LEFT($H$2,3)),"Error, not approved"),"")</f>
        <v/>
      </c>
      <c r="M6" s="20" t="e">
        <f ca="1">$M$1</f>
        <v>#VALUE!</v>
      </c>
    </row>
    <row r="7" spans="1:15" x14ac:dyDescent="0.25">
      <c r="A7" s="2" t="s">
        <v>8</v>
      </c>
      <c r="B7" s="23">
        <f>SUM(B2:B6)</f>
        <v>133311.56</v>
      </c>
      <c r="C7" s="23">
        <f>SUM(C2:C6)</f>
        <v>133311.56</v>
      </c>
      <c r="D7" s="24">
        <f>B7-C7</f>
        <v>0</v>
      </c>
      <c r="G7" s="10"/>
      <c r="H7" s="28"/>
      <c r="I7" s="28"/>
      <c r="J7" s="5"/>
      <c r="K7" s="5" t="str">
        <f>IF(IR_Notes824610141618[[#This Row],[Form Name]]&lt;&gt;"",IF($H$1&lt;&gt;"",LOWER($H$1),"Error, no preparer name"),"")</f>
        <v/>
      </c>
      <c r="L7" s="28" t="str">
        <f>IF(IR_Notes824610141618[[#This Row],[Form Name]]&lt;&gt;"",IF($H$2&lt;&gt;"",UPPER(LEFT($H$2,3)),"Error, not approved"),"")</f>
        <v/>
      </c>
      <c r="M7" s="20" t="e">
        <f ca="1">$M$1</f>
        <v>#VALUE!</v>
      </c>
    </row>
    <row r="8" spans="1:15" x14ac:dyDescent="0.25">
      <c r="B8" s="52"/>
      <c r="C8" s="52"/>
      <c r="G8" s="10"/>
      <c r="H8" s="28"/>
      <c r="I8" s="28"/>
      <c r="J8" s="5"/>
      <c r="K8" s="5" t="str">
        <f>IF(IR_Notes824610141618[[#This Row],[Form Name]]&lt;&gt;"",IF($H$1&lt;&gt;"",LOWER($H$1),"Error, no preparer name"),"")</f>
        <v/>
      </c>
      <c r="L8" s="5" t="str">
        <f>IF(IR_Notes824610141618[[#This Row],[Form Name]]&lt;&gt;"",IF($H$2&lt;&gt;"",UPPER(LEFT($H$2,3)),"Error, not approved"),"")</f>
        <v/>
      </c>
      <c r="M8" s="21" t="e">
        <f t="shared" ref="M8:M30" ca="1" si="1">$M$1</f>
        <v>#VALUE!</v>
      </c>
    </row>
    <row r="9" spans="1:15" x14ac:dyDescent="0.25">
      <c r="A9" t="s">
        <v>6</v>
      </c>
      <c r="B9" s="52">
        <f>SUM(B7)</f>
        <v>133311.56</v>
      </c>
      <c r="C9" s="52"/>
      <c r="G9" s="10"/>
      <c r="H9" s="5"/>
      <c r="I9" s="5"/>
      <c r="J9" s="5"/>
      <c r="K9" s="5" t="str">
        <f>IF(IR_Notes824610141618[[#This Row],[Form Name]]&lt;&gt;"",IF($H$1&lt;&gt;"",LOWER($H$1),"Error, no preparer name"),"")</f>
        <v/>
      </c>
      <c r="L9" s="5" t="str">
        <f>IF(IR_Notes824610141618[[#This Row],[Form Name]]&lt;&gt;"",IF($H$2&lt;&gt;"",UPPER(LEFT($H$2,3)),"Error, not approved"),"")</f>
        <v/>
      </c>
      <c r="M9" s="21" t="e">
        <f t="shared" ca="1" si="1"/>
        <v>#VALUE!</v>
      </c>
    </row>
    <row r="10" spans="1:15" x14ac:dyDescent="0.25">
      <c r="A10" t="s">
        <v>7</v>
      </c>
      <c r="B10" s="23">
        <f>B9-C7</f>
        <v>0</v>
      </c>
      <c r="C10" s="52"/>
      <c r="G10" s="10"/>
      <c r="H10" s="5"/>
      <c r="I10" s="5"/>
      <c r="J10" s="5"/>
      <c r="K10" s="5" t="str">
        <f>IF(IR_Notes824610141618[[#This Row],[Form Name]]&lt;&gt;"",IF($H$1&lt;&gt;"",LOWER($H$1),"Error, no preparer name"),"")</f>
        <v/>
      </c>
      <c r="L10" s="5" t="str">
        <f>IF(IR_Notes824610141618[[#This Row],[Form Name]]&lt;&gt;"",IF($H$2&lt;&gt;"",UPPER(LEFT($H$2,3)),"Error, not approved"),"")</f>
        <v/>
      </c>
      <c r="M10" s="21" t="e">
        <f t="shared" ca="1" si="1"/>
        <v>#VALUE!</v>
      </c>
    </row>
    <row r="11" spans="1:15" x14ac:dyDescent="0.25">
      <c r="A11" s="6"/>
      <c r="B11" s="6" t="s">
        <v>56</v>
      </c>
      <c r="C11" s="6" t="s">
        <v>54</v>
      </c>
      <c r="D11" s="6" t="s">
        <v>55</v>
      </c>
      <c r="G11" s="10"/>
      <c r="H11" s="5"/>
      <c r="I11" s="5"/>
      <c r="J11" s="5"/>
      <c r="K11" s="5" t="str">
        <f>IF(IR_Notes824610141618[[#This Row],[Form Name]]&lt;&gt;"",IF($H$1&lt;&gt;"",LOWER($H$1),"Error, no preparer name"),"")</f>
        <v/>
      </c>
      <c r="L11" s="5" t="str">
        <f>IF(IR_Notes824610141618[[#This Row],[Form Name]]&lt;&gt;"",IF($H$2&lt;&gt;"",UPPER(LEFT($H$2,3)),"Error, not approved"),"")</f>
        <v/>
      </c>
      <c r="M11" s="21" t="e">
        <f t="shared" ca="1" si="1"/>
        <v>#VALUE!</v>
      </c>
    </row>
    <row r="12" spans="1:15" x14ac:dyDescent="0.25">
      <c r="A12" s="2" t="s">
        <v>39</v>
      </c>
      <c r="G12" s="10"/>
      <c r="H12" s="5"/>
      <c r="I12" s="5"/>
      <c r="J12" s="5"/>
      <c r="K12" s="5" t="str">
        <f>IF(IR_Notes824610141618[[#This Row],[Form Name]]&lt;&gt;"",IF($H$1&lt;&gt;"",LOWER($H$1),"Error, no preparer name"),"")</f>
        <v/>
      </c>
      <c r="L12" s="5" t="str">
        <f>IF(IR_Notes824610141618[[#This Row],[Form Name]]&lt;&gt;"",IF($H$2&lt;&gt;"",UPPER(LEFT($H$2,3)),"Error, not approved"),"")</f>
        <v/>
      </c>
      <c r="M12" s="21" t="e">
        <f t="shared" ca="1" si="1"/>
        <v>#VALUE!</v>
      </c>
    </row>
    <row r="13" spans="1:15" x14ac:dyDescent="0.25">
      <c r="A13" t="s">
        <v>40</v>
      </c>
      <c r="B13" t="s">
        <v>41</v>
      </c>
      <c r="C13" s="35">
        <v>54978</v>
      </c>
      <c r="D13" s="36" t="s">
        <v>74</v>
      </c>
      <c r="G13" s="5"/>
      <c r="H13" s="5"/>
      <c r="I13" s="5"/>
      <c r="J13" s="5"/>
      <c r="K13" s="5" t="str">
        <f>IF(IR_Notes824610141618[[#This Row],[Form Name]]&lt;&gt;"",IF($H$1&lt;&gt;"",LOWER($H$1),"Error, no preparer name"),"")</f>
        <v/>
      </c>
      <c r="L13" s="5" t="str">
        <f>IF(IR_Notes824610141618[[#This Row],[Form Name]]&lt;&gt;"",IF($H$2&lt;&gt;"",UPPER(LEFT($H$2,3)),"Error, not approved"),"")</f>
        <v/>
      </c>
      <c r="M13" s="21" t="e">
        <f t="shared" ca="1" si="1"/>
        <v>#VALUE!</v>
      </c>
    </row>
    <row r="14" spans="1:15" x14ac:dyDescent="0.25">
      <c r="A14" t="s">
        <v>67</v>
      </c>
      <c r="B14" t="s">
        <v>41</v>
      </c>
      <c r="C14" s="35">
        <v>1479.6</v>
      </c>
      <c r="D14" s="36" t="s">
        <v>80</v>
      </c>
      <c r="G14" s="5"/>
      <c r="H14" s="5"/>
      <c r="I14" s="5"/>
      <c r="J14" s="5"/>
      <c r="K14" s="5" t="str">
        <f>IF(IR_Notes824610141618[[#This Row],[Form Name]]&lt;&gt;"",IF($H$1&lt;&gt;"",LOWER($H$1),"Error, no preparer name"),"")</f>
        <v/>
      </c>
      <c r="L14" s="5" t="str">
        <f>IF(IR_Notes824610141618[[#This Row],[Form Name]]&lt;&gt;"",IF($H$2&lt;&gt;"",UPPER(LEFT($H$2,3)),"Error, not approved"),"")</f>
        <v/>
      </c>
      <c r="M14" s="21" t="e">
        <f t="shared" ca="1" si="1"/>
        <v>#VALUE!</v>
      </c>
    </row>
    <row r="15" spans="1:15" x14ac:dyDescent="0.25">
      <c r="A15" t="s">
        <v>68</v>
      </c>
      <c r="B15" t="s">
        <v>41</v>
      </c>
      <c r="C15" s="35">
        <v>891.59</v>
      </c>
      <c r="D15" s="36" t="s">
        <v>78</v>
      </c>
      <c r="G15" s="5"/>
      <c r="H15" s="5"/>
      <c r="I15" s="5"/>
      <c r="J15" s="5"/>
      <c r="K15" s="5" t="str">
        <f>IF(IR_Notes824610141618[[#This Row],[Form Name]]&lt;&gt;"",IF($H$1&lt;&gt;"",LOWER($H$1),"Error, no preparer name"),"")</f>
        <v/>
      </c>
      <c r="L15" s="5" t="str">
        <f>IF(IR_Notes824610141618[[#This Row],[Form Name]]&lt;&gt;"",IF($H$2&lt;&gt;"",UPPER(LEFT($H$2,3)),"Error, not approved"),"")</f>
        <v/>
      </c>
      <c r="M15" s="21" t="e">
        <f ca="1">$M$1</f>
        <v>#VALUE!</v>
      </c>
    </row>
    <row r="16" spans="1:15" x14ac:dyDescent="0.25">
      <c r="A16" t="s">
        <v>70</v>
      </c>
      <c r="B16" t="s">
        <v>72</v>
      </c>
      <c r="C16" s="35">
        <v>1377.29</v>
      </c>
      <c r="D16" s="36" t="s">
        <v>79</v>
      </c>
      <c r="G16" s="5"/>
      <c r="H16" s="5"/>
      <c r="I16" s="5"/>
      <c r="J16" s="5"/>
      <c r="K16" s="5" t="str">
        <f>IF(IR_Notes824610141618[[#This Row],[Form Name]]&lt;&gt;"",IF($H$1&lt;&gt;"",LOWER($H$1),"Error, no preparer name"),"")</f>
        <v/>
      </c>
      <c r="L16" s="5" t="str">
        <f>IF(IR_Notes824610141618[[#This Row],[Form Name]]&lt;&gt;"",IF($H$2&lt;&gt;"",UPPER(LEFT($H$2,3)),"Error, not approved"),"")</f>
        <v/>
      </c>
      <c r="M16" s="21" t="e">
        <f ca="1">$M$1</f>
        <v>#VALUE!</v>
      </c>
    </row>
    <row r="17" spans="1:13" x14ac:dyDescent="0.25">
      <c r="A17" t="s">
        <v>71</v>
      </c>
      <c r="B17" t="s">
        <v>72</v>
      </c>
      <c r="C17" s="35">
        <v>5198.18</v>
      </c>
      <c r="D17" s="36" t="s">
        <v>76</v>
      </c>
      <c r="G17" s="5"/>
      <c r="H17" s="5"/>
      <c r="I17" s="5"/>
      <c r="J17" s="5"/>
      <c r="K17" s="5" t="str">
        <f>IF(IR_Notes824610141618[[#This Row],[Form Name]]&lt;&gt;"",IF($H$1&lt;&gt;"",LOWER($H$1),"Error, no preparer name"),"")</f>
        <v/>
      </c>
      <c r="L17" s="5" t="str">
        <f>IF(IR_Notes824610141618[[#This Row],[Form Name]]&lt;&gt;"",IF($H$2&lt;&gt;"",UPPER(LEFT($H$2,3)),"Error, not approved"),"")</f>
        <v/>
      </c>
      <c r="M17" s="21" t="e">
        <f ca="1">$M$1</f>
        <v>#VALUE!</v>
      </c>
    </row>
    <row r="18" spans="1:13" x14ac:dyDescent="0.25">
      <c r="A18" t="s">
        <v>73</v>
      </c>
      <c r="B18" t="s">
        <v>41</v>
      </c>
      <c r="C18" s="22"/>
      <c r="D18" s="36" t="s">
        <v>77</v>
      </c>
      <c r="G18" s="5"/>
      <c r="H18" s="5"/>
      <c r="I18" s="5"/>
      <c r="J18" s="5"/>
      <c r="K18" s="5" t="str">
        <f>IF(IR_Notes824610141618[[#This Row],[Form Name]]&lt;&gt;"",IF($H$1&lt;&gt;"",LOWER($H$1),"Error, no preparer name"),"")</f>
        <v/>
      </c>
      <c r="L18" s="5" t="str">
        <f>IF(IR_Notes824610141618[[#This Row],[Form Name]]&lt;&gt;"",IF($H$2&lt;&gt;"",UPPER(LEFT($H$2,3)),"Error, not approved"),"")</f>
        <v/>
      </c>
      <c r="M18" s="21" t="e">
        <f ca="1">$M$1</f>
        <v>#VALUE!</v>
      </c>
    </row>
    <row r="19" spans="1:13" x14ac:dyDescent="0.25">
      <c r="A19" s="6"/>
      <c r="B19" s="6"/>
      <c r="C19" s="6"/>
      <c r="D19" s="6"/>
      <c r="G19" s="5"/>
      <c r="H19" s="5"/>
      <c r="I19" s="5"/>
      <c r="J19" s="5"/>
      <c r="K19" s="5" t="str">
        <f>IF(IR_Notes824610141618[[#This Row],[Form Name]]&lt;&gt;"",IF($H$1&lt;&gt;"",LOWER($H$1),"Error, no preparer name"),"")</f>
        <v/>
      </c>
      <c r="L19" s="5" t="str">
        <f>IF(IR_Notes824610141618[[#This Row],[Form Name]]&lt;&gt;"",IF($H$2&lt;&gt;"",UPPER(LEFT($H$2,3)),"Error, not approved"),"")</f>
        <v/>
      </c>
      <c r="M19" s="21" t="e">
        <f t="shared" ca="1" si="1"/>
        <v>#VALUE!</v>
      </c>
    </row>
    <row r="20" spans="1:13" x14ac:dyDescent="0.25">
      <c r="A20" s="2" t="s">
        <v>9</v>
      </c>
      <c r="G20" s="5"/>
      <c r="H20" s="5"/>
      <c r="I20" s="5"/>
      <c r="J20" s="5"/>
      <c r="K20" s="5" t="str">
        <f>IF(IR_Notes824610141618[[#This Row],[Form Name]]&lt;&gt;"",IF($H$1&lt;&gt;"",LOWER($H$1),"Error, no preparer name"),"")</f>
        <v/>
      </c>
      <c r="L20" s="5" t="str">
        <f>IF(IR_Notes824610141618[[#This Row],[Form Name]]&lt;&gt;"",IF($H$2&lt;&gt;"",UPPER(LEFT($H$2,3)),"Error, not approved"),"")</f>
        <v/>
      </c>
      <c r="M20" s="21" t="e">
        <f t="shared" ca="1" si="1"/>
        <v>#VALUE!</v>
      </c>
    </row>
    <row r="21" spans="1:13" x14ac:dyDescent="0.25">
      <c r="A21" t="s">
        <v>117</v>
      </c>
      <c r="B21" s="41">
        <v>133311.56</v>
      </c>
      <c r="G21" s="5"/>
      <c r="H21" s="5"/>
      <c r="I21" s="5"/>
      <c r="J21" s="5"/>
      <c r="K21" s="5" t="str">
        <f>IF(IR_Notes824610141618[[#This Row],[Form Name]]&lt;&gt;"",IF($H$1&lt;&gt;"",LOWER($H$1),"Error, no preparer name"),"")</f>
        <v/>
      </c>
      <c r="L21" s="5" t="str">
        <f>IF(IR_Notes824610141618[[#This Row],[Form Name]]&lt;&gt;"",IF($H$2&lt;&gt;"",UPPER(LEFT($H$2,3)),"Error, not approved"),"")</f>
        <v/>
      </c>
      <c r="M21" s="21" t="e">
        <f t="shared" ca="1" si="1"/>
        <v>#VALUE!</v>
      </c>
    </row>
    <row r="22" spans="1:13" x14ac:dyDescent="0.25">
      <c r="A22" s="42" t="s">
        <v>10</v>
      </c>
      <c r="B22" s="43">
        <v>133311.56</v>
      </c>
      <c r="G22" s="5"/>
      <c r="H22" s="5"/>
      <c r="I22" s="5"/>
      <c r="J22" s="5"/>
      <c r="K22" s="5" t="str">
        <f>IF(IR_Notes824610141618[[#This Row],[Form Name]]&lt;&gt;"",IF($H$1&lt;&gt;"",LOWER($H$1),"Error, no preparer name"),"")</f>
        <v/>
      </c>
      <c r="L22" s="5" t="str">
        <f>IF(IR_Notes824610141618[[#This Row],[Form Name]]&lt;&gt;"",IF($H$2&lt;&gt;"",UPPER(LEFT($H$2,3)),"Error, not approved"),"")</f>
        <v/>
      </c>
      <c r="M22" s="21" t="e">
        <f t="shared" ca="1" si="1"/>
        <v>#VALUE!</v>
      </c>
    </row>
    <row r="23" spans="1:13" x14ac:dyDescent="0.25">
      <c r="A23" t="s">
        <v>11</v>
      </c>
      <c r="B23" s="41">
        <v>958.68</v>
      </c>
      <c r="G23" s="5"/>
      <c r="H23" s="5"/>
      <c r="I23" s="5"/>
      <c r="J23" s="5"/>
      <c r="K23" s="5" t="str">
        <f>IF(IR_Notes824610141618[[#This Row],[Form Name]]&lt;&gt;"",IF($H$1&lt;&gt;"",LOWER($H$1),"Error, no preparer name"),"")</f>
        <v/>
      </c>
      <c r="L23" s="5" t="str">
        <f>IF(IR_Notes824610141618[[#This Row],[Form Name]]&lt;&gt;"",IF($H$2&lt;&gt;"",UPPER(LEFT($H$2,3)),"Error, not approved"),"")</f>
        <v/>
      </c>
      <c r="M23" s="21" t="e">
        <f t="shared" ca="1" si="1"/>
        <v>#VALUE!</v>
      </c>
    </row>
    <row r="24" spans="1:13" x14ac:dyDescent="0.25">
      <c r="A24" t="s">
        <v>12</v>
      </c>
      <c r="B24" s="41">
        <v>-56030.239999999998</v>
      </c>
      <c r="G24" s="5"/>
      <c r="H24" s="5"/>
      <c r="I24" s="5"/>
      <c r="J24" s="5"/>
      <c r="K24" s="5" t="str">
        <f>IF(IR_Notes824610141618[[#This Row],[Form Name]]&lt;&gt;"",IF($H$1&lt;&gt;"",LOWER($H$1),"Error, no preparer name"),"")</f>
        <v/>
      </c>
      <c r="L24" s="5" t="str">
        <f>IF(IR_Notes824610141618[[#This Row],[Form Name]]&lt;&gt;"",IF($H$2&lt;&gt;"",UPPER(LEFT($H$2,3)),"Error, not approved"),"")</f>
        <v/>
      </c>
      <c r="M24" s="21" t="e">
        <f t="shared" ca="1" si="1"/>
        <v>#VALUE!</v>
      </c>
    </row>
    <row r="25" spans="1:13" x14ac:dyDescent="0.25">
      <c r="A25" t="s">
        <v>13</v>
      </c>
      <c r="B25" s="41">
        <v>-35.15</v>
      </c>
      <c r="G25" s="5"/>
      <c r="H25" s="5"/>
      <c r="I25" s="5"/>
      <c r="J25" s="5"/>
      <c r="K25" s="5" t="str">
        <f>IF(IR_Notes824610141618[[#This Row],[Form Name]]&lt;&gt;"",IF($H$1&lt;&gt;"",LOWER($H$1),"Error, no preparer name"),"")</f>
        <v/>
      </c>
      <c r="L25" s="5" t="str">
        <f>IF(IR_Notes824610141618[[#This Row],[Form Name]]&lt;&gt;"",IF($H$2&lt;&gt;"",UPPER(LEFT($H$2,3)),"Error, not approved"),"")</f>
        <v/>
      </c>
      <c r="M25" s="21" t="e">
        <f t="shared" ca="1" si="1"/>
        <v>#VALUE!</v>
      </c>
    </row>
    <row r="26" spans="1:13" x14ac:dyDescent="0.25">
      <c r="A26" s="42" t="s">
        <v>14</v>
      </c>
      <c r="B26" s="43">
        <v>78204.850000000006</v>
      </c>
      <c r="G26" s="5"/>
      <c r="H26" s="5"/>
      <c r="I26" s="5"/>
      <c r="J26" s="5"/>
      <c r="K26" s="5" t="str">
        <f>IF(IR_Notes824610141618[[#This Row],[Form Name]]&lt;&gt;"",IF($H$1&lt;&gt;"",LOWER($H$1),"Error, no preparer name"),"")</f>
        <v/>
      </c>
      <c r="L26" s="5" t="str">
        <f>IF(IR_Notes824610141618[[#This Row],[Form Name]]&lt;&gt;"",IF($H$2&lt;&gt;"",UPPER(LEFT($H$2,3)),"Error, not approved"),"")</f>
        <v/>
      </c>
      <c r="M26" s="21" t="e">
        <f t="shared" ca="1" si="1"/>
        <v>#VALUE!</v>
      </c>
    </row>
    <row r="27" spans="1:13" x14ac:dyDescent="0.25">
      <c r="A27" t="s">
        <v>15</v>
      </c>
      <c r="B27" s="41">
        <v>-140.72</v>
      </c>
      <c r="G27" s="5"/>
      <c r="H27" s="5"/>
      <c r="I27" s="5"/>
      <c r="J27" s="5"/>
      <c r="K27" s="5" t="str">
        <f>IF(IR_Notes824610141618[[#This Row],[Form Name]]&lt;&gt;"",IF($H$1&lt;&gt;"",LOWER($H$1),"Error, no preparer name"),"")</f>
        <v/>
      </c>
      <c r="L27" s="5" t="str">
        <f>IF(IR_Notes824610141618[[#This Row],[Form Name]]&lt;&gt;"",IF($H$2&lt;&gt;"",UPPER(LEFT($H$2,3)),"Error, not approved"),"")</f>
        <v/>
      </c>
      <c r="M27" s="21" t="e">
        <f t="shared" ca="1" si="1"/>
        <v>#VALUE!</v>
      </c>
    </row>
    <row r="28" spans="1:13" x14ac:dyDescent="0.25">
      <c r="A28" t="s">
        <v>16</v>
      </c>
      <c r="B28" s="41">
        <v>0</v>
      </c>
      <c r="G28" s="5"/>
      <c r="H28" s="5"/>
      <c r="I28" s="5"/>
      <c r="J28" s="5"/>
      <c r="K28" s="5" t="str">
        <f>IF(IR_Notes824610141618[[#This Row],[Form Name]]&lt;&gt;"",IF($H$1&lt;&gt;"",LOWER($H$1),"Error, no preparer name"),"")</f>
        <v/>
      </c>
      <c r="L28" s="5" t="str">
        <f>IF(IR_Notes824610141618[[#This Row],[Form Name]]&lt;&gt;"",IF($H$2&lt;&gt;"",UPPER(LEFT($H$2,3)),"Error, not approved"),"")</f>
        <v/>
      </c>
      <c r="M28" s="21" t="e">
        <f t="shared" ca="1" si="1"/>
        <v>#VALUE!</v>
      </c>
    </row>
    <row r="29" spans="1:13" x14ac:dyDescent="0.25">
      <c r="A29" t="s">
        <v>17</v>
      </c>
      <c r="B29" s="41">
        <v>-9982.65</v>
      </c>
      <c r="G29" s="5"/>
      <c r="H29" s="5"/>
      <c r="I29" s="5"/>
      <c r="J29" s="5"/>
      <c r="K29" s="5" t="str">
        <f>IF(IR_Notes824610141618[[#This Row],[Form Name]]&lt;&gt;"",IF($H$1&lt;&gt;"",LOWER($H$1),"Error, no preparer name"),"")</f>
        <v/>
      </c>
      <c r="L29" s="5" t="str">
        <f>IF(IR_Notes824610141618[[#This Row],[Form Name]]&lt;&gt;"",IF($H$2&lt;&gt;"",UPPER(LEFT($H$2,3)),"Error, not approved"),"")</f>
        <v/>
      </c>
      <c r="M29" s="21" t="e">
        <f t="shared" ca="1" si="1"/>
        <v>#VALUE!</v>
      </c>
    </row>
    <row r="30" spans="1:13" x14ac:dyDescent="0.25">
      <c r="A30" t="s">
        <v>19</v>
      </c>
      <c r="B30" s="41">
        <v>0</v>
      </c>
      <c r="G30" s="5"/>
      <c r="H30" s="5"/>
      <c r="I30" s="5"/>
      <c r="J30" s="5"/>
      <c r="K30" s="5" t="str">
        <f>IF(IR_Notes824610141618[[#This Row],[Form Name]]&lt;&gt;"",IF($H$1&lt;&gt;"",LOWER($H$1),"Error, no preparer name"),"")</f>
        <v/>
      </c>
      <c r="L30" s="5" t="str">
        <f>IF(IR_Notes824610141618[[#This Row],[Form Name]]&lt;&gt;"",IF($H$2&lt;&gt;"",UPPER(LEFT($H$2,3)),"Error, not approved"),"")</f>
        <v/>
      </c>
      <c r="M30" s="21" t="e">
        <f t="shared" ca="1" si="1"/>
        <v>#VALUE!</v>
      </c>
    </row>
    <row r="31" spans="1:13" x14ac:dyDescent="0.25">
      <c r="A31" t="s">
        <v>20</v>
      </c>
      <c r="B31" s="41">
        <v>-412.41</v>
      </c>
    </row>
    <row r="32" spans="1:13" x14ac:dyDescent="0.25">
      <c r="A32" t="s">
        <v>61</v>
      </c>
      <c r="B32" s="41">
        <v>0</v>
      </c>
    </row>
    <row r="33" spans="1:9" x14ac:dyDescent="0.25">
      <c r="A33" t="s">
        <v>21</v>
      </c>
      <c r="B33" s="41">
        <v>0</v>
      </c>
    </row>
    <row r="34" spans="1:9" x14ac:dyDescent="0.25">
      <c r="A34" t="s">
        <v>22</v>
      </c>
      <c r="B34" s="41">
        <v>0</v>
      </c>
      <c r="F34" t="s">
        <v>59</v>
      </c>
    </row>
    <row r="35" spans="1:9" x14ac:dyDescent="0.25">
      <c r="A35" t="s">
        <v>23</v>
      </c>
      <c r="B35" s="41">
        <v>6077.46</v>
      </c>
    </row>
    <row r="36" spans="1:9" x14ac:dyDescent="0.25">
      <c r="A36" s="53" t="s">
        <v>118</v>
      </c>
      <c r="B36" s="41">
        <v>183.05</v>
      </c>
      <c r="I36" t="s">
        <v>59</v>
      </c>
    </row>
    <row r="37" spans="1:9" x14ac:dyDescent="0.25">
      <c r="A37" s="53" t="s">
        <v>119</v>
      </c>
      <c r="B37" s="41">
        <v>739.68</v>
      </c>
    </row>
    <row r="38" spans="1:9" x14ac:dyDescent="0.25">
      <c r="A38" s="42" t="s">
        <v>24</v>
      </c>
      <c r="B38" s="43">
        <v>73746.53</v>
      </c>
    </row>
    <row r="39" spans="1:9" x14ac:dyDescent="0.25">
      <c r="A39" s="42"/>
      <c r="B39" s="43"/>
    </row>
    <row r="40" spans="1:9" x14ac:dyDescent="0.25">
      <c r="A40" s="44" t="s">
        <v>111</v>
      </c>
      <c r="B40" s="41">
        <v>54978</v>
      </c>
    </row>
    <row r="41" spans="1:9" x14ac:dyDescent="0.25">
      <c r="A41" s="44" t="s">
        <v>103</v>
      </c>
      <c r="B41" s="41">
        <v>1479.6</v>
      </c>
    </row>
    <row r="42" spans="1:9" x14ac:dyDescent="0.25">
      <c r="A42" s="44" t="s">
        <v>102</v>
      </c>
      <c r="B42" s="41">
        <v>891.59</v>
      </c>
    </row>
    <row r="43" spans="1:9" x14ac:dyDescent="0.25">
      <c r="A43" t="s">
        <v>120</v>
      </c>
      <c r="B43" s="41" t="s">
        <v>120</v>
      </c>
    </row>
    <row r="44" spans="1:9" x14ac:dyDescent="0.25">
      <c r="A44" s="42" t="s">
        <v>28</v>
      </c>
      <c r="B44" s="43">
        <f>SUM(B36:B42)</f>
        <v>132018.44999999998</v>
      </c>
    </row>
    <row r="46" spans="1:9" x14ac:dyDescent="0.25">
      <c r="A46" s="5" t="s">
        <v>51</v>
      </c>
      <c r="B46" s="22">
        <v>74669.259999999995</v>
      </c>
    </row>
    <row r="47" spans="1:9" x14ac:dyDescent="0.25">
      <c r="A47" s="5" t="s">
        <v>90</v>
      </c>
      <c r="B47" s="7">
        <f>SUM(C13)</f>
        <v>54978</v>
      </c>
    </row>
    <row r="48" spans="1:9" x14ac:dyDescent="0.25">
      <c r="A48" s="5" t="s">
        <v>92</v>
      </c>
      <c r="B48" s="7">
        <f>SUM(C14)</f>
        <v>1479.6</v>
      </c>
    </row>
    <row r="49" spans="1:4" x14ac:dyDescent="0.25">
      <c r="A49" s="5" t="s">
        <v>93</v>
      </c>
      <c r="B49" s="7">
        <f>SUM(C15)</f>
        <v>891.59</v>
      </c>
    </row>
    <row r="50" spans="1:4" x14ac:dyDescent="0.25">
      <c r="B50" s="7"/>
    </row>
    <row r="51" spans="1:4" x14ac:dyDescent="0.25">
      <c r="A51" s="5" t="s">
        <v>32</v>
      </c>
      <c r="B51" s="26">
        <f>SUM(B46:B50)</f>
        <v>132018.44999999998</v>
      </c>
    </row>
    <row r="52" spans="1:4" ht="15.75" thickBot="1" x14ac:dyDescent="0.3">
      <c r="A52" s="8" t="s">
        <v>35</v>
      </c>
      <c r="B52" s="9">
        <f>SUM(B51-B44)</f>
        <v>0</v>
      </c>
    </row>
    <row r="53" spans="1:4" ht="15.75" thickTop="1" x14ac:dyDescent="0.25"/>
    <row r="54" spans="1:4" x14ac:dyDescent="0.25">
      <c r="A54" t="s">
        <v>33</v>
      </c>
      <c r="B54" s="27">
        <f>VLOOKUP("Less Prior Payments Made",A20:B41,2,FALSE)</f>
        <v>-9982.65</v>
      </c>
    </row>
    <row r="55" spans="1:4" x14ac:dyDescent="0.25">
      <c r="A55" t="s">
        <v>34</v>
      </c>
      <c r="B55" s="27">
        <f>VLOOKUP("Less Prior Payments Made",A21:B42,2,FALSE)</f>
        <v>-9982.65</v>
      </c>
    </row>
    <row r="56" spans="1:4" x14ac:dyDescent="0.25">
      <c r="A56" t="s">
        <v>3</v>
      </c>
      <c r="B56" s="25">
        <f>B54-B55</f>
        <v>0</v>
      </c>
    </row>
    <row r="57" spans="1:4" x14ac:dyDescent="0.25">
      <c r="A57" s="6"/>
      <c r="B57" s="6"/>
      <c r="C57" s="6"/>
      <c r="D57" s="6"/>
    </row>
    <row r="58" spans="1:4" x14ac:dyDescent="0.25">
      <c r="A58" s="2" t="s">
        <v>47</v>
      </c>
    </row>
    <row r="59" spans="1:4" x14ac:dyDescent="0.25">
      <c r="A59" t="s">
        <v>43</v>
      </c>
    </row>
    <row r="60" spans="1:4" x14ac:dyDescent="0.25">
      <c r="A60" t="s">
        <v>44</v>
      </c>
    </row>
    <row r="61" spans="1:4" x14ac:dyDescent="0.25">
      <c r="A61" t="s">
        <v>45</v>
      </c>
    </row>
    <row r="62" spans="1:4" x14ac:dyDescent="0.25">
      <c r="A62" t="s">
        <v>46</v>
      </c>
    </row>
  </sheetData>
  <mergeCells count="1">
    <mergeCell ref="G4:J4"/>
  </mergeCells>
  <conditionalFormatting sqref="G1:H1">
    <cfRule type="expression" dxfId="8" priority="1">
      <formula>$H$1=""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34A9-965B-493A-8526-087B1E792EB5}">
  <dimension ref="A1:Q62"/>
  <sheetViews>
    <sheetView workbookViewId="0">
      <selection activeCell="E6" sqref="E6"/>
    </sheetView>
  </sheetViews>
  <sheetFormatPr defaultColWidth="9.140625" defaultRowHeight="15" x14ac:dyDescent="0.25"/>
  <cols>
    <col min="1" max="1" width="45.7109375" customWidth="1"/>
    <col min="2" max="2" width="13.85546875" customWidth="1"/>
    <col min="3" max="3" width="12.5703125" bestFit="1" customWidth="1"/>
    <col min="4" max="4" width="52.5703125" bestFit="1" customWidth="1"/>
    <col min="7" max="7" width="15.7109375" customWidth="1"/>
    <col min="8" max="8" width="15.140625" bestFit="1" customWidth="1"/>
    <col min="9" max="9" width="38.42578125" customWidth="1"/>
    <col min="10" max="10" width="9.42578125" customWidth="1"/>
    <col min="11" max="12" width="14" hidden="1" customWidth="1"/>
    <col min="13" max="13" width="42.42578125" hidden="1" customWidth="1"/>
    <col min="14" max="15" width="9.140625" hidden="1" customWidth="1"/>
    <col min="17" max="17" width="12.42578125" customWidth="1"/>
  </cols>
  <sheetData>
    <row r="1" spans="1:17" ht="15.75" thickBot="1" x14ac:dyDescent="0.3">
      <c r="A1" s="6" t="s">
        <v>0</v>
      </c>
      <c r="B1" s="6" t="s">
        <v>2</v>
      </c>
      <c r="C1" s="6" t="s">
        <v>1</v>
      </c>
      <c r="D1" s="6" t="s">
        <v>3</v>
      </c>
      <c r="G1" s="17" t="s">
        <v>29</v>
      </c>
      <c r="H1" s="18" t="s">
        <v>123</v>
      </c>
      <c r="K1" t="s">
        <v>49</v>
      </c>
      <c r="M1" t="e">
        <f ca="1">LEFT($N$1,LEN($N$1)-5)</f>
        <v>#VALUE!</v>
      </c>
      <c r="N1" t="e">
        <f ca="1">RIGHT($O$1,LEN($O$1)-16)</f>
        <v>#VALUE!</v>
      </c>
      <c r="O1" t="str" cm="1">
        <f t="array" aca="1" ref="O1" ca="1">MID(CELL("filename"),SEARCH("[",CELL("filename"))+1,SEARCH("]",CELL("filename"))-SEARCH("[",CELL("filename"))-1)</f>
        <v>Checklist.xlsx</v>
      </c>
    </row>
    <row r="2" spans="1:17" x14ac:dyDescent="0.25">
      <c r="A2" s="46" t="s">
        <v>109</v>
      </c>
      <c r="B2" s="41">
        <f>SUM(B21)</f>
        <v>169445.86</v>
      </c>
      <c r="C2" s="41">
        <f>SUM(B2)</f>
        <v>169445.86</v>
      </c>
      <c r="D2" s="25">
        <f>B2-C2</f>
        <v>0</v>
      </c>
      <c r="G2" s="13" t="s">
        <v>30</v>
      </c>
      <c r="H2" s="16" t="s">
        <v>116</v>
      </c>
    </row>
    <row r="3" spans="1:17" ht="15.75" thickBot="1" x14ac:dyDescent="0.3">
      <c r="B3" s="1"/>
      <c r="C3" s="1"/>
      <c r="D3" s="25">
        <f>B3-C3</f>
        <v>0</v>
      </c>
      <c r="G3" s="14" t="s">
        <v>31</v>
      </c>
      <c r="H3" s="15"/>
    </row>
    <row r="4" spans="1:17" ht="19.5" thickBot="1" x14ac:dyDescent="0.35">
      <c r="B4" s="1"/>
      <c r="C4" s="1"/>
      <c r="D4" s="25">
        <f t="shared" ref="D4" si="0">B4-C4</f>
        <v>0</v>
      </c>
      <c r="G4" s="64" t="s">
        <v>53</v>
      </c>
      <c r="H4" s="65"/>
      <c r="I4" s="65"/>
      <c r="J4" s="66"/>
    </row>
    <row r="5" spans="1:17" x14ac:dyDescent="0.25">
      <c r="B5" s="52"/>
      <c r="C5" s="52"/>
      <c r="D5" s="1"/>
      <c r="G5" s="11" t="s">
        <v>36</v>
      </c>
      <c r="H5" s="12" t="s">
        <v>37</v>
      </c>
      <c r="I5" s="12" t="s">
        <v>38</v>
      </c>
      <c r="J5" s="12" t="s">
        <v>52</v>
      </c>
      <c r="K5" s="12" t="s">
        <v>48</v>
      </c>
      <c r="L5" s="12" t="s">
        <v>57</v>
      </c>
      <c r="M5" s="20" t="s">
        <v>49</v>
      </c>
      <c r="Q5">
        <v>50297</v>
      </c>
    </row>
    <row r="6" spans="1:17" x14ac:dyDescent="0.25">
      <c r="B6" s="52"/>
      <c r="C6" s="52"/>
      <c r="D6" s="1"/>
      <c r="G6" s="10" t="s">
        <v>121</v>
      </c>
      <c r="H6" s="28"/>
      <c r="I6" s="28" t="s">
        <v>122</v>
      </c>
      <c r="J6" s="5" t="s">
        <v>128</v>
      </c>
      <c r="K6" s="5" t="str">
        <f>IF(IR_Notes8246101416[[#This Row],[Form Name]]&lt;&gt;"",IF($H$1&lt;&gt;"",LOWER($H$1),"Error, no preparer name"),"")</f>
        <v>abbey fraher</v>
      </c>
      <c r="L6" s="28" t="str">
        <f>IF(IR_Notes8246101416[[#This Row],[Form Name]]&lt;&gt;"",IF($H$2&lt;&gt;"",UPPER(LEFT($H$2,3)),"Error, not approved"),"")</f>
        <v xml:space="preserve">JW </v>
      </c>
      <c r="M6" s="20" t="e">
        <f ca="1">$M$1</f>
        <v>#VALUE!</v>
      </c>
    </row>
    <row r="7" spans="1:17" x14ac:dyDescent="0.25">
      <c r="A7" s="2" t="s">
        <v>8</v>
      </c>
      <c r="B7" s="23">
        <f>SUM(B2:B6)</f>
        <v>169445.86</v>
      </c>
      <c r="C7" s="23">
        <f>SUM(C2:C6)</f>
        <v>169445.86</v>
      </c>
      <c r="D7" s="24">
        <f>B7-C7</f>
        <v>0</v>
      </c>
      <c r="G7" s="10" t="s">
        <v>124</v>
      </c>
      <c r="H7" s="28"/>
      <c r="I7" s="28" t="s">
        <v>126</v>
      </c>
      <c r="J7" s="5" t="s">
        <v>128</v>
      </c>
      <c r="K7" s="5" t="str">
        <f>IF(IR_Notes8246101416[[#This Row],[Form Name]]&lt;&gt;"",IF($H$1&lt;&gt;"",LOWER($H$1),"Error, no preparer name"),"")</f>
        <v>abbey fraher</v>
      </c>
      <c r="L7" s="28" t="str">
        <f>IF(IR_Notes8246101416[[#This Row],[Form Name]]&lt;&gt;"",IF($H$2&lt;&gt;"",UPPER(LEFT($H$2,3)),"Error, not approved"),"")</f>
        <v xml:space="preserve">JW </v>
      </c>
      <c r="M7" s="20" t="e">
        <f ca="1">$M$1</f>
        <v>#VALUE!</v>
      </c>
    </row>
    <row r="8" spans="1:17" x14ac:dyDescent="0.25">
      <c r="B8" s="52"/>
      <c r="C8" s="52"/>
      <c r="G8" s="10" t="s">
        <v>125</v>
      </c>
      <c r="H8" s="28"/>
      <c r="I8" s="28" t="s">
        <v>127</v>
      </c>
      <c r="J8" s="5" t="s">
        <v>128</v>
      </c>
      <c r="K8" s="5" t="str">
        <f>IF(IR_Notes8246101416[[#This Row],[Form Name]]&lt;&gt;"",IF($H$1&lt;&gt;"",LOWER($H$1),"Error, no preparer name"),"")</f>
        <v>abbey fraher</v>
      </c>
      <c r="L8" s="5" t="str">
        <f>IF(IR_Notes8246101416[[#This Row],[Form Name]]&lt;&gt;"",IF($H$2&lt;&gt;"",UPPER(LEFT($H$2,3)),"Error, not approved"),"")</f>
        <v xml:space="preserve">JW </v>
      </c>
      <c r="M8" s="21" t="e">
        <f t="shared" ref="M8:M30" ca="1" si="1">$M$1</f>
        <v>#VALUE!</v>
      </c>
    </row>
    <row r="9" spans="1:17" x14ac:dyDescent="0.25">
      <c r="A9" t="s">
        <v>6</v>
      </c>
      <c r="B9" s="52">
        <f>SUM(B7)</f>
        <v>169445.86</v>
      </c>
      <c r="C9" s="52"/>
      <c r="G9" s="10"/>
      <c r="H9" s="5"/>
      <c r="I9" s="5"/>
      <c r="J9" s="5"/>
      <c r="K9" s="5" t="str">
        <f>IF(IR_Notes8246101416[[#This Row],[Form Name]]&lt;&gt;"",IF($H$1&lt;&gt;"",LOWER($H$1),"Error, no preparer name"),"")</f>
        <v/>
      </c>
      <c r="L9" s="5" t="str">
        <f>IF(IR_Notes8246101416[[#This Row],[Form Name]]&lt;&gt;"",IF($H$2&lt;&gt;"",UPPER(LEFT($H$2,3)),"Error, not approved"),"")</f>
        <v/>
      </c>
      <c r="M9" s="21" t="e">
        <f t="shared" ca="1" si="1"/>
        <v>#VALUE!</v>
      </c>
    </row>
    <row r="10" spans="1:17" x14ac:dyDescent="0.25">
      <c r="A10" t="s">
        <v>7</v>
      </c>
      <c r="B10" s="23">
        <f>B9-C7</f>
        <v>0</v>
      </c>
      <c r="C10" s="52"/>
      <c r="G10" s="10"/>
      <c r="H10" s="5"/>
      <c r="I10" s="5"/>
      <c r="J10" s="5"/>
      <c r="K10" s="5" t="str">
        <f>IF(IR_Notes8246101416[[#This Row],[Form Name]]&lt;&gt;"",IF($H$1&lt;&gt;"",LOWER($H$1),"Error, no preparer name"),"")</f>
        <v/>
      </c>
      <c r="L10" s="5" t="str">
        <f>IF(IR_Notes8246101416[[#This Row],[Form Name]]&lt;&gt;"",IF($H$2&lt;&gt;"",UPPER(LEFT($H$2,3)),"Error, not approved"),"")</f>
        <v/>
      </c>
      <c r="M10" s="21" t="e">
        <f t="shared" ca="1" si="1"/>
        <v>#VALUE!</v>
      </c>
    </row>
    <row r="11" spans="1:17" x14ac:dyDescent="0.25">
      <c r="A11" s="6"/>
      <c r="B11" s="6" t="s">
        <v>56</v>
      </c>
      <c r="C11" s="6" t="s">
        <v>54</v>
      </c>
      <c r="D11" s="6" t="s">
        <v>55</v>
      </c>
      <c r="G11" s="10"/>
      <c r="H11" s="5"/>
      <c r="I11" s="5"/>
      <c r="J11" s="5"/>
      <c r="K11" s="5" t="str">
        <f>IF(IR_Notes8246101416[[#This Row],[Form Name]]&lt;&gt;"",IF($H$1&lt;&gt;"",LOWER($H$1),"Error, no preparer name"),"")</f>
        <v/>
      </c>
      <c r="L11" s="5" t="str">
        <f>IF(IR_Notes8246101416[[#This Row],[Form Name]]&lt;&gt;"",IF($H$2&lt;&gt;"",UPPER(LEFT($H$2,3)),"Error, not approved"),"")</f>
        <v/>
      </c>
      <c r="M11" s="21" t="e">
        <f t="shared" ca="1" si="1"/>
        <v>#VALUE!</v>
      </c>
    </row>
    <row r="12" spans="1:17" x14ac:dyDescent="0.25">
      <c r="A12" s="2" t="s">
        <v>39</v>
      </c>
      <c r="G12" s="10"/>
      <c r="H12" s="5"/>
      <c r="I12" s="5"/>
      <c r="J12" s="5"/>
      <c r="K12" s="5" t="str">
        <f>IF(IR_Notes8246101416[[#This Row],[Form Name]]&lt;&gt;"",IF($H$1&lt;&gt;"",LOWER($H$1),"Error, no preparer name"),"")</f>
        <v/>
      </c>
      <c r="L12" s="5" t="str">
        <f>IF(IR_Notes8246101416[[#This Row],[Form Name]]&lt;&gt;"",IF($H$2&lt;&gt;"",UPPER(LEFT($H$2,3)),"Error, not approved"),"")</f>
        <v/>
      </c>
      <c r="M12" s="21" t="e">
        <f t="shared" ca="1" si="1"/>
        <v>#VALUE!</v>
      </c>
    </row>
    <row r="13" spans="1:17" x14ac:dyDescent="0.25">
      <c r="A13" t="s">
        <v>40</v>
      </c>
      <c r="B13" t="s">
        <v>41</v>
      </c>
      <c r="C13" s="35">
        <f>SUM(B38)</f>
        <v>88865</v>
      </c>
      <c r="D13" s="36" t="s">
        <v>74</v>
      </c>
      <c r="G13" s="5"/>
      <c r="H13" s="5"/>
      <c r="I13" s="5"/>
      <c r="J13" s="5"/>
      <c r="K13" s="5" t="str">
        <f>IF(IR_Notes8246101416[[#This Row],[Form Name]]&lt;&gt;"",IF($H$1&lt;&gt;"",LOWER($H$1),"Error, no preparer name"),"")</f>
        <v/>
      </c>
      <c r="L13" s="5" t="str">
        <f>IF(IR_Notes8246101416[[#This Row],[Form Name]]&lt;&gt;"",IF($H$2&lt;&gt;"",UPPER(LEFT($H$2,3)),"Error, not approved"),"")</f>
        <v/>
      </c>
      <c r="M13" s="21" t="e">
        <f t="shared" ca="1" si="1"/>
        <v>#VALUE!</v>
      </c>
    </row>
    <row r="14" spans="1:17" x14ac:dyDescent="0.25">
      <c r="A14" t="s">
        <v>67</v>
      </c>
      <c r="B14" t="s">
        <v>41</v>
      </c>
      <c r="C14" s="35">
        <f>SUM(B39)</f>
        <v>805.74</v>
      </c>
      <c r="D14" s="36" t="s">
        <v>80</v>
      </c>
      <c r="G14" s="5"/>
      <c r="H14" s="5"/>
      <c r="I14" s="5"/>
      <c r="J14" s="5"/>
      <c r="K14" s="5" t="str">
        <f>IF(IR_Notes8246101416[[#This Row],[Form Name]]&lt;&gt;"",IF($H$1&lt;&gt;"",LOWER($H$1),"Error, no preparer name"),"")</f>
        <v/>
      </c>
      <c r="L14" s="5" t="str">
        <f>IF(IR_Notes8246101416[[#This Row],[Form Name]]&lt;&gt;"",IF($H$2&lt;&gt;"",UPPER(LEFT($H$2,3)),"Error, not approved"),"")</f>
        <v/>
      </c>
      <c r="M14" s="21" t="e">
        <f t="shared" ca="1" si="1"/>
        <v>#VALUE!</v>
      </c>
    </row>
    <row r="15" spans="1:17" x14ac:dyDescent="0.25">
      <c r="A15" t="s">
        <v>68</v>
      </c>
      <c r="B15" t="s">
        <v>41</v>
      </c>
      <c r="C15" s="35">
        <f>SUM(B40)</f>
        <v>2301.44</v>
      </c>
      <c r="D15" s="36" t="s">
        <v>78</v>
      </c>
      <c r="G15" s="5"/>
      <c r="H15" s="5"/>
      <c r="I15" s="5"/>
      <c r="J15" s="5"/>
      <c r="K15" s="5" t="str">
        <f>IF(IR_Notes8246101416[[#This Row],[Form Name]]&lt;&gt;"",IF($H$1&lt;&gt;"",LOWER($H$1),"Error, no preparer name"),"")</f>
        <v/>
      </c>
      <c r="L15" s="5" t="str">
        <f>IF(IR_Notes8246101416[[#This Row],[Form Name]]&lt;&gt;"",IF($H$2&lt;&gt;"",UPPER(LEFT($H$2,3)),"Error, not approved"),"")</f>
        <v/>
      </c>
      <c r="M15" s="21" t="e">
        <f ca="1">$M$1</f>
        <v>#VALUE!</v>
      </c>
    </row>
    <row r="16" spans="1:17" x14ac:dyDescent="0.25">
      <c r="A16" t="s">
        <v>70</v>
      </c>
      <c r="B16" t="s">
        <v>72</v>
      </c>
      <c r="C16" s="35">
        <v>1377.29</v>
      </c>
      <c r="D16" s="36" t="s">
        <v>79</v>
      </c>
      <c r="G16" s="5"/>
      <c r="H16" s="5"/>
      <c r="I16" s="5"/>
      <c r="J16" s="5"/>
      <c r="K16" s="5" t="str">
        <f>IF(IR_Notes8246101416[[#This Row],[Form Name]]&lt;&gt;"",IF($H$1&lt;&gt;"",LOWER($H$1),"Error, no preparer name"),"")</f>
        <v/>
      </c>
      <c r="L16" s="5" t="str">
        <f>IF(IR_Notes8246101416[[#This Row],[Form Name]]&lt;&gt;"",IF($H$2&lt;&gt;"",UPPER(LEFT($H$2,3)),"Error, not approved"),"")</f>
        <v/>
      </c>
      <c r="M16" s="21" t="e">
        <f ca="1">$M$1</f>
        <v>#VALUE!</v>
      </c>
    </row>
    <row r="17" spans="1:13" x14ac:dyDescent="0.25">
      <c r="A17" t="s">
        <v>71</v>
      </c>
      <c r="B17" t="s">
        <v>72</v>
      </c>
      <c r="C17" s="35">
        <v>5198.18</v>
      </c>
      <c r="D17" s="36" t="s">
        <v>76</v>
      </c>
      <c r="G17" s="5"/>
      <c r="H17" s="5"/>
      <c r="I17" s="5"/>
      <c r="J17" s="5"/>
      <c r="K17" s="5" t="str">
        <f>IF(IR_Notes8246101416[[#This Row],[Form Name]]&lt;&gt;"",IF($H$1&lt;&gt;"",LOWER($H$1),"Error, no preparer name"),"")</f>
        <v/>
      </c>
      <c r="L17" s="5" t="str">
        <f>IF(IR_Notes8246101416[[#This Row],[Form Name]]&lt;&gt;"",IF($H$2&lt;&gt;"",UPPER(LEFT($H$2,3)),"Error, not approved"),"")</f>
        <v/>
      </c>
      <c r="M17" s="21" t="e">
        <f ca="1">$M$1</f>
        <v>#VALUE!</v>
      </c>
    </row>
    <row r="18" spans="1:13" x14ac:dyDescent="0.25">
      <c r="A18" t="s">
        <v>73</v>
      </c>
      <c r="B18" t="s">
        <v>41</v>
      </c>
      <c r="C18" s="22"/>
      <c r="D18" s="36" t="s">
        <v>77</v>
      </c>
      <c r="G18" s="5"/>
      <c r="H18" s="5"/>
      <c r="I18" s="5"/>
      <c r="J18" s="5"/>
      <c r="K18" s="5" t="str">
        <f>IF(IR_Notes8246101416[[#This Row],[Form Name]]&lt;&gt;"",IF($H$1&lt;&gt;"",LOWER($H$1),"Error, no preparer name"),"")</f>
        <v/>
      </c>
      <c r="L18" s="5" t="str">
        <f>IF(IR_Notes8246101416[[#This Row],[Form Name]]&lt;&gt;"",IF($H$2&lt;&gt;"",UPPER(LEFT($H$2,3)),"Error, not approved"),"")</f>
        <v/>
      </c>
      <c r="M18" s="21" t="e">
        <f ca="1">$M$1</f>
        <v>#VALUE!</v>
      </c>
    </row>
    <row r="19" spans="1:13" x14ac:dyDescent="0.25">
      <c r="A19" s="6"/>
      <c r="B19" s="6"/>
      <c r="C19" s="6"/>
      <c r="D19" s="6"/>
      <c r="G19" s="5"/>
      <c r="H19" s="5"/>
      <c r="I19" s="5"/>
      <c r="J19" s="5"/>
      <c r="K19" s="5" t="str">
        <f>IF(IR_Notes8246101416[[#This Row],[Form Name]]&lt;&gt;"",IF($H$1&lt;&gt;"",LOWER($H$1),"Error, no preparer name"),"")</f>
        <v/>
      </c>
      <c r="L19" s="5" t="str">
        <f>IF(IR_Notes8246101416[[#This Row],[Form Name]]&lt;&gt;"",IF($H$2&lt;&gt;"",UPPER(LEFT($H$2,3)),"Error, not approved"),"")</f>
        <v/>
      </c>
      <c r="M19" s="21" t="e">
        <f t="shared" ca="1" si="1"/>
        <v>#VALUE!</v>
      </c>
    </row>
    <row r="20" spans="1:13" x14ac:dyDescent="0.25">
      <c r="A20" s="2" t="s">
        <v>9</v>
      </c>
      <c r="G20" s="5"/>
      <c r="H20" s="5"/>
      <c r="I20" s="5"/>
      <c r="J20" s="5"/>
      <c r="K20" s="5" t="str">
        <f>IF(IR_Notes8246101416[[#This Row],[Form Name]]&lt;&gt;"",IF($H$1&lt;&gt;"",LOWER($H$1),"Error, no preparer name"),"")</f>
        <v/>
      </c>
      <c r="L20" s="5" t="str">
        <f>IF(IR_Notes8246101416[[#This Row],[Form Name]]&lt;&gt;"",IF($H$2&lt;&gt;"",UPPER(LEFT($H$2,3)),"Error, not approved"),"")</f>
        <v/>
      </c>
      <c r="M20" s="21" t="e">
        <f t="shared" ca="1" si="1"/>
        <v>#VALUE!</v>
      </c>
    </row>
    <row r="21" spans="1:13" x14ac:dyDescent="0.25">
      <c r="A21" t="s">
        <v>115</v>
      </c>
      <c r="B21" s="41">
        <v>169445.86</v>
      </c>
      <c r="G21" s="5"/>
      <c r="H21" s="5"/>
      <c r="I21" s="5"/>
      <c r="J21" s="5"/>
      <c r="K21" s="5" t="str">
        <f>IF(IR_Notes8246101416[[#This Row],[Form Name]]&lt;&gt;"",IF($H$1&lt;&gt;"",LOWER($H$1),"Error, no preparer name"),"")</f>
        <v/>
      </c>
      <c r="L21" s="5" t="str">
        <f>IF(IR_Notes8246101416[[#This Row],[Form Name]]&lt;&gt;"",IF($H$2&lt;&gt;"",UPPER(LEFT($H$2,3)),"Error, not approved"),"")</f>
        <v/>
      </c>
      <c r="M21" s="21" t="e">
        <f t="shared" ca="1" si="1"/>
        <v>#VALUE!</v>
      </c>
    </row>
    <row r="22" spans="1:13" x14ac:dyDescent="0.25">
      <c r="A22" s="42" t="s">
        <v>10</v>
      </c>
      <c r="B22" s="43">
        <v>169445.86</v>
      </c>
      <c r="G22" s="5"/>
      <c r="H22" s="5"/>
      <c r="I22" s="5"/>
      <c r="J22" s="5"/>
      <c r="K22" s="5" t="str">
        <f>IF(IR_Notes8246101416[[#This Row],[Form Name]]&lt;&gt;"",IF($H$1&lt;&gt;"",LOWER($H$1),"Error, no preparer name"),"")</f>
        <v/>
      </c>
      <c r="L22" s="5" t="str">
        <f>IF(IR_Notes8246101416[[#This Row],[Form Name]]&lt;&gt;"",IF($H$2&lt;&gt;"",UPPER(LEFT($H$2,3)),"Error, not approved"),"")</f>
        <v/>
      </c>
      <c r="M22" s="21" t="e">
        <f t="shared" ca="1" si="1"/>
        <v>#VALUE!</v>
      </c>
    </row>
    <row r="23" spans="1:13" x14ac:dyDescent="0.25">
      <c r="A23" t="s">
        <v>11</v>
      </c>
      <c r="B23" s="41">
        <v>1851.35</v>
      </c>
      <c r="G23" s="5"/>
      <c r="H23" s="5"/>
      <c r="I23" s="5"/>
      <c r="J23" s="5"/>
      <c r="K23" s="5" t="str">
        <f>IF(IR_Notes8246101416[[#This Row],[Form Name]]&lt;&gt;"",IF($H$1&lt;&gt;"",LOWER($H$1),"Error, no preparer name"),"")</f>
        <v/>
      </c>
      <c r="L23" s="5" t="str">
        <f>IF(IR_Notes8246101416[[#This Row],[Form Name]]&lt;&gt;"",IF($H$2&lt;&gt;"",UPPER(LEFT($H$2,3)),"Error, not approved"),"")</f>
        <v/>
      </c>
      <c r="M23" s="21" t="e">
        <f t="shared" ca="1" si="1"/>
        <v>#VALUE!</v>
      </c>
    </row>
    <row r="24" spans="1:13" x14ac:dyDescent="0.25">
      <c r="A24" t="s">
        <v>12</v>
      </c>
      <c r="B24" s="41">
        <v>-91247.18</v>
      </c>
      <c r="G24" s="5"/>
      <c r="H24" s="5"/>
      <c r="I24" s="5"/>
      <c r="J24" s="5"/>
      <c r="K24" s="5" t="str">
        <f>IF(IR_Notes8246101416[[#This Row],[Form Name]]&lt;&gt;"",IF($H$1&lt;&gt;"",LOWER($H$1),"Error, no preparer name"),"")</f>
        <v/>
      </c>
      <c r="L24" s="5" t="str">
        <f>IF(IR_Notes8246101416[[#This Row],[Form Name]]&lt;&gt;"",IF($H$2&lt;&gt;"",UPPER(LEFT($H$2,3)),"Error, not approved"),"")</f>
        <v/>
      </c>
      <c r="M24" s="21" t="e">
        <f t="shared" ca="1" si="1"/>
        <v>#VALUE!</v>
      </c>
    </row>
    <row r="25" spans="1:13" x14ac:dyDescent="0.25">
      <c r="A25" t="s">
        <v>13</v>
      </c>
      <c r="B25" s="41">
        <v>-43.65</v>
      </c>
      <c r="G25" s="5"/>
      <c r="H25" s="5"/>
      <c r="I25" s="5"/>
      <c r="J25" s="5"/>
      <c r="K25" s="5" t="str">
        <f>IF(IR_Notes8246101416[[#This Row],[Form Name]]&lt;&gt;"",IF($H$1&lt;&gt;"",LOWER($H$1),"Error, no preparer name"),"")</f>
        <v/>
      </c>
      <c r="L25" s="5" t="str">
        <f>IF(IR_Notes8246101416[[#This Row],[Form Name]]&lt;&gt;"",IF($H$2&lt;&gt;"",UPPER(LEFT($H$2,3)),"Error, not approved"),"")</f>
        <v/>
      </c>
      <c r="M25" s="21" t="e">
        <f t="shared" ca="1" si="1"/>
        <v>#VALUE!</v>
      </c>
    </row>
    <row r="26" spans="1:13" x14ac:dyDescent="0.25">
      <c r="A26" s="42" t="s">
        <v>14</v>
      </c>
      <c r="B26" s="43">
        <v>80006.38</v>
      </c>
      <c r="G26" s="5"/>
      <c r="H26" s="5"/>
      <c r="I26" s="5"/>
      <c r="J26" s="5"/>
      <c r="K26" s="5" t="str">
        <f>IF(IR_Notes8246101416[[#This Row],[Form Name]]&lt;&gt;"",IF($H$1&lt;&gt;"",LOWER($H$1),"Error, no preparer name"),"")</f>
        <v/>
      </c>
      <c r="L26" s="5" t="str">
        <f>IF(IR_Notes8246101416[[#This Row],[Form Name]]&lt;&gt;"",IF($H$2&lt;&gt;"",UPPER(LEFT($H$2,3)),"Error, not approved"),"")</f>
        <v/>
      </c>
      <c r="M26" s="21" t="e">
        <f t="shared" ca="1" si="1"/>
        <v>#VALUE!</v>
      </c>
    </row>
    <row r="27" spans="1:13" x14ac:dyDescent="0.25">
      <c r="A27" t="s">
        <v>15</v>
      </c>
      <c r="B27" s="41">
        <v>0</v>
      </c>
      <c r="G27" s="5"/>
      <c r="H27" s="5"/>
      <c r="I27" s="5"/>
      <c r="J27" s="5"/>
      <c r="K27" s="5" t="str">
        <f>IF(IR_Notes8246101416[[#This Row],[Form Name]]&lt;&gt;"",IF($H$1&lt;&gt;"",LOWER($H$1),"Error, no preparer name"),"")</f>
        <v/>
      </c>
      <c r="L27" s="5" t="str">
        <f>IF(IR_Notes8246101416[[#This Row],[Form Name]]&lt;&gt;"",IF($H$2&lt;&gt;"",UPPER(LEFT($H$2,3)),"Error, not approved"),"")</f>
        <v/>
      </c>
      <c r="M27" s="21" t="e">
        <f t="shared" ca="1" si="1"/>
        <v>#VALUE!</v>
      </c>
    </row>
    <row r="28" spans="1:13" x14ac:dyDescent="0.25">
      <c r="A28" t="s">
        <v>16</v>
      </c>
      <c r="B28" s="41">
        <v>0</v>
      </c>
      <c r="G28" s="5"/>
      <c r="H28" s="5"/>
      <c r="I28" s="5"/>
      <c r="J28" s="5"/>
      <c r="K28" s="5" t="str">
        <f>IF(IR_Notes8246101416[[#This Row],[Form Name]]&lt;&gt;"",IF($H$1&lt;&gt;"",LOWER($H$1),"Error, no preparer name"),"")</f>
        <v/>
      </c>
      <c r="L28" s="5" t="str">
        <f>IF(IR_Notes8246101416[[#This Row],[Form Name]]&lt;&gt;"",IF($H$2&lt;&gt;"",UPPER(LEFT($H$2,3)),"Error, not approved"),"")</f>
        <v/>
      </c>
      <c r="M28" s="21" t="e">
        <f t="shared" ca="1" si="1"/>
        <v>#VALUE!</v>
      </c>
    </row>
    <row r="29" spans="1:13" x14ac:dyDescent="0.25">
      <c r="A29" t="s">
        <v>17</v>
      </c>
      <c r="B29" s="41">
        <v>-10741.92</v>
      </c>
      <c r="G29" s="5"/>
      <c r="H29" s="5"/>
      <c r="I29" s="5"/>
      <c r="J29" s="5"/>
      <c r="K29" s="5" t="str">
        <f>IF(IR_Notes8246101416[[#This Row],[Form Name]]&lt;&gt;"",IF($H$1&lt;&gt;"",LOWER($H$1),"Error, no preparer name"),"")</f>
        <v/>
      </c>
      <c r="L29" s="5" t="str">
        <f>IF(IR_Notes8246101416[[#This Row],[Form Name]]&lt;&gt;"",IF($H$2&lt;&gt;"",UPPER(LEFT($H$2,3)),"Error, not approved"),"")</f>
        <v/>
      </c>
      <c r="M29" s="21" t="e">
        <f t="shared" ca="1" si="1"/>
        <v>#VALUE!</v>
      </c>
    </row>
    <row r="30" spans="1:13" x14ac:dyDescent="0.25">
      <c r="A30" t="s">
        <v>19</v>
      </c>
      <c r="B30" s="41">
        <v>0</v>
      </c>
      <c r="G30" s="5"/>
      <c r="H30" s="5"/>
      <c r="I30" s="5"/>
      <c r="J30" s="5"/>
      <c r="K30" s="5" t="str">
        <f>IF(IR_Notes8246101416[[#This Row],[Form Name]]&lt;&gt;"",IF($H$1&lt;&gt;"",LOWER($H$1),"Error, no preparer name"),"")</f>
        <v/>
      </c>
      <c r="L30" s="5" t="str">
        <f>IF(IR_Notes8246101416[[#This Row],[Form Name]]&lt;&gt;"",IF($H$2&lt;&gt;"",UPPER(LEFT($H$2,3)),"Error, not approved"),"")</f>
        <v/>
      </c>
      <c r="M30" s="21" t="e">
        <f t="shared" ca="1" si="1"/>
        <v>#VALUE!</v>
      </c>
    </row>
    <row r="31" spans="1:13" x14ac:dyDescent="0.25">
      <c r="A31" t="s">
        <v>20</v>
      </c>
      <c r="B31" s="41">
        <v>-473.44</v>
      </c>
    </row>
    <row r="32" spans="1:13" x14ac:dyDescent="0.25">
      <c r="A32" t="s">
        <v>61</v>
      </c>
      <c r="B32" s="41">
        <v>0</v>
      </c>
    </row>
    <row r="33" spans="1:9" x14ac:dyDescent="0.25">
      <c r="A33" t="s">
        <v>21</v>
      </c>
      <c r="B33" s="41">
        <v>0</v>
      </c>
    </row>
    <row r="34" spans="1:9" x14ac:dyDescent="0.25">
      <c r="A34" t="s">
        <v>22</v>
      </c>
      <c r="B34" s="41">
        <v>0</v>
      </c>
      <c r="F34" t="s">
        <v>59</v>
      </c>
    </row>
    <row r="35" spans="1:9" x14ac:dyDescent="0.25">
      <c r="A35" t="s">
        <v>23</v>
      </c>
      <c r="B35" s="41">
        <v>7274.29</v>
      </c>
    </row>
    <row r="36" spans="1:9" x14ac:dyDescent="0.25">
      <c r="A36" s="42" t="s">
        <v>24</v>
      </c>
      <c r="B36" s="43">
        <v>74639.259999999995</v>
      </c>
      <c r="I36" t="s">
        <v>59</v>
      </c>
    </row>
    <row r="37" spans="1:9" x14ac:dyDescent="0.25">
      <c r="B37" s="41"/>
    </row>
    <row r="38" spans="1:9" x14ac:dyDescent="0.25">
      <c r="A38" s="53" t="s">
        <v>111</v>
      </c>
      <c r="B38" s="41">
        <v>88865</v>
      </c>
    </row>
    <row r="39" spans="1:9" x14ac:dyDescent="0.25">
      <c r="A39" s="53" t="s">
        <v>103</v>
      </c>
      <c r="B39" s="41">
        <v>805.74</v>
      </c>
    </row>
    <row r="40" spans="1:9" x14ac:dyDescent="0.25">
      <c r="A40" s="53" t="s">
        <v>102</v>
      </c>
      <c r="B40" s="41">
        <v>2301.44</v>
      </c>
    </row>
    <row r="41" spans="1:9" x14ac:dyDescent="0.25">
      <c r="B41" s="41"/>
    </row>
    <row r="42" spans="1:9" x14ac:dyDescent="0.25">
      <c r="A42" s="42" t="s">
        <v>89</v>
      </c>
      <c r="B42" s="43">
        <f>SUM(B36:B40)</f>
        <v>166611.44</v>
      </c>
    </row>
    <row r="43" spans="1:9" x14ac:dyDescent="0.25">
      <c r="A43" s="42"/>
      <c r="B43" s="43"/>
    </row>
    <row r="44" spans="1:9" x14ac:dyDescent="0.25">
      <c r="A44" s="39"/>
      <c r="B44" s="40"/>
    </row>
    <row r="46" spans="1:9" x14ac:dyDescent="0.25">
      <c r="A46" s="5" t="s">
        <v>51</v>
      </c>
      <c r="B46" s="22">
        <v>74639.259999999995</v>
      </c>
    </row>
    <row r="47" spans="1:9" x14ac:dyDescent="0.25">
      <c r="A47" s="5" t="s">
        <v>90</v>
      </c>
      <c r="B47" s="7">
        <f>SUM(C13)</f>
        <v>88865</v>
      </c>
    </row>
    <row r="48" spans="1:9" x14ac:dyDescent="0.25">
      <c r="A48" s="5" t="s">
        <v>92</v>
      </c>
      <c r="B48" s="7">
        <f>SUM(C14)</f>
        <v>805.74</v>
      </c>
    </row>
    <row r="49" spans="1:4" x14ac:dyDescent="0.25">
      <c r="A49" s="5" t="s">
        <v>93</v>
      </c>
      <c r="B49" s="7">
        <f>SUM(C15)</f>
        <v>2301.44</v>
      </c>
    </row>
    <row r="50" spans="1:4" x14ac:dyDescent="0.25">
      <c r="B50" s="7"/>
    </row>
    <row r="51" spans="1:4" x14ac:dyDescent="0.25">
      <c r="A51" s="5" t="s">
        <v>32</v>
      </c>
      <c r="B51" s="26">
        <f>SUM(B46:B50)</f>
        <v>166611.44</v>
      </c>
    </row>
    <row r="52" spans="1:4" ht="15.75" thickBot="1" x14ac:dyDescent="0.3">
      <c r="A52" s="8" t="s">
        <v>35</v>
      </c>
      <c r="B52" s="9">
        <f>SUM(B51-B42)</f>
        <v>0</v>
      </c>
    </row>
    <row r="53" spans="1:4" ht="15.75" thickTop="1" x14ac:dyDescent="0.25"/>
    <row r="54" spans="1:4" x14ac:dyDescent="0.25">
      <c r="A54" t="s">
        <v>33</v>
      </c>
      <c r="B54" s="27">
        <f>VLOOKUP("Less Prior Payments Made",A20:B41,2,FALSE)</f>
        <v>-10741.92</v>
      </c>
    </row>
    <row r="55" spans="1:4" x14ac:dyDescent="0.25">
      <c r="A55" t="s">
        <v>34</v>
      </c>
      <c r="B55" s="27">
        <f>VLOOKUP("Less Prior Payments Made",A21:B42,2,FALSE)</f>
        <v>-10741.92</v>
      </c>
    </row>
    <row r="56" spans="1:4" x14ac:dyDescent="0.25">
      <c r="A56" t="s">
        <v>3</v>
      </c>
      <c r="B56" s="25">
        <f>B54-B55</f>
        <v>0</v>
      </c>
    </row>
    <row r="57" spans="1:4" x14ac:dyDescent="0.25">
      <c r="A57" s="6"/>
      <c r="B57" s="6"/>
      <c r="C57" s="6"/>
      <c r="D57" s="6"/>
    </row>
    <row r="58" spans="1:4" x14ac:dyDescent="0.25">
      <c r="A58" s="2" t="s">
        <v>47</v>
      </c>
    </row>
    <row r="59" spans="1:4" x14ac:dyDescent="0.25">
      <c r="A59" t="s">
        <v>43</v>
      </c>
    </row>
    <row r="60" spans="1:4" x14ac:dyDescent="0.25">
      <c r="A60" t="s">
        <v>44</v>
      </c>
    </row>
    <row r="61" spans="1:4" x14ac:dyDescent="0.25">
      <c r="A61" t="s">
        <v>45</v>
      </c>
    </row>
    <row r="62" spans="1:4" x14ac:dyDescent="0.25">
      <c r="A62" t="s">
        <v>46</v>
      </c>
    </row>
  </sheetData>
  <mergeCells count="1">
    <mergeCell ref="G4:J4"/>
  </mergeCells>
  <conditionalFormatting sqref="G1:H1">
    <cfRule type="expression" dxfId="7" priority="1">
      <formula>$H$1=""</formula>
    </cfRule>
  </conditionalFormatting>
  <pageMargins left="0.7" right="0.7" top="0.75" bottom="0.75" header="0.3" footer="0.3"/>
  <pageSetup orientation="portrait" r:id="rId1"/>
  <ignoredErrors>
    <ignoredError sqref="C13:C15" unlockedFormula="1"/>
  </ignoredErrors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F4F5-CDEF-45C2-A62D-CD83B0E14CE8}">
  <dimension ref="A1:Q62"/>
  <sheetViews>
    <sheetView workbookViewId="0">
      <selection activeCell="D24" sqref="D24"/>
    </sheetView>
  </sheetViews>
  <sheetFormatPr defaultColWidth="9.140625" defaultRowHeight="15" x14ac:dyDescent="0.25"/>
  <cols>
    <col min="1" max="1" width="45.7109375" customWidth="1"/>
    <col min="2" max="2" width="13.85546875" customWidth="1"/>
    <col min="3" max="3" width="12.5703125" bestFit="1" customWidth="1"/>
    <col min="4" max="4" width="52.5703125" bestFit="1" customWidth="1"/>
    <col min="7" max="7" width="15.7109375" customWidth="1"/>
    <col min="8" max="8" width="15.140625" bestFit="1" customWidth="1"/>
    <col min="9" max="9" width="38.42578125" customWidth="1"/>
    <col min="10" max="10" width="9.42578125" customWidth="1"/>
    <col min="11" max="12" width="14" hidden="1" customWidth="1"/>
    <col min="13" max="13" width="42.42578125" hidden="1" customWidth="1"/>
    <col min="14" max="15" width="9.140625" hidden="1" customWidth="1"/>
    <col min="17" max="17" width="12.42578125" customWidth="1"/>
  </cols>
  <sheetData>
    <row r="1" spans="1:17" ht="15.75" thickBot="1" x14ac:dyDescent="0.3">
      <c r="A1" s="6" t="s">
        <v>0</v>
      </c>
      <c r="B1" s="6" t="s">
        <v>2</v>
      </c>
      <c r="C1" s="6" t="s">
        <v>1</v>
      </c>
      <c r="D1" s="6" t="s">
        <v>3</v>
      </c>
      <c r="G1" s="17" t="s">
        <v>29</v>
      </c>
      <c r="H1" s="18" t="s">
        <v>123</v>
      </c>
      <c r="K1" t="s">
        <v>49</v>
      </c>
      <c r="M1" t="e">
        <f ca="1">LEFT($N$1,LEN($N$1)-5)</f>
        <v>#VALUE!</v>
      </c>
      <c r="N1" t="e">
        <f ca="1">RIGHT($O$1,LEN($O$1)-16)</f>
        <v>#VALUE!</v>
      </c>
      <c r="O1" t="str" cm="1">
        <f t="array" aca="1" ref="O1" ca="1">MID(CELL("filename"),SEARCH("[",CELL("filename"))+1,SEARCH("]",CELL("filename"))-SEARCH("[",CELL("filename"))-1)</f>
        <v>Checklist.xlsx</v>
      </c>
    </row>
    <row r="2" spans="1:17" x14ac:dyDescent="0.25">
      <c r="A2" s="46" t="s">
        <v>109</v>
      </c>
      <c r="B2" s="41">
        <f>SUM(B21)</f>
        <v>144636.19</v>
      </c>
      <c r="C2" s="41">
        <f>SUM(B2)</f>
        <v>144636.19</v>
      </c>
      <c r="D2" s="25">
        <f>B2-C2</f>
        <v>0</v>
      </c>
      <c r="G2" s="13" t="s">
        <v>30</v>
      </c>
      <c r="H2" s="16" t="s">
        <v>131</v>
      </c>
    </row>
    <row r="3" spans="1:17" ht="15.75" thickBot="1" x14ac:dyDescent="0.3">
      <c r="B3" s="1"/>
      <c r="C3" s="1"/>
      <c r="D3" s="25">
        <f>B3-C3</f>
        <v>0</v>
      </c>
      <c r="G3" s="14" t="s">
        <v>31</v>
      </c>
      <c r="H3" s="15"/>
    </row>
    <row r="4" spans="1:17" ht="19.5" thickBot="1" x14ac:dyDescent="0.35">
      <c r="B4" s="1"/>
      <c r="C4" s="1"/>
      <c r="D4" s="25">
        <f t="shared" ref="D4" si="0">B4-C4</f>
        <v>0</v>
      </c>
      <c r="G4" s="64" t="s">
        <v>53</v>
      </c>
      <c r="H4" s="65"/>
      <c r="I4" s="65"/>
      <c r="J4" s="66"/>
    </row>
    <row r="5" spans="1:17" x14ac:dyDescent="0.25">
      <c r="B5" s="52"/>
      <c r="C5" s="52"/>
      <c r="D5" s="1"/>
      <c r="G5" s="11" t="s">
        <v>36</v>
      </c>
      <c r="H5" s="12" t="s">
        <v>37</v>
      </c>
      <c r="I5" s="12" t="s">
        <v>38</v>
      </c>
      <c r="J5" s="12" t="s">
        <v>52</v>
      </c>
      <c r="K5" s="12" t="s">
        <v>48</v>
      </c>
      <c r="L5" s="12" t="s">
        <v>57</v>
      </c>
      <c r="M5" s="20" t="s">
        <v>49</v>
      </c>
      <c r="Q5">
        <v>50297</v>
      </c>
    </row>
    <row r="6" spans="1:17" x14ac:dyDescent="0.25">
      <c r="B6" s="52"/>
      <c r="C6" s="52"/>
      <c r="D6" s="1"/>
      <c r="G6" s="10"/>
      <c r="H6" s="28"/>
      <c r="I6" s="28"/>
      <c r="J6" s="5"/>
      <c r="K6" s="5" t="str">
        <f>IF(IR_Notes824610141620[[#This Row],[Form Name]]&lt;&gt;"",IF($H$1&lt;&gt;"",LOWER($H$1),"Error, no preparer name"),"")</f>
        <v/>
      </c>
      <c r="L6" s="28" t="str">
        <f>IF(IR_Notes824610141620[[#This Row],[Form Name]]&lt;&gt;"",IF($H$2&lt;&gt;"",UPPER(LEFT($H$2,3)),"Error, not approved"),"")</f>
        <v/>
      </c>
      <c r="M6" s="20" t="e">
        <f ca="1">$M$1</f>
        <v>#VALUE!</v>
      </c>
    </row>
    <row r="7" spans="1:17" x14ac:dyDescent="0.25">
      <c r="A7" s="2" t="s">
        <v>8</v>
      </c>
      <c r="B7" s="23">
        <f>SUM(B2:B6)</f>
        <v>144636.19</v>
      </c>
      <c r="C7" s="23">
        <f>SUM(C2:C6)</f>
        <v>144636.19</v>
      </c>
      <c r="D7" s="24">
        <f>B7-C7</f>
        <v>0</v>
      </c>
      <c r="G7" s="10"/>
      <c r="H7" s="28"/>
      <c r="I7" s="28"/>
      <c r="J7" s="5"/>
      <c r="K7" s="5" t="str">
        <f>IF(IR_Notes824610141620[[#This Row],[Form Name]]&lt;&gt;"",IF($H$1&lt;&gt;"",LOWER($H$1),"Error, no preparer name"),"")</f>
        <v/>
      </c>
      <c r="L7" s="28" t="str">
        <f>IF(IR_Notes824610141620[[#This Row],[Form Name]]&lt;&gt;"",IF($H$2&lt;&gt;"",UPPER(LEFT($H$2,3)),"Error, not approved"),"")</f>
        <v/>
      </c>
      <c r="M7" s="20" t="e">
        <f ca="1">$M$1</f>
        <v>#VALUE!</v>
      </c>
    </row>
    <row r="8" spans="1:17" x14ac:dyDescent="0.25">
      <c r="B8" s="52"/>
      <c r="C8" s="52"/>
      <c r="G8" s="10"/>
      <c r="H8" s="28"/>
      <c r="I8" s="28"/>
      <c r="J8" s="5"/>
      <c r="K8" s="5" t="str">
        <f>IF(IR_Notes824610141620[[#This Row],[Form Name]]&lt;&gt;"",IF($H$1&lt;&gt;"",LOWER($H$1),"Error, no preparer name"),"")</f>
        <v/>
      </c>
      <c r="L8" s="5" t="str">
        <f>IF(IR_Notes824610141620[[#This Row],[Form Name]]&lt;&gt;"",IF($H$2&lt;&gt;"",UPPER(LEFT($H$2,3)),"Error, not approved"),"")</f>
        <v/>
      </c>
      <c r="M8" s="21" t="e">
        <f t="shared" ref="M8:M30" ca="1" si="1">$M$1</f>
        <v>#VALUE!</v>
      </c>
    </row>
    <row r="9" spans="1:17" x14ac:dyDescent="0.25">
      <c r="A9" t="s">
        <v>6</v>
      </c>
      <c r="B9" s="52">
        <f>SUM(B7)</f>
        <v>144636.19</v>
      </c>
      <c r="C9" s="52"/>
      <c r="G9" s="10"/>
      <c r="H9" s="5"/>
      <c r="I9" s="5"/>
      <c r="J9" s="5"/>
      <c r="K9" s="5" t="str">
        <f>IF(IR_Notes824610141620[[#This Row],[Form Name]]&lt;&gt;"",IF($H$1&lt;&gt;"",LOWER($H$1),"Error, no preparer name"),"")</f>
        <v/>
      </c>
      <c r="L9" s="5" t="str">
        <f>IF(IR_Notes824610141620[[#This Row],[Form Name]]&lt;&gt;"",IF($H$2&lt;&gt;"",UPPER(LEFT($H$2,3)),"Error, not approved"),"")</f>
        <v/>
      </c>
      <c r="M9" s="21" t="e">
        <f t="shared" ca="1" si="1"/>
        <v>#VALUE!</v>
      </c>
    </row>
    <row r="10" spans="1:17" x14ac:dyDescent="0.25">
      <c r="A10" t="s">
        <v>7</v>
      </c>
      <c r="B10" s="23">
        <f>B9-C7</f>
        <v>0</v>
      </c>
      <c r="C10" s="52"/>
      <c r="G10" s="10"/>
      <c r="H10" s="5"/>
      <c r="I10" s="5"/>
      <c r="J10" s="5"/>
      <c r="K10" s="5" t="str">
        <f>IF(IR_Notes824610141620[[#This Row],[Form Name]]&lt;&gt;"",IF($H$1&lt;&gt;"",LOWER($H$1),"Error, no preparer name"),"")</f>
        <v/>
      </c>
      <c r="L10" s="5" t="str">
        <f>IF(IR_Notes824610141620[[#This Row],[Form Name]]&lt;&gt;"",IF($H$2&lt;&gt;"",UPPER(LEFT($H$2,3)),"Error, not approved"),"")</f>
        <v/>
      </c>
      <c r="M10" s="21" t="e">
        <f t="shared" ca="1" si="1"/>
        <v>#VALUE!</v>
      </c>
    </row>
    <row r="11" spans="1:17" x14ac:dyDescent="0.25">
      <c r="A11" s="6"/>
      <c r="B11" s="6" t="s">
        <v>56</v>
      </c>
      <c r="C11" s="6" t="s">
        <v>54</v>
      </c>
      <c r="D11" s="6" t="s">
        <v>55</v>
      </c>
      <c r="G11" s="10"/>
      <c r="H11" s="5"/>
      <c r="I11" s="5"/>
      <c r="J11" s="5"/>
      <c r="K11" s="5" t="str">
        <f>IF(IR_Notes824610141620[[#This Row],[Form Name]]&lt;&gt;"",IF($H$1&lt;&gt;"",LOWER($H$1),"Error, no preparer name"),"")</f>
        <v/>
      </c>
      <c r="L11" s="5" t="str">
        <f>IF(IR_Notes824610141620[[#This Row],[Form Name]]&lt;&gt;"",IF($H$2&lt;&gt;"",UPPER(LEFT($H$2,3)),"Error, not approved"),"")</f>
        <v/>
      </c>
      <c r="M11" s="21" t="e">
        <f t="shared" ca="1" si="1"/>
        <v>#VALUE!</v>
      </c>
    </row>
    <row r="12" spans="1:17" x14ac:dyDescent="0.25">
      <c r="A12" s="2" t="s">
        <v>39</v>
      </c>
      <c r="G12" s="10"/>
      <c r="H12" s="5"/>
      <c r="I12" s="5"/>
      <c r="J12" s="5"/>
      <c r="K12" s="5" t="str">
        <f>IF(IR_Notes824610141620[[#This Row],[Form Name]]&lt;&gt;"",IF($H$1&lt;&gt;"",LOWER($H$1),"Error, no preparer name"),"")</f>
        <v/>
      </c>
      <c r="L12" s="5" t="str">
        <f>IF(IR_Notes824610141620[[#This Row],[Form Name]]&lt;&gt;"",IF($H$2&lt;&gt;"",UPPER(LEFT($H$2,3)),"Error, not approved"),"")</f>
        <v/>
      </c>
      <c r="M12" s="21" t="e">
        <f t="shared" ca="1" si="1"/>
        <v>#VALUE!</v>
      </c>
    </row>
    <row r="13" spans="1:17" x14ac:dyDescent="0.25">
      <c r="A13" t="s">
        <v>40</v>
      </c>
      <c r="B13" t="s">
        <v>41</v>
      </c>
      <c r="C13" s="35">
        <f>SUM(B38)</f>
        <v>364.49</v>
      </c>
      <c r="D13" s="36" t="s">
        <v>74</v>
      </c>
      <c r="G13" s="5"/>
      <c r="H13" s="5"/>
      <c r="I13" s="5"/>
      <c r="J13" s="5"/>
      <c r="K13" s="5" t="str">
        <f>IF(IR_Notes824610141620[[#This Row],[Form Name]]&lt;&gt;"",IF($H$1&lt;&gt;"",LOWER($H$1),"Error, no preparer name"),"")</f>
        <v/>
      </c>
      <c r="L13" s="5" t="str">
        <f>IF(IR_Notes824610141620[[#This Row],[Form Name]]&lt;&gt;"",IF($H$2&lt;&gt;"",UPPER(LEFT($H$2,3)),"Error, not approved"),"")</f>
        <v/>
      </c>
      <c r="M13" s="21" t="e">
        <f t="shared" ca="1" si="1"/>
        <v>#VALUE!</v>
      </c>
    </row>
    <row r="14" spans="1:17" x14ac:dyDescent="0.25">
      <c r="A14" t="s">
        <v>67</v>
      </c>
      <c r="B14" t="s">
        <v>41</v>
      </c>
      <c r="C14" s="35">
        <f>SUM(B39)</f>
        <v>1027.3599999999999</v>
      </c>
      <c r="D14" s="36" t="s">
        <v>80</v>
      </c>
      <c r="G14" s="5"/>
      <c r="H14" s="5"/>
      <c r="I14" s="5"/>
      <c r="J14" s="5"/>
      <c r="K14" s="5" t="str">
        <f>IF(IR_Notes824610141620[[#This Row],[Form Name]]&lt;&gt;"",IF($H$1&lt;&gt;"",LOWER($H$1),"Error, no preparer name"),"")</f>
        <v/>
      </c>
      <c r="L14" s="5" t="str">
        <f>IF(IR_Notes824610141620[[#This Row],[Form Name]]&lt;&gt;"",IF($H$2&lt;&gt;"",UPPER(LEFT($H$2,3)),"Error, not approved"),"")</f>
        <v/>
      </c>
      <c r="M14" s="21" t="e">
        <f t="shared" ca="1" si="1"/>
        <v>#VALUE!</v>
      </c>
    </row>
    <row r="15" spans="1:17" x14ac:dyDescent="0.25">
      <c r="A15" t="s">
        <v>68</v>
      </c>
      <c r="B15" t="s">
        <v>41</v>
      </c>
      <c r="C15" s="35">
        <f>SUM(B40)</f>
        <v>0</v>
      </c>
      <c r="D15" s="36" t="s">
        <v>78</v>
      </c>
      <c r="G15" s="5"/>
      <c r="H15" s="5"/>
      <c r="I15" s="5"/>
      <c r="J15" s="5"/>
      <c r="K15" s="5" t="str">
        <f>IF(IR_Notes824610141620[[#This Row],[Form Name]]&lt;&gt;"",IF($H$1&lt;&gt;"",LOWER($H$1),"Error, no preparer name"),"")</f>
        <v/>
      </c>
      <c r="L15" s="5" t="str">
        <f>IF(IR_Notes824610141620[[#This Row],[Form Name]]&lt;&gt;"",IF($H$2&lt;&gt;"",UPPER(LEFT($H$2,3)),"Error, not approved"),"")</f>
        <v/>
      </c>
      <c r="M15" s="21" t="e">
        <f ca="1">$M$1</f>
        <v>#VALUE!</v>
      </c>
    </row>
    <row r="16" spans="1:17" x14ac:dyDescent="0.25">
      <c r="A16" t="s">
        <v>70</v>
      </c>
      <c r="B16" t="s">
        <v>72</v>
      </c>
      <c r="C16" s="35">
        <v>1377.29</v>
      </c>
      <c r="D16" s="36" t="s">
        <v>79</v>
      </c>
      <c r="G16" s="5"/>
      <c r="H16" s="5"/>
      <c r="I16" s="5"/>
      <c r="J16" s="5"/>
      <c r="K16" s="5" t="str">
        <f>IF(IR_Notes824610141620[[#This Row],[Form Name]]&lt;&gt;"",IF($H$1&lt;&gt;"",LOWER($H$1),"Error, no preparer name"),"")</f>
        <v/>
      </c>
      <c r="L16" s="5" t="str">
        <f>IF(IR_Notes824610141620[[#This Row],[Form Name]]&lt;&gt;"",IF($H$2&lt;&gt;"",UPPER(LEFT($H$2,3)),"Error, not approved"),"")</f>
        <v/>
      </c>
      <c r="M16" s="21" t="e">
        <f ca="1">$M$1</f>
        <v>#VALUE!</v>
      </c>
    </row>
    <row r="17" spans="1:13" x14ac:dyDescent="0.25">
      <c r="A17" t="s">
        <v>71</v>
      </c>
      <c r="B17" t="s">
        <v>72</v>
      </c>
      <c r="C17" s="35">
        <v>5198.18</v>
      </c>
      <c r="D17" s="36" t="s">
        <v>76</v>
      </c>
      <c r="G17" s="5"/>
      <c r="H17" s="5"/>
      <c r="I17" s="5"/>
      <c r="J17" s="5"/>
      <c r="K17" s="5" t="str">
        <f>IF(IR_Notes824610141620[[#This Row],[Form Name]]&lt;&gt;"",IF($H$1&lt;&gt;"",LOWER($H$1),"Error, no preparer name"),"")</f>
        <v/>
      </c>
      <c r="L17" s="5" t="str">
        <f>IF(IR_Notes824610141620[[#This Row],[Form Name]]&lt;&gt;"",IF($H$2&lt;&gt;"",UPPER(LEFT($H$2,3)),"Error, not approved"),"")</f>
        <v/>
      </c>
      <c r="M17" s="21" t="e">
        <f ca="1">$M$1</f>
        <v>#VALUE!</v>
      </c>
    </row>
    <row r="18" spans="1:13" x14ac:dyDescent="0.25">
      <c r="A18" t="s">
        <v>73</v>
      </c>
      <c r="B18" t="s">
        <v>41</v>
      </c>
      <c r="C18" s="22"/>
      <c r="D18" s="36" t="s">
        <v>77</v>
      </c>
      <c r="G18" s="5"/>
      <c r="H18" s="5"/>
      <c r="I18" s="5"/>
      <c r="J18" s="5"/>
      <c r="K18" s="5" t="str">
        <f>IF(IR_Notes824610141620[[#This Row],[Form Name]]&lt;&gt;"",IF($H$1&lt;&gt;"",LOWER($H$1),"Error, no preparer name"),"")</f>
        <v/>
      </c>
      <c r="L18" s="5" t="str">
        <f>IF(IR_Notes824610141620[[#This Row],[Form Name]]&lt;&gt;"",IF($H$2&lt;&gt;"",UPPER(LEFT($H$2,3)),"Error, not approved"),"")</f>
        <v/>
      </c>
      <c r="M18" s="21" t="e">
        <f ca="1">$M$1</f>
        <v>#VALUE!</v>
      </c>
    </row>
    <row r="19" spans="1:13" x14ac:dyDescent="0.25">
      <c r="A19" s="6"/>
      <c r="B19" s="6"/>
      <c r="C19" s="6"/>
      <c r="D19" s="6"/>
      <c r="G19" s="5"/>
      <c r="H19" s="5"/>
      <c r="I19" s="5"/>
      <c r="J19" s="5"/>
      <c r="K19" s="5" t="str">
        <f>IF(IR_Notes824610141620[[#This Row],[Form Name]]&lt;&gt;"",IF($H$1&lt;&gt;"",LOWER($H$1),"Error, no preparer name"),"")</f>
        <v/>
      </c>
      <c r="L19" s="5" t="str">
        <f>IF(IR_Notes824610141620[[#This Row],[Form Name]]&lt;&gt;"",IF($H$2&lt;&gt;"",UPPER(LEFT($H$2,3)),"Error, not approved"),"")</f>
        <v/>
      </c>
      <c r="M19" s="21" t="e">
        <f t="shared" ca="1" si="1"/>
        <v>#VALUE!</v>
      </c>
    </row>
    <row r="20" spans="1:13" x14ac:dyDescent="0.25">
      <c r="A20" s="2" t="s">
        <v>9</v>
      </c>
      <c r="G20" s="5"/>
      <c r="H20" s="5"/>
      <c r="I20" s="5"/>
      <c r="J20" s="5"/>
      <c r="K20" s="5" t="str">
        <f>IF(IR_Notes824610141620[[#This Row],[Form Name]]&lt;&gt;"",IF($H$1&lt;&gt;"",LOWER($H$1),"Error, no preparer name"),"")</f>
        <v/>
      </c>
      <c r="L20" s="5" t="str">
        <f>IF(IR_Notes824610141620[[#This Row],[Form Name]]&lt;&gt;"",IF($H$2&lt;&gt;"",UPPER(LEFT($H$2,3)),"Error, not approved"),"")</f>
        <v/>
      </c>
      <c r="M20" s="21" t="e">
        <f t="shared" ca="1" si="1"/>
        <v>#VALUE!</v>
      </c>
    </row>
    <row r="21" spans="1:13" x14ac:dyDescent="0.25">
      <c r="A21" s="54" t="s">
        <v>129</v>
      </c>
      <c r="B21" s="55">
        <v>144636.19</v>
      </c>
      <c r="G21" s="5"/>
      <c r="H21" s="5"/>
      <c r="I21" s="5"/>
      <c r="J21" s="5"/>
      <c r="K21" s="5" t="str">
        <f>IF(IR_Notes824610141620[[#This Row],[Form Name]]&lt;&gt;"",IF($H$1&lt;&gt;"",LOWER($H$1),"Error, no preparer name"),"")</f>
        <v/>
      </c>
      <c r="L21" s="5" t="str">
        <f>IF(IR_Notes824610141620[[#This Row],[Form Name]]&lt;&gt;"",IF($H$2&lt;&gt;"",UPPER(LEFT($H$2,3)),"Error, not approved"),"")</f>
        <v/>
      </c>
      <c r="M21" s="21" t="e">
        <f t="shared" ca="1" si="1"/>
        <v>#VALUE!</v>
      </c>
    </row>
    <row r="22" spans="1:13" x14ac:dyDescent="0.25">
      <c r="A22" s="56" t="s">
        <v>10</v>
      </c>
      <c r="B22" s="57">
        <v>144636.19</v>
      </c>
      <c r="G22" s="5"/>
      <c r="H22" s="5"/>
      <c r="I22" s="5"/>
      <c r="J22" s="5"/>
      <c r="K22" s="5" t="str">
        <f>IF(IR_Notes824610141620[[#This Row],[Form Name]]&lt;&gt;"",IF($H$1&lt;&gt;"",LOWER($H$1),"Error, no preparer name"),"")</f>
        <v/>
      </c>
      <c r="L22" s="5" t="str">
        <f>IF(IR_Notes824610141620[[#This Row],[Form Name]]&lt;&gt;"",IF($H$2&lt;&gt;"",UPPER(LEFT($H$2,3)),"Error, not approved"),"")</f>
        <v/>
      </c>
      <c r="M22" s="21" t="e">
        <f t="shared" ca="1" si="1"/>
        <v>#VALUE!</v>
      </c>
    </row>
    <row r="23" spans="1:13" x14ac:dyDescent="0.25">
      <c r="A23" s="54" t="s">
        <v>11</v>
      </c>
      <c r="B23" s="55">
        <v>61.7</v>
      </c>
      <c r="G23" s="5"/>
      <c r="H23" s="5"/>
      <c r="I23" s="5"/>
      <c r="J23" s="5"/>
      <c r="K23" s="5" t="str">
        <f>IF(IR_Notes824610141620[[#This Row],[Form Name]]&lt;&gt;"",IF($H$1&lt;&gt;"",LOWER($H$1),"Error, no preparer name"),"")</f>
        <v/>
      </c>
      <c r="L23" s="5" t="str">
        <f>IF(IR_Notes824610141620[[#This Row],[Form Name]]&lt;&gt;"",IF($H$2&lt;&gt;"",UPPER(LEFT($H$2,3)),"Error, not approved"),"")</f>
        <v/>
      </c>
      <c r="M23" s="21" t="e">
        <f t="shared" ca="1" si="1"/>
        <v>#VALUE!</v>
      </c>
    </row>
    <row r="24" spans="1:13" x14ac:dyDescent="0.25">
      <c r="A24" s="54" t="s">
        <v>12</v>
      </c>
      <c r="B24" s="55">
        <v>-320.79000000000002</v>
      </c>
      <c r="G24" s="5"/>
      <c r="H24" s="5"/>
      <c r="I24" s="5"/>
      <c r="J24" s="5"/>
      <c r="K24" s="5" t="str">
        <f>IF(IR_Notes824610141620[[#This Row],[Form Name]]&lt;&gt;"",IF($H$1&lt;&gt;"",LOWER($H$1),"Error, no preparer name"),"")</f>
        <v/>
      </c>
      <c r="L24" s="5" t="str">
        <f>IF(IR_Notes824610141620[[#This Row],[Form Name]]&lt;&gt;"",IF($H$2&lt;&gt;"",UPPER(LEFT($H$2,3)),"Error, not approved"),"")</f>
        <v/>
      </c>
      <c r="M24" s="21" t="e">
        <f t="shared" ca="1" si="1"/>
        <v>#VALUE!</v>
      </c>
    </row>
    <row r="25" spans="1:13" x14ac:dyDescent="0.25">
      <c r="A25" s="54" t="s">
        <v>13</v>
      </c>
      <c r="B25" s="55">
        <v>-46.18</v>
      </c>
      <c r="G25" s="5"/>
      <c r="H25" s="5"/>
      <c r="I25" s="5"/>
      <c r="J25" s="5"/>
      <c r="K25" s="5" t="str">
        <f>IF(IR_Notes824610141620[[#This Row],[Form Name]]&lt;&gt;"",IF($H$1&lt;&gt;"",LOWER($H$1),"Error, no preparer name"),"")</f>
        <v/>
      </c>
      <c r="L25" s="5" t="str">
        <f>IF(IR_Notes824610141620[[#This Row],[Form Name]]&lt;&gt;"",IF($H$2&lt;&gt;"",UPPER(LEFT($H$2,3)),"Error, not approved"),"")</f>
        <v/>
      </c>
      <c r="M25" s="21" t="e">
        <f t="shared" ca="1" si="1"/>
        <v>#VALUE!</v>
      </c>
    </row>
    <row r="26" spans="1:13" x14ac:dyDescent="0.25">
      <c r="A26" s="56" t="s">
        <v>14</v>
      </c>
      <c r="B26" s="57">
        <v>144330.92000000001</v>
      </c>
      <c r="G26" s="5"/>
      <c r="H26" s="5"/>
      <c r="I26" s="5"/>
      <c r="J26" s="5"/>
      <c r="K26" s="5" t="str">
        <f>IF(IR_Notes824610141620[[#This Row],[Form Name]]&lt;&gt;"",IF($H$1&lt;&gt;"",LOWER($H$1),"Error, no preparer name"),"")</f>
        <v/>
      </c>
      <c r="L26" s="5" t="str">
        <f>IF(IR_Notes824610141620[[#This Row],[Form Name]]&lt;&gt;"",IF($H$2&lt;&gt;"",UPPER(LEFT($H$2,3)),"Error, not approved"),"")</f>
        <v/>
      </c>
      <c r="M26" s="21" t="e">
        <f t="shared" ca="1" si="1"/>
        <v>#VALUE!</v>
      </c>
    </row>
    <row r="27" spans="1:13" x14ac:dyDescent="0.25">
      <c r="A27" s="54" t="s">
        <v>15</v>
      </c>
      <c r="B27" s="55">
        <v>-1826.84</v>
      </c>
      <c r="G27" s="5"/>
      <c r="H27" s="5"/>
      <c r="I27" s="5"/>
      <c r="J27" s="5"/>
      <c r="K27" s="5" t="str">
        <f>IF(IR_Notes824610141620[[#This Row],[Form Name]]&lt;&gt;"",IF($H$1&lt;&gt;"",LOWER($H$1),"Error, no preparer name"),"")</f>
        <v/>
      </c>
      <c r="L27" s="5" t="str">
        <f>IF(IR_Notes824610141620[[#This Row],[Form Name]]&lt;&gt;"",IF($H$2&lt;&gt;"",UPPER(LEFT($H$2,3)),"Error, not approved"),"")</f>
        <v/>
      </c>
      <c r="M27" s="21" t="e">
        <f t="shared" ca="1" si="1"/>
        <v>#VALUE!</v>
      </c>
    </row>
    <row r="28" spans="1:13" x14ac:dyDescent="0.25">
      <c r="A28" s="54" t="s">
        <v>16</v>
      </c>
      <c r="B28" s="55">
        <v>146446.29999999999</v>
      </c>
      <c r="G28" s="5"/>
      <c r="H28" s="5"/>
      <c r="I28" s="5"/>
      <c r="J28" s="5"/>
      <c r="K28" s="5" t="str">
        <f>IF(IR_Notes824610141620[[#This Row],[Form Name]]&lt;&gt;"",IF($H$1&lt;&gt;"",LOWER($H$1),"Error, no preparer name"),"")</f>
        <v/>
      </c>
      <c r="L28" s="5" t="str">
        <f>IF(IR_Notes824610141620[[#This Row],[Form Name]]&lt;&gt;"",IF($H$2&lt;&gt;"",UPPER(LEFT($H$2,3)),"Error, not approved"),"")</f>
        <v/>
      </c>
      <c r="M28" s="21" t="e">
        <f t="shared" ca="1" si="1"/>
        <v>#VALUE!</v>
      </c>
    </row>
    <row r="29" spans="1:13" x14ac:dyDescent="0.25">
      <c r="A29" s="54" t="s">
        <v>17</v>
      </c>
      <c r="B29" s="55">
        <v>-151566.47</v>
      </c>
      <c r="G29" s="5"/>
      <c r="H29" s="5"/>
      <c r="I29" s="5"/>
      <c r="J29" s="5"/>
      <c r="K29" s="5" t="str">
        <f>IF(IR_Notes824610141620[[#This Row],[Form Name]]&lt;&gt;"",IF($H$1&lt;&gt;"",LOWER($H$1),"Error, no preparer name"),"")</f>
        <v/>
      </c>
      <c r="L29" s="5" t="str">
        <f>IF(IR_Notes824610141620[[#This Row],[Form Name]]&lt;&gt;"",IF($H$2&lt;&gt;"",UPPER(LEFT($H$2,3)),"Error, not approved"),"")</f>
        <v/>
      </c>
      <c r="M29" s="21" t="e">
        <f t="shared" ca="1" si="1"/>
        <v>#VALUE!</v>
      </c>
    </row>
    <row r="30" spans="1:13" x14ac:dyDescent="0.25">
      <c r="A30" s="54" t="s">
        <v>19</v>
      </c>
      <c r="B30" s="55">
        <v>0</v>
      </c>
      <c r="G30" s="5"/>
      <c r="H30" s="5"/>
      <c r="I30" s="5"/>
      <c r="J30" s="5"/>
      <c r="K30" s="5" t="str">
        <f>IF(IR_Notes824610141620[[#This Row],[Form Name]]&lt;&gt;"",IF($H$1&lt;&gt;"",LOWER($H$1),"Error, no preparer name"),"")</f>
        <v/>
      </c>
      <c r="L30" s="5" t="str">
        <f>IF(IR_Notes824610141620[[#This Row],[Form Name]]&lt;&gt;"",IF($H$2&lt;&gt;"",UPPER(LEFT($H$2,3)),"Error, not approved"),"")</f>
        <v/>
      </c>
      <c r="M30" s="21" t="e">
        <f t="shared" ca="1" si="1"/>
        <v>#VALUE!</v>
      </c>
    </row>
    <row r="31" spans="1:13" x14ac:dyDescent="0.25">
      <c r="A31" s="54" t="s">
        <v>20</v>
      </c>
      <c r="B31" s="55">
        <v>-504.29</v>
      </c>
    </row>
    <row r="32" spans="1:13" x14ac:dyDescent="0.25">
      <c r="A32" s="54" t="s">
        <v>61</v>
      </c>
      <c r="B32" s="55">
        <v>0</v>
      </c>
    </row>
    <row r="33" spans="1:9" x14ac:dyDescent="0.25">
      <c r="A33" s="54" t="s">
        <v>21</v>
      </c>
      <c r="B33" s="55">
        <v>0</v>
      </c>
    </row>
    <row r="34" spans="1:9" x14ac:dyDescent="0.25">
      <c r="A34" s="54" t="s">
        <v>22</v>
      </c>
      <c r="B34" s="55">
        <v>0</v>
      </c>
      <c r="F34" t="s">
        <v>59</v>
      </c>
    </row>
    <row r="35" spans="1:9" x14ac:dyDescent="0.25">
      <c r="A35" s="54" t="s">
        <v>23</v>
      </c>
      <c r="B35" s="55">
        <v>6999.24</v>
      </c>
    </row>
    <row r="36" spans="1:9" x14ac:dyDescent="0.25">
      <c r="A36" s="56" t="s">
        <v>24</v>
      </c>
      <c r="B36" s="57">
        <v>143878.85999999999</v>
      </c>
      <c r="I36" t="s">
        <v>59</v>
      </c>
    </row>
    <row r="37" spans="1:9" x14ac:dyDescent="0.25">
      <c r="A37" s="56"/>
      <c r="B37" s="59"/>
    </row>
    <row r="38" spans="1:9" x14ac:dyDescent="0.25">
      <c r="A38" s="58" t="s">
        <v>110</v>
      </c>
      <c r="B38" s="59">
        <v>364.49</v>
      </c>
    </row>
    <row r="39" spans="1:9" x14ac:dyDescent="0.25">
      <c r="A39" s="58" t="s">
        <v>130</v>
      </c>
      <c r="B39" s="55">
        <v>1027.3599999999999</v>
      </c>
    </row>
    <row r="40" spans="1:9" x14ac:dyDescent="0.25">
      <c r="A40" s="53"/>
      <c r="B40" s="41"/>
    </row>
    <row r="41" spans="1:9" x14ac:dyDescent="0.25">
      <c r="A41" s="56" t="s">
        <v>28</v>
      </c>
      <c r="B41" s="57">
        <v>145270.70999999996</v>
      </c>
    </row>
    <row r="42" spans="1:9" x14ac:dyDescent="0.25">
      <c r="A42" s="42"/>
      <c r="B42" s="43"/>
    </row>
    <row r="43" spans="1:9" x14ac:dyDescent="0.25">
      <c r="A43" s="42"/>
      <c r="B43" s="43"/>
    </row>
    <row r="44" spans="1:9" x14ac:dyDescent="0.25">
      <c r="A44" s="39"/>
      <c r="B44" s="40"/>
    </row>
    <row r="46" spans="1:9" x14ac:dyDescent="0.25">
      <c r="A46" s="5" t="s">
        <v>51</v>
      </c>
      <c r="B46" s="22">
        <v>143878.85999999999</v>
      </c>
    </row>
    <row r="47" spans="1:9" x14ac:dyDescent="0.25">
      <c r="A47" s="5" t="s">
        <v>90</v>
      </c>
      <c r="B47" s="7">
        <v>0</v>
      </c>
    </row>
    <row r="48" spans="1:9" x14ac:dyDescent="0.25">
      <c r="A48" s="5" t="s">
        <v>92</v>
      </c>
      <c r="B48" s="7">
        <f>B38</f>
        <v>364.49</v>
      </c>
    </row>
    <row r="49" spans="1:4" x14ac:dyDescent="0.25">
      <c r="A49" s="5" t="s">
        <v>93</v>
      </c>
      <c r="B49" s="7">
        <f>B39</f>
        <v>1027.3599999999999</v>
      </c>
    </row>
    <row r="50" spans="1:4" x14ac:dyDescent="0.25">
      <c r="B50" s="7"/>
    </row>
    <row r="51" spans="1:4" x14ac:dyDescent="0.25">
      <c r="A51" s="5" t="s">
        <v>32</v>
      </c>
      <c r="B51" s="26">
        <f>SUM(B46:B50)</f>
        <v>145270.70999999996</v>
      </c>
    </row>
    <row r="52" spans="1:4" ht="15.75" thickBot="1" x14ac:dyDescent="0.3">
      <c r="A52" s="8" t="s">
        <v>35</v>
      </c>
      <c r="B52" s="9">
        <f>SUM(B51-B41)</f>
        <v>0</v>
      </c>
    </row>
    <row r="53" spans="1:4" ht="15.75" thickTop="1" x14ac:dyDescent="0.25"/>
    <row r="54" spans="1:4" x14ac:dyDescent="0.25">
      <c r="A54" t="s">
        <v>33</v>
      </c>
      <c r="B54" s="27">
        <f>VLOOKUP("Less Prior Payments Made",A20:B41,2,FALSE)</f>
        <v>-151566.47</v>
      </c>
    </row>
    <row r="55" spans="1:4" x14ac:dyDescent="0.25">
      <c r="A55" t="s">
        <v>34</v>
      </c>
      <c r="B55" s="27">
        <f>VLOOKUP("Less Prior Payments Made",A21:B42,2,FALSE)</f>
        <v>-151566.47</v>
      </c>
    </row>
    <row r="56" spans="1:4" x14ac:dyDescent="0.25">
      <c r="A56" t="s">
        <v>3</v>
      </c>
      <c r="B56" s="25">
        <f>B54-B55</f>
        <v>0</v>
      </c>
    </row>
    <row r="57" spans="1:4" x14ac:dyDescent="0.25">
      <c r="A57" s="6"/>
      <c r="B57" s="6"/>
      <c r="C57" s="6"/>
      <c r="D57" s="6"/>
    </row>
    <row r="58" spans="1:4" x14ac:dyDescent="0.25">
      <c r="A58" s="2" t="s">
        <v>47</v>
      </c>
    </row>
    <row r="59" spans="1:4" x14ac:dyDescent="0.25">
      <c r="A59" t="s">
        <v>43</v>
      </c>
    </row>
    <row r="60" spans="1:4" x14ac:dyDescent="0.25">
      <c r="A60" t="s">
        <v>44</v>
      </c>
    </row>
    <row r="61" spans="1:4" x14ac:dyDescent="0.25">
      <c r="A61" t="s">
        <v>45</v>
      </c>
    </row>
    <row r="62" spans="1:4" x14ac:dyDescent="0.25">
      <c r="A62" t="s">
        <v>46</v>
      </c>
    </row>
  </sheetData>
  <mergeCells count="1">
    <mergeCell ref="G4:J4"/>
  </mergeCells>
  <conditionalFormatting sqref="G1:H1">
    <cfRule type="expression" dxfId="6" priority="1">
      <formula>$H$1=""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6F36-7EDB-4BFC-BAFA-C24E391E6CD7}">
  <dimension ref="A1:Q62"/>
  <sheetViews>
    <sheetView workbookViewId="0">
      <selection activeCell="D36" sqref="D36"/>
    </sheetView>
  </sheetViews>
  <sheetFormatPr defaultColWidth="9.140625" defaultRowHeight="15" x14ac:dyDescent="0.25"/>
  <cols>
    <col min="1" max="1" width="45.7109375" customWidth="1"/>
    <col min="2" max="2" width="13.85546875" customWidth="1"/>
    <col min="3" max="3" width="12.5703125" bestFit="1" customWidth="1"/>
    <col min="4" max="4" width="52.5703125" bestFit="1" customWidth="1"/>
    <col min="7" max="7" width="15.7109375" customWidth="1"/>
    <col min="8" max="8" width="15.140625" bestFit="1" customWidth="1"/>
    <col min="9" max="9" width="38.42578125" customWidth="1"/>
    <col min="10" max="10" width="9.42578125" customWidth="1"/>
    <col min="11" max="12" width="14" hidden="1" customWidth="1"/>
    <col min="13" max="13" width="42.42578125" hidden="1" customWidth="1"/>
    <col min="14" max="15" width="9.140625" hidden="1" customWidth="1"/>
    <col min="17" max="17" width="12.42578125" customWidth="1"/>
  </cols>
  <sheetData>
    <row r="1" spans="1:17" ht="15.75" thickBot="1" x14ac:dyDescent="0.3">
      <c r="A1" s="6" t="s">
        <v>0</v>
      </c>
      <c r="B1" s="6" t="s">
        <v>2</v>
      </c>
      <c r="C1" s="6" t="s">
        <v>1</v>
      </c>
      <c r="D1" s="6" t="s">
        <v>3</v>
      </c>
      <c r="G1" s="17" t="s">
        <v>29</v>
      </c>
      <c r="H1" s="18" t="s">
        <v>123</v>
      </c>
      <c r="K1" t="s">
        <v>49</v>
      </c>
      <c r="M1" t="e">
        <f ca="1">LEFT($N$1,LEN($N$1)-5)</f>
        <v>#VALUE!</v>
      </c>
      <c r="N1" t="e">
        <f ca="1">RIGHT($O$1,LEN($O$1)-16)</f>
        <v>#VALUE!</v>
      </c>
      <c r="O1" t="str" cm="1">
        <f t="array" aca="1" ref="O1" ca="1">MID(CELL("filename"),SEARCH("[",CELL("filename"))+1,SEARCH("]",CELL("filename"))-SEARCH("[",CELL("filename"))-1)</f>
        <v>Checklist.xlsx</v>
      </c>
    </row>
    <row r="2" spans="1:17" x14ac:dyDescent="0.25">
      <c r="A2" s="46" t="s">
        <v>109</v>
      </c>
      <c r="B2" s="41">
        <f>SUM(B21)</f>
        <v>127192.38</v>
      </c>
      <c r="C2" s="41">
        <f>SUM(B2)</f>
        <v>127192.38</v>
      </c>
      <c r="D2" s="25">
        <f>B2-C2</f>
        <v>0</v>
      </c>
      <c r="G2" s="13" t="s">
        <v>30</v>
      </c>
      <c r="H2" s="16" t="s">
        <v>132</v>
      </c>
    </row>
    <row r="3" spans="1:17" ht="15.75" thickBot="1" x14ac:dyDescent="0.3">
      <c r="B3" s="1"/>
      <c r="C3" s="1"/>
      <c r="D3" s="25">
        <f>B3-C3</f>
        <v>0</v>
      </c>
      <c r="G3" s="14" t="s">
        <v>31</v>
      </c>
      <c r="H3" s="15"/>
    </row>
    <row r="4" spans="1:17" ht="19.5" thickBot="1" x14ac:dyDescent="0.35">
      <c r="B4" s="1"/>
      <c r="C4" s="1"/>
      <c r="D4" s="25">
        <f t="shared" ref="D4" si="0">B4-C4</f>
        <v>0</v>
      </c>
      <c r="G4" s="64" t="s">
        <v>53</v>
      </c>
      <c r="H4" s="65"/>
      <c r="I4" s="65"/>
      <c r="J4" s="66"/>
    </row>
    <row r="5" spans="1:17" x14ac:dyDescent="0.25">
      <c r="B5" s="52"/>
      <c r="C5" s="52"/>
      <c r="D5" s="1"/>
      <c r="G5" s="11" t="s">
        <v>36</v>
      </c>
      <c r="H5" s="12" t="s">
        <v>37</v>
      </c>
      <c r="I5" s="12" t="s">
        <v>38</v>
      </c>
      <c r="J5" s="12" t="s">
        <v>52</v>
      </c>
      <c r="K5" s="12" t="s">
        <v>48</v>
      </c>
      <c r="L5" s="12" t="s">
        <v>57</v>
      </c>
      <c r="M5" s="20" t="s">
        <v>49</v>
      </c>
      <c r="Q5">
        <v>50297</v>
      </c>
    </row>
    <row r="6" spans="1:17" x14ac:dyDescent="0.25">
      <c r="B6" s="52"/>
      <c r="C6" s="52"/>
      <c r="D6" s="1"/>
      <c r="G6" s="10"/>
      <c r="H6" s="28"/>
      <c r="I6" s="28"/>
      <c r="J6" s="5"/>
      <c r="K6" s="5" t="str">
        <f>IF(IR_Notes82461014162022[[#This Row],[Form Name]]&lt;&gt;"",IF($H$1&lt;&gt;"",LOWER($H$1),"Error, no preparer name"),"")</f>
        <v/>
      </c>
      <c r="L6" s="28" t="str">
        <f>IF(IR_Notes82461014162022[[#This Row],[Form Name]]&lt;&gt;"",IF($H$2&lt;&gt;"",UPPER(LEFT($H$2,3)),"Error, not approved"),"")</f>
        <v/>
      </c>
      <c r="M6" s="20" t="e">
        <f ca="1">$M$1</f>
        <v>#VALUE!</v>
      </c>
    </row>
    <row r="7" spans="1:17" x14ac:dyDescent="0.25">
      <c r="A7" s="2" t="s">
        <v>8</v>
      </c>
      <c r="B7" s="23">
        <f>SUM(B2:B6)</f>
        <v>127192.38</v>
      </c>
      <c r="C7" s="23">
        <f>SUM(C2:C6)</f>
        <v>127192.38</v>
      </c>
      <c r="D7" s="24">
        <f>B7-C7</f>
        <v>0</v>
      </c>
      <c r="G7" s="10"/>
      <c r="H7" s="28"/>
      <c r="I7" s="28"/>
      <c r="J7" s="5"/>
      <c r="K7" s="5" t="str">
        <f>IF(IR_Notes82461014162022[[#This Row],[Form Name]]&lt;&gt;"",IF($H$1&lt;&gt;"",LOWER($H$1),"Error, no preparer name"),"")</f>
        <v/>
      </c>
      <c r="L7" s="28" t="str">
        <f>IF(IR_Notes82461014162022[[#This Row],[Form Name]]&lt;&gt;"",IF($H$2&lt;&gt;"",UPPER(LEFT($H$2,3)),"Error, not approved"),"")</f>
        <v/>
      </c>
      <c r="M7" s="20" t="e">
        <f ca="1">$M$1</f>
        <v>#VALUE!</v>
      </c>
    </row>
    <row r="8" spans="1:17" x14ac:dyDescent="0.25">
      <c r="B8" s="52"/>
      <c r="C8" s="52"/>
      <c r="G8" s="10"/>
      <c r="H8" s="28"/>
      <c r="I8" s="28"/>
      <c r="J8" s="5"/>
      <c r="K8" s="5" t="str">
        <f>IF(IR_Notes82461014162022[[#This Row],[Form Name]]&lt;&gt;"",IF($H$1&lt;&gt;"",LOWER($H$1),"Error, no preparer name"),"")</f>
        <v/>
      </c>
      <c r="L8" s="5" t="str">
        <f>IF(IR_Notes82461014162022[[#This Row],[Form Name]]&lt;&gt;"",IF($H$2&lt;&gt;"",UPPER(LEFT($H$2,3)),"Error, not approved"),"")</f>
        <v/>
      </c>
      <c r="M8" s="21" t="e">
        <f t="shared" ref="M8:M30" ca="1" si="1">$M$1</f>
        <v>#VALUE!</v>
      </c>
    </row>
    <row r="9" spans="1:17" x14ac:dyDescent="0.25">
      <c r="A9" t="s">
        <v>6</v>
      </c>
      <c r="B9" s="52">
        <f>SUM(B7)</f>
        <v>127192.38</v>
      </c>
      <c r="C9" s="52"/>
      <c r="G9" s="10"/>
      <c r="H9" s="5"/>
      <c r="I9" s="5"/>
      <c r="J9" s="5"/>
      <c r="K9" s="5" t="str">
        <f>IF(IR_Notes82461014162022[[#This Row],[Form Name]]&lt;&gt;"",IF($H$1&lt;&gt;"",LOWER($H$1),"Error, no preparer name"),"")</f>
        <v/>
      </c>
      <c r="L9" s="5" t="str">
        <f>IF(IR_Notes82461014162022[[#This Row],[Form Name]]&lt;&gt;"",IF($H$2&lt;&gt;"",UPPER(LEFT($H$2,3)),"Error, not approved"),"")</f>
        <v/>
      </c>
      <c r="M9" s="21" t="e">
        <f t="shared" ca="1" si="1"/>
        <v>#VALUE!</v>
      </c>
    </row>
    <row r="10" spans="1:17" x14ac:dyDescent="0.25">
      <c r="A10" t="s">
        <v>7</v>
      </c>
      <c r="B10" s="23">
        <f>B9-C7</f>
        <v>0</v>
      </c>
      <c r="C10" s="52"/>
      <c r="G10" s="10"/>
      <c r="H10" s="5"/>
      <c r="I10" s="5"/>
      <c r="J10" s="5"/>
      <c r="K10" s="5" t="str">
        <f>IF(IR_Notes82461014162022[[#This Row],[Form Name]]&lt;&gt;"",IF($H$1&lt;&gt;"",LOWER($H$1),"Error, no preparer name"),"")</f>
        <v/>
      </c>
      <c r="L10" s="5" t="str">
        <f>IF(IR_Notes82461014162022[[#This Row],[Form Name]]&lt;&gt;"",IF($H$2&lt;&gt;"",UPPER(LEFT($H$2,3)),"Error, not approved"),"")</f>
        <v/>
      </c>
      <c r="M10" s="21" t="e">
        <f t="shared" ca="1" si="1"/>
        <v>#VALUE!</v>
      </c>
    </row>
    <row r="11" spans="1:17" x14ac:dyDescent="0.25">
      <c r="A11" s="6"/>
      <c r="B11" s="6" t="s">
        <v>56</v>
      </c>
      <c r="C11" s="6" t="s">
        <v>54</v>
      </c>
      <c r="D11" s="6" t="s">
        <v>55</v>
      </c>
      <c r="G11" s="10"/>
      <c r="H11" s="5"/>
      <c r="I11" s="5"/>
      <c r="J11" s="5"/>
      <c r="K11" s="5" t="str">
        <f>IF(IR_Notes82461014162022[[#This Row],[Form Name]]&lt;&gt;"",IF($H$1&lt;&gt;"",LOWER($H$1),"Error, no preparer name"),"")</f>
        <v/>
      </c>
      <c r="L11" s="5" t="str">
        <f>IF(IR_Notes82461014162022[[#This Row],[Form Name]]&lt;&gt;"",IF($H$2&lt;&gt;"",UPPER(LEFT($H$2,3)),"Error, not approved"),"")</f>
        <v/>
      </c>
      <c r="M11" s="21" t="e">
        <f t="shared" ca="1" si="1"/>
        <v>#VALUE!</v>
      </c>
    </row>
    <row r="12" spans="1:17" x14ac:dyDescent="0.25">
      <c r="A12" s="2" t="s">
        <v>39</v>
      </c>
      <c r="G12" s="10"/>
      <c r="H12" s="5"/>
      <c r="I12" s="5"/>
      <c r="J12" s="5"/>
      <c r="K12" s="5" t="str">
        <f>IF(IR_Notes82461014162022[[#This Row],[Form Name]]&lt;&gt;"",IF($H$1&lt;&gt;"",LOWER($H$1),"Error, no preparer name"),"")</f>
        <v/>
      </c>
      <c r="L12" s="5" t="str">
        <f>IF(IR_Notes82461014162022[[#This Row],[Form Name]]&lt;&gt;"",IF($H$2&lt;&gt;"",UPPER(LEFT($H$2,3)),"Error, not approved"),"")</f>
        <v/>
      </c>
      <c r="M12" s="21" t="e">
        <f t="shared" ca="1" si="1"/>
        <v>#VALUE!</v>
      </c>
    </row>
    <row r="13" spans="1:17" x14ac:dyDescent="0.25">
      <c r="A13" t="s">
        <v>40</v>
      </c>
      <c r="B13" t="s">
        <v>41</v>
      </c>
      <c r="C13" s="35">
        <f>SUM(B38)</f>
        <v>0</v>
      </c>
      <c r="D13" s="36" t="s">
        <v>74</v>
      </c>
      <c r="G13" s="5"/>
      <c r="H13" s="5"/>
      <c r="I13" s="5"/>
      <c r="J13" s="5"/>
      <c r="K13" s="5" t="str">
        <f>IF(IR_Notes82461014162022[[#This Row],[Form Name]]&lt;&gt;"",IF($H$1&lt;&gt;"",LOWER($H$1),"Error, no preparer name"),"")</f>
        <v/>
      </c>
      <c r="L13" s="5" t="str">
        <f>IF(IR_Notes82461014162022[[#This Row],[Form Name]]&lt;&gt;"",IF($H$2&lt;&gt;"",UPPER(LEFT($H$2,3)),"Error, not approved"),"")</f>
        <v/>
      </c>
      <c r="M13" s="21" t="e">
        <f t="shared" ca="1" si="1"/>
        <v>#VALUE!</v>
      </c>
    </row>
    <row r="14" spans="1:17" x14ac:dyDescent="0.25">
      <c r="A14" t="s">
        <v>67</v>
      </c>
      <c r="B14" t="s">
        <v>41</v>
      </c>
      <c r="C14" s="35">
        <f>SUM(B39)</f>
        <v>44004</v>
      </c>
      <c r="D14" s="36" t="s">
        <v>80</v>
      </c>
      <c r="G14" s="5"/>
      <c r="H14" s="5"/>
      <c r="I14" s="5"/>
      <c r="J14" s="5"/>
      <c r="K14" s="5" t="str">
        <f>IF(IR_Notes82461014162022[[#This Row],[Form Name]]&lt;&gt;"",IF($H$1&lt;&gt;"",LOWER($H$1),"Error, no preparer name"),"")</f>
        <v/>
      </c>
      <c r="L14" s="5" t="str">
        <f>IF(IR_Notes82461014162022[[#This Row],[Form Name]]&lt;&gt;"",IF($H$2&lt;&gt;"",UPPER(LEFT($H$2,3)),"Error, not approved"),"")</f>
        <v/>
      </c>
      <c r="M14" s="21" t="e">
        <f t="shared" ca="1" si="1"/>
        <v>#VALUE!</v>
      </c>
    </row>
    <row r="15" spans="1:17" x14ac:dyDescent="0.25">
      <c r="A15" t="s">
        <v>68</v>
      </c>
      <c r="B15" t="s">
        <v>41</v>
      </c>
      <c r="C15" s="35">
        <f>SUM(B40)</f>
        <v>669.63</v>
      </c>
      <c r="D15" s="36" t="s">
        <v>78</v>
      </c>
      <c r="G15" s="5"/>
      <c r="H15" s="5"/>
      <c r="I15" s="5"/>
      <c r="J15" s="5"/>
      <c r="K15" s="5" t="str">
        <f>IF(IR_Notes82461014162022[[#This Row],[Form Name]]&lt;&gt;"",IF($H$1&lt;&gt;"",LOWER($H$1),"Error, no preparer name"),"")</f>
        <v/>
      </c>
      <c r="L15" s="5" t="str">
        <f>IF(IR_Notes82461014162022[[#This Row],[Form Name]]&lt;&gt;"",IF($H$2&lt;&gt;"",UPPER(LEFT($H$2,3)),"Error, not approved"),"")</f>
        <v/>
      </c>
      <c r="M15" s="21" t="e">
        <f ca="1">$M$1</f>
        <v>#VALUE!</v>
      </c>
    </row>
    <row r="16" spans="1:17" x14ac:dyDescent="0.25">
      <c r="A16" t="s">
        <v>70</v>
      </c>
      <c r="B16" t="s">
        <v>72</v>
      </c>
      <c r="C16" s="35">
        <v>1377.29</v>
      </c>
      <c r="D16" s="36" t="s">
        <v>79</v>
      </c>
      <c r="G16" s="5"/>
      <c r="H16" s="5"/>
      <c r="I16" s="5"/>
      <c r="J16" s="5"/>
      <c r="K16" s="5" t="str">
        <f>IF(IR_Notes82461014162022[[#This Row],[Form Name]]&lt;&gt;"",IF($H$1&lt;&gt;"",LOWER($H$1),"Error, no preparer name"),"")</f>
        <v/>
      </c>
      <c r="L16" s="5" t="str">
        <f>IF(IR_Notes82461014162022[[#This Row],[Form Name]]&lt;&gt;"",IF($H$2&lt;&gt;"",UPPER(LEFT($H$2,3)),"Error, not approved"),"")</f>
        <v/>
      </c>
      <c r="M16" s="21" t="e">
        <f ca="1">$M$1</f>
        <v>#VALUE!</v>
      </c>
    </row>
    <row r="17" spans="1:13" x14ac:dyDescent="0.25">
      <c r="A17" t="s">
        <v>71</v>
      </c>
      <c r="B17" t="s">
        <v>72</v>
      </c>
      <c r="C17" s="35">
        <v>5198.18</v>
      </c>
      <c r="D17" s="36" t="s">
        <v>76</v>
      </c>
      <c r="G17" s="5"/>
      <c r="H17" s="5"/>
      <c r="I17" s="5"/>
      <c r="J17" s="5"/>
      <c r="K17" s="5" t="str">
        <f>IF(IR_Notes82461014162022[[#This Row],[Form Name]]&lt;&gt;"",IF($H$1&lt;&gt;"",LOWER($H$1),"Error, no preparer name"),"")</f>
        <v/>
      </c>
      <c r="L17" s="5" t="str">
        <f>IF(IR_Notes82461014162022[[#This Row],[Form Name]]&lt;&gt;"",IF($H$2&lt;&gt;"",UPPER(LEFT($H$2,3)),"Error, not approved"),"")</f>
        <v/>
      </c>
      <c r="M17" s="21" t="e">
        <f ca="1">$M$1</f>
        <v>#VALUE!</v>
      </c>
    </row>
    <row r="18" spans="1:13" x14ac:dyDescent="0.25">
      <c r="A18" t="s">
        <v>73</v>
      </c>
      <c r="B18" t="s">
        <v>41</v>
      </c>
      <c r="C18" s="22"/>
      <c r="D18" s="36" t="s">
        <v>77</v>
      </c>
      <c r="G18" s="5"/>
      <c r="H18" s="5"/>
      <c r="I18" s="5"/>
      <c r="J18" s="5"/>
      <c r="K18" s="5" t="str">
        <f>IF(IR_Notes82461014162022[[#This Row],[Form Name]]&lt;&gt;"",IF($H$1&lt;&gt;"",LOWER($H$1),"Error, no preparer name"),"")</f>
        <v/>
      </c>
      <c r="L18" s="5" t="str">
        <f>IF(IR_Notes82461014162022[[#This Row],[Form Name]]&lt;&gt;"",IF($H$2&lt;&gt;"",UPPER(LEFT($H$2,3)),"Error, not approved"),"")</f>
        <v/>
      </c>
      <c r="M18" s="21" t="e">
        <f ca="1">$M$1</f>
        <v>#VALUE!</v>
      </c>
    </row>
    <row r="19" spans="1:13" x14ac:dyDescent="0.25">
      <c r="A19" s="6"/>
      <c r="B19" s="6"/>
      <c r="C19" s="6"/>
      <c r="D19" s="6"/>
      <c r="G19" s="5"/>
      <c r="H19" s="5"/>
      <c r="I19" s="5"/>
      <c r="J19" s="5"/>
      <c r="K19" s="5" t="str">
        <f>IF(IR_Notes82461014162022[[#This Row],[Form Name]]&lt;&gt;"",IF($H$1&lt;&gt;"",LOWER($H$1),"Error, no preparer name"),"")</f>
        <v/>
      </c>
      <c r="L19" s="5" t="str">
        <f>IF(IR_Notes82461014162022[[#This Row],[Form Name]]&lt;&gt;"",IF($H$2&lt;&gt;"",UPPER(LEFT($H$2,3)),"Error, not approved"),"")</f>
        <v/>
      </c>
      <c r="M19" s="21" t="e">
        <f t="shared" ca="1" si="1"/>
        <v>#VALUE!</v>
      </c>
    </row>
    <row r="20" spans="1:13" x14ac:dyDescent="0.25">
      <c r="A20" s="2" t="s">
        <v>9</v>
      </c>
      <c r="G20" s="5"/>
      <c r="H20" s="5"/>
      <c r="I20" s="5"/>
      <c r="J20" s="5"/>
      <c r="K20" s="5" t="str">
        <f>IF(IR_Notes82461014162022[[#This Row],[Form Name]]&lt;&gt;"",IF($H$1&lt;&gt;"",LOWER($H$1),"Error, no preparer name"),"")</f>
        <v/>
      </c>
      <c r="L20" s="5" t="str">
        <f>IF(IR_Notes82461014162022[[#This Row],[Form Name]]&lt;&gt;"",IF($H$2&lt;&gt;"",UPPER(LEFT($H$2,3)),"Error, not approved"),"")</f>
        <v/>
      </c>
      <c r="M20" s="21" t="e">
        <f t="shared" ca="1" si="1"/>
        <v>#VALUE!</v>
      </c>
    </row>
    <row r="21" spans="1:13" x14ac:dyDescent="0.25">
      <c r="A21" t="s">
        <v>133</v>
      </c>
      <c r="B21" s="41">
        <v>127192.38</v>
      </c>
      <c r="G21" s="5"/>
      <c r="H21" s="5"/>
      <c r="I21" s="5"/>
      <c r="J21" s="5"/>
      <c r="K21" s="5" t="str">
        <f>IF(IR_Notes82461014162022[[#This Row],[Form Name]]&lt;&gt;"",IF($H$1&lt;&gt;"",LOWER($H$1),"Error, no preparer name"),"")</f>
        <v/>
      </c>
      <c r="L21" s="5" t="str">
        <f>IF(IR_Notes82461014162022[[#This Row],[Form Name]]&lt;&gt;"",IF($H$2&lt;&gt;"",UPPER(LEFT($H$2,3)),"Error, not approved"),"")</f>
        <v/>
      </c>
      <c r="M21" s="21" t="e">
        <f t="shared" ca="1" si="1"/>
        <v>#VALUE!</v>
      </c>
    </row>
    <row r="22" spans="1:13" x14ac:dyDescent="0.25">
      <c r="A22" s="42" t="s">
        <v>10</v>
      </c>
      <c r="B22" s="43">
        <v>127192.38</v>
      </c>
      <c r="G22" s="5"/>
      <c r="H22" s="5"/>
      <c r="I22" s="5"/>
      <c r="J22" s="5"/>
      <c r="K22" s="5" t="str">
        <f>IF(IR_Notes82461014162022[[#This Row],[Form Name]]&lt;&gt;"",IF($H$1&lt;&gt;"",LOWER($H$1),"Error, no preparer name"),"")</f>
        <v/>
      </c>
      <c r="L22" s="5" t="str">
        <f>IF(IR_Notes82461014162022[[#This Row],[Form Name]]&lt;&gt;"",IF($H$2&lt;&gt;"",UPPER(LEFT($H$2,3)),"Error, not approved"),"")</f>
        <v/>
      </c>
      <c r="M22" s="21" t="e">
        <f t="shared" ca="1" si="1"/>
        <v>#VALUE!</v>
      </c>
    </row>
    <row r="23" spans="1:13" x14ac:dyDescent="0.25">
      <c r="A23" t="s">
        <v>11</v>
      </c>
      <c r="B23" s="41">
        <v>270.11</v>
      </c>
      <c r="G23" s="5"/>
      <c r="H23" s="5"/>
      <c r="I23" s="5"/>
      <c r="J23" s="5"/>
      <c r="K23" s="5" t="str">
        <f>IF(IR_Notes82461014162022[[#This Row],[Form Name]]&lt;&gt;"",IF($H$1&lt;&gt;"",LOWER($H$1),"Error, no preparer name"),"")</f>
        <v/>
      </c>
      <c r="L23" s="5" t="str">
        <f>IF(IR_Notes82461014162022[[#This Row],[Form Name]]&lt;&gt;"",IF($H$2&lt;&gt;"",UPPER(LEFT($H$2,3)),"Error, not approved"),"")</f>
        <v/>
      </c>
      <c r="M23" s="21" t="e">
        <f t="shared" ca="1" si="1"/>
        <v>#VALUE!</v>
      </c>
    </row>
    <row r="24" spans="1:13" x14ac:dyDescent="0.25">
      <c r="A24" t="s">
        <v>12</v>
      </c>
      <c r="B24" s="41">
        <v>-46380.09</v>
      </c>
      <c r="G24" s="5"/>
      <c r="H24" s="5"/>
      <c r="I24" s="5"/>
      <c r="J24" s="5"/>
      <c r="K24" s="5" t="str">
        <f>IF(IR_Notes82461014162022[[#This Row],[Form Name]]&lt;&gt;"",IF($H$1&lt;&gt;"",LOWER($H$1),"Error, no preparer name"),"")</f>
        <v/>
      </c>
      <c r="L24" s="5" t="str">
        <f>IF(IR_Notes82461014162022[[#This Row],[Form Name]]&lt;&gt;"",IF($H$2&lt;&gt;"",UPPER(LEFT($H$2,3)),"Error, not approved"),"")</f>
        <v/>
      </c>
      <c r="M24" s="21" t="e">
        <f t="shared" ca="1" si="1"/>
        <v>#VALUE!</v>
      </c>
    </row>
    <row r="25" spans="1:13" x14ac:dyDescent="0.25">
      <c r="A25" t="s">
        <v>13</v>
      </c>
      <c r="B25" s="41">
        <v>-70.5</v>
      </c>
      <c r="G25" s="5"/>
      <c r="H25" s="5"/>
      <c r="I25" s="5"/>
      <c r="J25" s="5"/>
      <c r="K25" s="5" t="str">
        <f>IF(IR_Notes82461014162022[[#This Row],[Form Name]]&lt;&gt;"",IF($H$1&lt;&gt;"",LOWER($H$1),"Error, no preparer name"),"")</f>
        <v/>
      </c>
      <c r="L25" s="5" t="str">
        <f>IF(IR_Notes82461014162022[[#This Row],[Form Name]]&lt;&gt;"",IF($H$2&lt;&gt;"",UPPER(LEFT($H$2,3)),"Error, not approved"),"")</f>
        <v/>
      </c>
      <c r="M25" s="21" t="e">
        <f t="shared" ca="1" si="1"/>
        <v>#VALUE!</v>
      </c>
    </row>
    <row r="26" spans="1:13" x14ac:dyDescent="0.25">
      <c r="A26" s="42" t="s">
        <v>14</v>
      </c>
      <c r="B26" s="43">
        <v>81011.899999999994</v>
      </c>
      <c r="G26" s="5"/>
      <c r="H26" s="5"/>
      <c r="I26" s="5"/>
      <c r="J26" s="5"/>
      <c r="K26" s="5" t="str">
        <f>IF(IR_Notes82461014162022[[#This Row],[Form Name]]&lt;&gt;"",IF($H$1&lt;&gt;"",LOWER($H$1),"Error, no preparer name"),"")</f>
        <v/>
      </c>
      <c r="L26" s="5" t="str">
        <f>IF(IR_Notes82461014162022[[#This Row],[Form Name]]&lt;&gt;"",IF($H$2&lt;&gt;"",UPPER(LEFT($H$2,3)),"Error, not approved"),"")</f>
        <v/>
      </c>
      <c r="M26" s="21" t="e">
        <f t="shared" ca="1" si="1"/>
        <v>#VALUE!</v>
      </c>
    </row>
    <row r="27" spans="1:13" x14ac:dyDescent="0.25">
      <c r="A27" t="s">
        <v>15</v>
      </c>
      <c r="B27" s="41">
        <v>-667.93</v>
      </c>
      <c r="G27" s="5"/>
      <c r="H27" s="5"/>
      <c r="I27" s="5"/>
      <c r="J27" s="5"/>
      <c r="K27" s="5" t="str">
        <f>IF(IR_Notes82461014162022[[#This Row],[Form Name]]&lt;&gt;"",IF($H$1&lt;&gt;"",LOWER($H$1),"Error, no preparer name"),"")</f>
        <v/>
      </c>
      <c r="L27" s="5" t="str">
        <f>IF(IR_Notes82461014162022[[#This Row],[Form Name]]&lt;&gt;"",IF($H$2&lt;&gt;"",UPPER(LEFT($H$2,3)),"Error, not approved"),"")</f>
        <v/>
      </c>
      <c r="M27" s="21" t="e">
        <f t="shared" ca="1" si="1"/>
        <v>#VALUE!</v>
      </c>
    </row>
    <row r="28" spans="1:13" x14ac:dyDescent="0.25">
      <c r="A28" t="s">
        <v>16</v>
      </c>
      <c r="B28" s="41">
        <v>0</v>
      </c>
      <c r="G28" s="5"/>
      <c r="H28" s="5"/>
      <c r="I28" s="5"/>
      <c r="J28" s="5"/>
      <c r="K28" s="5" t="str">
        <f>IF(IR_Notes82461014162022[[#This Row],[Form Name]]&lt;&gt;"",IF($H$1&lt;&gt;"",LOWER($H$1),"Error, no preparer name"),"")</f>
        <v/>
      </c>
      <c r="L28" s="5" t="str">
        <f>IF(IR_Notes82461014162022[[#This Row],[Form Name]]&lt;&gt;"",IF($H$2&lt;&gt;"",UPPER(LEFT($H$2,3)),"Error, not approved"),"")</f>
        <v/>
      </c>
      <c r="M28" s="21" t="e">
        <f t="shared" ca="1" si="1"/>
        <v>#VALUE!</v>
      </c>
    </row>
    <row r="29" spans="1:13" x14ac:dyDescent="0.25">
      <c r="A29" t="s">
        <v>17</v>
      </c>
      <c r="B29" s="41">
        <v>-8204.73</v>
      </c>
      <c r="G29" s="5"/>
      <c r="H29" s="5"/>
      <c r="I29" s="5"/>
      <c r="J29" s="5"/>
      <c r="K29" s="5" t="str">
        <f>IF(IR_Notes82461014162022[[#This Row],[Form Name]]&lt;&gt;"",IF($H$1&lt;&gt;"",LOWER($H$1),"Error, no preparer name"),"")</f>
        <v/>
      </c>
      <c r="L29" s="5" t="str">
        <f>IF(IR_Notes82461014162022[[#This Row],[Form Name]]&lt;&gt;"",IF($H$2&lt;&gt;"",UPPER(LEFT($H$2,3)),"Error, not approved"),"")</f>
        <v/>
      </c>
      <c r="M29" s="21" t="e">
        <f t="shared" ca="1" si="1"/>
        <v>#VALUE!</v>
      </c>
    </row>
    <row r="30" spans="1:13" x14ac:dyDescent="0.25">
      <c r="A30" t="s">
        <v>19</v>
      </c>
      <c r="B30" s="41">
        <v>0</v>
      </c>
      <c r="G30" s="5"/>
      <c r="H30" s="5"/>
      <c r="I30" s="5"/>
      <c r="J30" s="5"/>
      <c r="K30" s="5" t="str">
        <f>IF(IR_Notes82461014162022[[#This Row],[Form Name]]&lt;&gt;"",IF($H$1&lt;&gt;"",LOWER($H$1),"Error, no preparer name"),"")</f>
        <v/>
      </c>
      <c r="L30" s="5" t="str">
        <f>IF(IR_Notes82461014162022[[#This Row],[Form Name]]&lt;&gt;"",IF($H$2&lt;&gt;"",UPPER(LEFT($H$2,3)),"Error, not approved"),"")</f>
        <v/>
      </c>
      <c r="M30" s="21" t="e">
        <f t="shared" ca="1" si="1"/>
        <v>#VALUE!</v>
      </c>
    </row>
    <row r="31" spans="1:13" x14ac:dyDescent="0.25">
      <c r="A31" t="s">
        <v>20</v>
      </c>
      <c r="B31" s="41">
        <v>-446.88</v>
      </c>
    </row>
    <row r="32" spans="1:13" x14ac:dyDescent="0.25">
      <c r="A32" t="s">
        <v>61</v>
      </c>
      <c r="B32" s="41">
        <v>0</v>
      </c>
    </row>
    <row r="33" spans="1:9" x14ac:dyDescent="0.25">
      <c r="A33" t="s">
        <v>21</v>
      </c>
      <c r="B33" s="41">
        <v>0</v>
      </c>
    </row>
    <row r="34" spans="1:9" x14ac:dyDescent="0.25">
      <c r="A34" t="s">
        <v>22</v>
      </c>
      <c r="B34" s="41">
        <v>0</v>
      </c>
      <c r="F34" t="s">
        <v>59</v>
      </c>
    </row>
    <row r="35" spans="1:9" x14ac:dyDescent="0.25">
      <c r="A35" t="s">
        <v>23</v>
      </c>
      <c r="B35" s="41">
        <v>5104.91</v>
      </c>
    </row>
    <row r="36" spans="1:9" x14ac:dyDescent="0.25">
      <c r="A36" s="53" t="s">
        <v>134</v>
      </c>
      <c r="B36" s="41">
        <v>750.64</v>
      </c>
      <c r="I36" t="s">
        <v>59</v>
      </c>
    </row>
    <row r="37" spans="1:9" x14ac:dyDescent="0.25">
      <c r="A37" s="42" t="s">
        <v>24</v>
      </c>
      <c r="B37" s="43">
        <f>SUM(B26:B36)</f>
        <v>77547.91</v>
      </c>
    </row>
    <row r="38" spans="1:9" x14ac:dyDescent="0.25">
      <c r="A38" t="s">
        <v>120</v>
      </c>
      <c r="B38" s="41" t="s">
        <v>120</v>
      </c>
    </row>
    <row r="39" spans="1:9" x14ac:dyDescent="0.25">
      <c r="A39" s="53" t="s">
        <v>135</v>
      </c>
      <c r="B39" s="41">
        <v>44004</v>
      </c>
    </row>
    <row r="40" spans="1:9" x14ac:dyDescent="0.25">
      <c r="A40" s="53" t="s">
        <v>110</v>
      </c>
      <c r="B40" s="41">
        <v>669.63</v>
      </c>
    </row>
    <row r="41" spans="1:9" x14ac:dyDescent="0.25">
      <c r="A41" s="53" t="s">
        <v>130</v>
      </c>
      <c r="B41" s="41">
        <v>880.54</v>
      </c>
    </row>
    <row r="42" spans="1:9" x14ac:dyDescent="0.25">
      <c r="B42" s="41"/>
    </row>
    <row r="43" spans="1:9" x14ac:dyDescent="0.25">
      <c r="A43" s="42" t="s">
        <v>28</v>
      </c>
      <c r="B43" s="43">
        <f>SUM(B37:B42)</f>
        <v>123102.08</v>
      </c>
    </row>
    <row r="44" spans="1:9" x14ac:dyDescent="0.25">
      <c r="A44" s="39"/>
      <c r="B44" s="40"/>
    </row>
    <row r="46" spans="1:9" x14ac:dyDescent="0.25">
      <c r="A46" s="5" t="s">
        <v>51</v>
      </c>
      <c r="B46" s="22">
        <v>77547.91</v>
      </c>
    </row>
    <row r="47" spans="1:9" x14ac:dyDescent="0.25">
      <c r="A47" s="5" t="s">
        <v>90</v>
      </c>
      <c r="B47" s="7">
        <f>B39</f>
        <v>44004</v>
      </c>
    </row>
    <row r="48" spans="1:9" x14ac:dyDescent="0.25">
      <c r="A48" s="5" t="s">
        <v>92</v>
      </c>
      <c r="B48" s="7">
        <f>B40</f>
        <v>669.63</v>
      </c>
    </row>
    <row r="49" spans="1:4" x14ac:dyDescent="0.25">
      <c r="A49" s="5" t="s">
        <v>93</v>
      </c>
      <c r="B49" s="7">
        <f>B41</f>
        <v>880.54</v>
      </c>
    </row>
    <row r="50" spans="1:4" x14ac:dyDescent="0.25">
      <c r="B50" s="7"/>
    </row>
    <row r="51" spans="1:4" x14ac:dyDescent="0.25">
      <c r="A51" s="5" t="s">
        <v>32</v>
      </c>
      <c r="B51" s="26">
        <f>SUM(B46:B50)</f>
        <v>123102.08</v>
      </c>
    </row>
    <row r="52" spans="1:4" ht="15.75" thickBot="1" x14ac:dyDescent="0.3">
      <c r="A52" s="8" t="s">
        <v>35</v>
      </c>
      <c r="B52" s="9">
        <f>SUM(B51-B43)</f>
        <v>0</v>
      </c>
    </row>
    <row r="53" spans="1:4" ht="15.75" thickTop="1" x14ac:dyDescent="0.25"/>
    <row r="54" spans="1:4" x14ac:dyDescent="0.25">
      <c r="A54" t="s">
        <v>33</v>
      </c>
      <c r="B54" s="27">
        <f>VLOOKUP("Less Prior Payments Made",A20:B41,2,FALSE)</f>
        <v>-8204.73</v>
      </c>
    </row>
    <row r="55" spans="1:4" x14ac:dyDescent="0.25">
      <c r="A55" t="s">
        <v>34</v>
      </c>
      <c r="B55" s="27">
        <f>VLOOKUP("Less Prior Payments Made",A21:B42,2,FALSE)</f>
        <v>-8204.73</v>
      </c>
    </row>
    <row r="56" spans="1:4" x14ac:dyDescent="0.25">
      <c r="A56" t="s">
        <v>3</v>
      </c>
      <c r="B56" s="25">
        <f>B54-B55</f>
        <v>0</v>
      </c>
    </row>
    <row r="57" spans="1:4" x14ac:dyDescent="0.25">
      <c r="A57" s="6"/>
      <c r="B57" s="6"/>
      <c r="C57" s="6"/>
      <c r="D57" s="6"/>
    </row>
    <row r="58" spans="1:4" x14ac:dyDescent="0.25">
      <c r="A58" s="2" t="s">
        <v>47</v>
      </c>
    </row>
    <row r="59" spans="1:4" x14ac:dyDescent="0.25">
      <c r="A59" t="s">
        <v>43</v>
      </c>
    </row>
    <row r="60" spans="1:4" x14ac:dyDescent="0.25">
      <c r="A60" t="s">
        <v>44</v>
      </c>
    </row>
    <row r="61" spans="1:4" x14ac:dyDescent="0.25">
      <c r="A61" t="s">
        <v>45</v>
      </c>
    </row>
    <row r="62" spans="1:4" x14ac:dyDescent="0.25">
      <c r="A62" t="s">
        <v>46</v>
      </c>
    </row>
  </sheetData>
  <mergeCells count="1">
    <mergeCell ref="G4:J4"/>
  </mergeCells>
  <conditionalFormatting sqref="G1:H1">
    <cfRule type="expression" dxfId="5" priority="1">
      <formula>$H$1=""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8007-4AC8-4D9D-8F19-B549FA3F39A2}">
  <dimension ref="A1:O62"/>
  <sheetViews>
    <sheetView workbookViewId="0">
      <selection activeCell="D25" sqref="D25"/>
    </sheetView>
  </sheetViews>
  <sheetFormatPr defaultColWidth="9.140625" defaultRowHeight="15" x14ac:dyDescent="0.25"/>
  <cols>
    <col min="1" max="1" width="45.7109375" customWidth="1"/>
    <col min="2" max="2" width="13.85546875" customWidth="1"/>
    <col min="3" max="3" width="12.5703125" bestFit="1" customWidth="1"/>
    <col min="4" max="4" width="52.5703125" bestFit="1" customWidth="1"/>
    <col min="7" max="7" width="15.7109375" customWidth="1"/>
    <col min="8" max="8" width="15.140625" bestFit="1" customWidth="1"/>
    <col min="9" max="9" width="38.42578125" customWidth="1"/>
    <col min="10" max="10" width="9.42578125" customWidth="1"/>
    <col min="11" max="12" width="14" hidden="1" customWidth="1"/>
    <col min="13" max="13" width="42.42578125" hidden="1" customWidth="1"/>
    <col min="14" max="15" width="9.140625" hidden="1" customWidth="1"/>
    <col min="17" max="17" width="12.42578125" customWidth="1"/>
  </cols>
  <sheetData>
    <row r="1" spans="1:15" ht="15.75" thickBot="1" x14ac:dyDescent="0.3">
      <c r="A1" s="6" t="s">
        <v>0</v>
      </c>
      <c r="B1" s="6" t="s">
        <v>2</v>
      </c>
      <c r="C1" s="6" t="s">
        <v>1</v>
      </c>
      <c r="D1" s="6" t="s">
        <v>3</v>
      </c>
      <c r="G1" s="17" t="s">
        <v>29</v>
      </c>
      <c r="H1" s="18" t="s">
        <v>123</v>
      </c>
      <c r="K1" t="s">
        <v>49</v>
      </c>
      <c r="M1" t="e">
        <f ca="1">LEFT($N$1,LEN($N$1)-5)</f>
        <v>#VALUE!</v>
      </c>
      <c r="N1" t="e">
        <f ca="1">RIGHT($O$1,LEN($O$1)-16)</f>
        <v>#VALUE!</v>
      </c>
      <c r="O1" t="str" cm="1">
        <f t="array" aca="1" ref="O1" ca="1">MID(CELL("filename"),SEARCH("[",CELL("filename"))+1,SEARCH("]",CELL("filename"))-SEARCH("[",CELL("filename"))-1)</f>
        <v>Checklist.xlsx</v>
      </c>
    </row>
    <row r="2" spans="1:15" x14ac:dyDescent="0.25">
      <c r="A2" s="46" t="s">
        <v>109</v>
      </c>
      <c r="B2" s="41">
        <f>SUM(B21)</f>
        <v>104491.57</v>
      </c>
      <c r="C2" s="41">
        <f>SUM(B2)</f>
        <v>104491.57</v>
      </c>
      <c r="D2" s="25">
        <f>B2-C2</f>
        <v>0</v>
      </c>
      <c r="G2" s="13" t="s">
        <v>30</v>
      </c>
      <c r="H2" s="16" t="s">
        <v>137</v>
      </c>
    </row>
    <row r="3" spans="1:15" ht="15.75" thickBot="1" x14ac:dyDescent="0.3">
      <c r="B3" s="1"/>
      <c r="C3" s="1"/>
      <c r="D3" s="25">
        <f>B3-C3</f>
        <v>0</v>
      </c>
      <c r="G3" s="14" t="s">
        <v>31</v>
      </c>
      <c r="H3" s="15"/>
    </row>
    <row r="4" spans="1:15" ht="19.5" thickBot="1" x14ac:dyDescent="0.35">
      <c r="B4" s="1"/>
      <c r="C4" s="1"/>
      <c r="D4" s="25">
        <f t="shared" ref="D4" si="0">B4-C4</f>
        <v>0</v>
      </c>
      <c r="G4" s="64" t="s">
        <v>53</v>
      </c>
      <c r="H4" s="65"/>
      <c r="I4" s="65"/>
      <c r="J4" s="66"/>
    </row>
    <row r="5" spans="1:15" x14ac:dyDescent="0.25">
      <c r="B5" s="52"/>
      <c r="C5" s="52"/>
      <c r="D5" s="1"/>
      <c r="G5" s="11" t="s">
        <v>36</v>
      </c>
      <c r="H5" s="12" t="s">
        <v>37</v>
      </c>
      <c r="I5" s="12" t="s">
        <v>38</v>
      </c>
      <c r="J5" s="12" t="s">
        <v>52</v>
      </c>
      <c r="K5" s="12" t="s">
        <v>48</v>
      </c>
      <c r="L5" s="12" t="s">
        <v>57</v>
      </c>
      <c r="M5" s="20" t="s">
        <v>49</v>
      </c>
    </row>
    <row r="6" spans="1:15" x14ac:dyDescent="0.25">
      <c r="B6" s="52"/>
      <c r="C6" s="52"/>
      <c r="D6" s="1"/>
      <c r="G6" s="10"/>
      <c r="H6" s="28"/>
      <c r="I6" s="28"/>
      <c r="J6" s="5"/>
      <c r="K6" s="5" t="str">
        <f>IF(IR_Notes8246101416202224[[#This Row],[Form Name]]&lt;&gt;"",IF($H$1&lt;&gt;"",LOWER($H$1),"Error, no preparer name"),"")</f>
        <v/>
      </c>
      <c r="L6" s="28" t="str">
        <f>IF(IR_Notes8246101416202224[[#This Row],[Form Name]]&lt;&gt;"",IF($H$2&lt;&gt;"",UPPER(LEFT($H$2,3)),"Error, not approved"),"")</f>
        <v/>
      </c>
      <c r="M6" s="20" t="e">
        <f ca="1">$M$1</f>
        <v>#VALUE!</v>
      </c>
    </row>
    <row r="7" spans="1:15" x14ac:dyDescent="0.25">
      <c r="A7" s="2" t="s">
        <v>8</v>
      </c>
      <c r="B7" s="23">
        <f>SUM(B2:B6)</f>
        <v>104491.57</v>
      </c>
      <c r="C7" s="23">
        <f>SUM(C2:C6)</f>
        <v>104491.57</v>
      </c>
      <c r="D7" s="24">
        <f>B7-C7</f>
        <v>0</v>
      </c>
      <c r="G7" s="10"/>
      <c r="H7" s="28"/>
      <c r="I7" s="28"/>
      <c r="J7" s="5"/>
      <c r="K7" s="5" t="str">
        <f>IF(IR_Notes8246101416202224[[#This Row],[Form Name]]&lt;&gt;"",IF($H$1&lt;&gt;"",LOWER($H$1),"Error, no preparer name"),"")</f>
        <v/>
      </c>
      <c r="L7" s="28" t="str">
        <f>IF(IR_Notes8246101416202224[[#This Row],[Form Name]]&lt;&gt;"",IF($H$2&lt;&gt;"",UPPER(LEFT($H$2,3)),"Error, not approved"),"")</f>
        <v/>
      </c>
      <c r="M7" s="20" t="e">
        <f ca="1">$M$1</f>
        <v>#VALUE!</v>
      </c>
    </row>
    <row r="8" spans="1:15" x14ac:dyDescent="0.25">
      <c r="B8" s="52"/>
      <c r="C8" s="52"/>
      <c r="G8" s="10"/>
      <c r="H8" s="28"/>
      <c r="I8" s="28"/>
      <c r="J8" s="5"/>
      <c r="K8" s="5" t="str">
        <f>IF(IR_Notes8246101416202224[[#This Row],[Form Name]]&lt;&gt;"",IF($H$1&lt;&gt;"",LOWER($H$1),"Error, no preparer name"),"")</f>
        <v/>
      </c>
      <c r="L8" s="5" t="str">
        <f>IF(IR_Notes8246101416202224[[#This Row],[Form Name]]&lt;&gt;"",IF($H$2&lt;&gt;"",UPPER(LEFT($H$2,3)),"Error, not approved"),"")</f>
        <v/>
      </c>
      <c r="M8" s="21" t="e">
        <f t="shared" ref="M8:M30" ca="1" si="1">$M$1</f>
        <v>#VALUE!</v>
      </c>
    </row>
    <row r="9" spans="1:15" x14ac:dyDescent="0.25">
      <c r="A9" t="s">
        <v>6</v>
      </c>
      <c r="B9" s="52">
        <f>SUM(B7)</f>
        <v>104491.57</v>
      </c>
      <c r="C9" s="52"/>
      <c r="G9" s="10"/>
      <c r="H9" s="5"/>
      <c r="I9" s="5"/>
      <c r="J9" s="5"/>
      <c r="K9" s="5" t="str">
        <f>IF(IR_Notes8246101416202224[[#This Row],[Form Name]]&lt;&gt;"",IF($H$1&lt;&gt;"",LOWER($H$1),"Error, no preparer name"),"")</f>
        <v/>
      </c>
      <c r="L9" s="5" t="str">
        <f>IF(IR_Notes8246101416202224[[#This Row],[Form Name]]&lt;&gt;"",IF($H$2&lt;&gt;"",UPPER(LEFT($H$2,3)),"Error, not approved"),"")</f>
        <v/>
      </c>
      <c r="M9" s="21" t="e">
        <f t="shared" ca="1" si="1"/>
        <v>#VALUE!</v>
      </c>
    </row>
    <row r="10" spans="1:15" x14ac:dyDescent="0.25">
      <c r="A10" t="s">
        <v>7</v>
      </c>
      <c r="B10" s="23">
        <f>B9-C7</f>
        <v>0</v>
      </c>
      <c r="C10" s="52"/>
      <c r="G10" s="10"/>
      <c r="H10" s="5"/>
      <c r="I10" s="5"/>
      <c r="J10" s="5"/>
      <c r="K10" s="5" t="str">
        <f>IF(IR_Notes8246101416202224[[#This Row],[Form Name]]&lt;&gt;"",IF($H$1&lt;&gt;"",LOWER($H$1),"Error, no preparer name"),"")</f>
        <v/>
      </c>
      <c r="L10" s="5" t="str">
        <f>IF(IR_Notes8246101416202224[[#This Row],[Form Name]]&lt;&gt;"",IF($H$2&lt;&gt;"",UPPER(LEFT($H$2,3)),"Error, not approved"),"")</f>
        <v/>
      </c>
      <c r="M10" s="21" t="e">
        <f t="shared" ca="1" si="1"/>
        <v>#VALUE!</v>
      </c>
    </row>
    <row r="11" spans="1:15" x14ac:dyDescent="0.25">
      <c r="A11" s="6"/>
      <c r="B11" s="6" t="s">
        <v>56</v>
      </c>
      <c r="C11" s="6" t="s">
        <v>54</v>
      </c>
      <c r="D11" s="6" t="s">
        <v>55</v>
      </c>
      <c r="G11" s="10"/>
      <c r="H11" s="5"/>
      <c r="I11" s="5"/>
      <c r="J11" s="5"/>
      <c r="K11" s="5" t="str">
        <f>IF(IR_Notes8246101416202224[[#This Row],[Form Name]]&lt;&gt;"",IF($H$1&lt;&gt;"",LOWER($H$1),"Error, no preparer name"),"")</f>
        <v/>
      </c>
      <c r="L11" s="5" t="str">
        <f>IF(IR_Notes8246101416202224[[#This Row],[Form Name]]&lt;&gt;"",IF($H$2&lt;&gt;"",UPPER(LEFT($H$2,3)),"Error, not approved"),"")</f>
        <v/>
      </c>
      <c r="M11" s="21" t="e">
        <f t="shared" ca="1" si="1"/>
        <v>#VALUE!</v>
      </c>
    </row>
    <row r="12" spans="1:15" x14ac:dyDescent="0.25">
      <c r="A12" s="2" t="s">
        <v>39</v>
      </c>
      <c r="G12" s="10"/>
      <c r="H12" s="5"/>
      <c r="I12" s="5"/>
      <c r="J12" s="5"/>
      <c r="K12" s="5" t="str">
        <f>IF(IR_Notes8246101416202224[[#This Row],[Form Name]]&lt;&gt;"",IF($H$1&lt;&gt;"",LOWER($H$1),"Error, no preparer name"),"")</f>
        <v/>
      </c>
      <c r="L12" s="5" t="str">
        <f>IF(IR_Notes8246101416202224[[#This Row],[Form Name]]&lt;&gt;"",IF($H$2&lt;&gt;"",UPPER(LEFT($H$2,3)),"Error, not approved"),"")</f>
        <v/>
      </c>
      <c r="M12" s="21" t="e">
        <f t="shared" ca="1" si="1"/>
        <v>#VALUE!</v>
      </c>
    </row>
    <row r="13" spans="1:15" x14ac:dyDescent="0.25">
      <c r="A13" t="s">
        <v>40</v>
      </c>
      <c r="B13" t="s">
        <v>41</v>
      </c>
      <c r="C13" s="35">
        <f>SUM(B38)</f>
        <v>0</v>
      </c>
      <c r="D13" s="36" t="s">
        <v>74</v>
      </c>
      <c r="G13" s="5"/>
      <c r="H13" s="5"/>
      <c r="I13" s="5"/>
      <c r="J13" s="5"/>
      <c r="K13" s="5" t="str">
        <f>IF(IR_Notes8246101416202224[[#This Row],[Form Name]]&lt;&gt;"",IF($H$1&lt;&gt;"",LOWER($H$1),"Error, no preparer name"),"")</f>
        <v/>
      </c>
      <c r="L13" s="5" t="str">
        <f>IF(IR_Notes8246101416202224[[#This Row],[Form Name]]&lt;&gt;"",IF($H$2&lt;&gt;"",UPPER(LEFT($H$2,3)),"Error, not approved"),"")</f>
        <v/>
      </c>
      <c r="M13" s="21" t="e">
        <f t="shared" ca="1" si="1"/>
        <v>#VALUE!</v>
      </c>
    </row>
    <row r="14" spans="1:15" x14ac:dyDescent="0.25">
      <c r="A14" t="s">
        <v>67</v>
      </c>
      <c r="B14" t="s">
        <v>41</v>
      </c>
      <c r="C14" s="35">
        <f>SUM(B39)</f>
        <v>36468</v>
      </c>
      <c r="D14" s="36" t="s">
        <v>80</v>
      </c>
      <c r="G14" s="5"/>
      <c r="H14" s="5"/>
      <c r="I14" s="5"/>
      <c r="J14" s="5"/>
      <c r="K14" s="5" t="str">
        <f>IF(IR_Notes8246101416202224[[#This Row],[Form Name]]&lt;&gt;"",IF($H$1&lt;&gt;"",LOWER($H$1),"Error, no preparer name"),"")</f>
        <v/>
      </c>
      <c r="L14" s="5" t="str">
        <f>IF(IR_Notes8246101416202224[[#This Row],[Form Name]]&lt;&gt;"",IF($H$2&lt;&gt;"",UPPER(LEFT($H$2,3)),"Error, not approved"),"")</f>
        <v/>
      </c>
      <c r="M14" s="21" t="e">
        <f t="shared" ca="1" si="1"/>
        <v>#VALUE!</v>
      </c>
    </row>
    <row r="15" spans="1:15" x14ac:dyDescent="0.25">
      <c r="A15" t="s">
        <v>68</v>
      </c>
      <c r="B15" t="s">
        <v>41</v>
      </c>
      <c r="C15" s="35">
        <f>SUM(B40)</f>
        <v>1297.21</v>
      </c>
      <c r="D15" s="36" t="s">
        <v>78</v>
      </c>
      <c r="G15" s="5"/>
      <c r="H15" s="5"/>
      <c r="I15" s="5"/>
      <c r="J15" s="5"/>
      <c r="K15" s="5" t="str">
        <f>IF(IR_Notes8246101416202224[[#This Row],[Form Name]]&lt;&gt;"",IF($H$1&lt;&gt;"",LOWER($H$1),"Error, no preparer name"),"")</f>
        <v/>
      </c>
      <c r="L15" s="5" t="str">
        <f>IF(IR_Notes8246101416202224[[#This Row],[Form Name]]&lt;&gt;"",IF($H$2&lt;&gt;"",UPPER(LEFT($H$2,3)),"Error, not approved"),"")</f>
        <v/>
      </c>
      <c r="M15" s="21" t="e">
        <f ca="1">$M$1</f>
        <v>#VALUE!</v>
      </c>
    </row>
    <row r="16" spans="1:15" x14ac:dyDescent="0.25">
      <c r="A16" t="s">
        <v>70</v>
      </c>
      <c r="B16" t="s">
        <v>72</v>
      </c>
      <c r="C16" s="35">
        <v>1377.29</v>
      </c>
      <c r="D16" s="36" t="s">
        <v>79</v>
      </c>
      <c r="G16" s="5"/>
      <c r="H16" s="5"/>
      <c r="I16" s="5"/>
      <c r="J16" s="5"/>
      <c r="K16" s="5" t="str">
        <f>IF(IR_Notes8246101416202224[[#This Row],[Form Name]]&lt;&gt;"",IF($H$1&lt;&gt;"",LOWER($H$1),"Error, no preparer name"),"")</f>
        <v/>
      </c>
      <c r="L16" s="5" t="str">
        <f>IF(IR_Notes8246101416202224[[#This Row],[Form Name]]&lt;&gt;"",IF($H$2&lt;&gt;"",UPPER(LEFT($H$2,3)),"Error, not approved"),"")</f>
        <v/>
      </c>
      <c r="M16" s="21" t="e">
        <f ca="1">$M$1</f>
        <v>#VALUE!</v>
      </c>
    </row>
    <row r="17" spans="1:13" x14ac:dyDescent="0.25">
      <c r="A17" t="s">
        <v>71</v>
      </c>
      <c r="B17" t="s">
        <v>72</v>
      </c>
      <c r="C17" s="35">
        <v>5198.18</v>
      </c>
      <c r="D17" s="36" t="s">
        <v>76</v>
      </c>
      <c r="G17" s="5"/>
      <c r="H17" s="5"/>
      <c r="I17" s="5"/>
      <c r="J17" s="5"/>
      <c r="K17" s="5" t="str">
        <f>IF(IR_Notes8246101416202224[[#This Row],[Form Name]]&lt;&gt;"",IF($H$1&lt;&gt;"",LOWER($H$1),"Error, no preparer name"),"")</f>
        <v/>
      </c>
      <c r="L17" s="5" t="str">
        <f>IF(IR_Notes8246101416202224[[#This Row],[Form Name]]&lt;&gt;"",IF($H$2&lt;&gt;"",UPPER(LEFT($H$2,3)),"Error, not approved"),"")</f>
        <v/>
      </c>
      <c r="M17" s="21" t="e">
        <f ca="1">$M$1</f>
        <v>#VALUE!</v>
      </c>
    </row>
    <row r="18" spans="1:13" x14ac:dyDescent="0.25">
      <c r="A18" t="s">
        <v>73</v>
      </c>
      <c r="B18" t="s">
        <v>41</v>
      </c>
      <c r="C18" s="22"/>
      <c r="D18" s="36" t="s">
        <v>77</v>
      </c>
      <c r="G18" s="5"/>
      <c r="H18" s="5"/>
      <c r="I18" s="5"/>
      <c r="J18" s="5"/>
      <c r="K18" s="5" t="str">
        <f>IF(IR_Notes8246101416202224[[#This Row],[Form Name]]&lt;&gt;"",IF($H$1&lt;&gt;"",LOWER($H$1),"Error, no preparer name"),"")</f>
        <v/>
      </c>
      <c r="L18" s="5" t="str">
        <f>IF(IR_Notes8246101416202224[[#This Row],[Form Name]]&lt;&gt;"",IF($H$2&lt;&gt;"",UPPER(LEFT($H$2,3)),"Error, not approved"),"")</f>
        <v/>
      </c>
      <c r="M18" s="21" t="e">
        <f ca="1">$M$1</f>
        <v>#VALUE!</v>
      </c>
    </row>
    <row r="19" spans="1:13" x14ac:dyDescent="0.25">
      <c r="A19" s="6"/>
      <c r="B19" s="6"/>
      <c r="C19" s="6"/>
      <c r="D19" s="6"/>
      <c r="G19" s="5"/>
      <c r="H19" s="5"/>
      <c r="I19" s="5"/>
      <c r="J19" s="5"/>
      <c r="K19" s="5" t="str">
        <f>IF(IR_Notes8246101416202224[[#This Row],[Form Name]]&lt;&gt;"",IF($H$1&lt;&gt;"",LOWER($H$1),"Error, no preparer name"),"")</f>
        <v/>
      </c>
      <c r="L19" s="5" t="str">
        <f>IF(IR_Notes8246101416202224[[#This Row],[Form Name]]&lt;&gt;"",IF($H$2&lt;&gt;"",UPPER(LEFT($H$2,3)),"Error, not approved"),"")</f>
        <v/>
      </c>
      <c r="M19" s="21" t="e">
        <f t="shared" ca="1" si="1"/>
        <v>#VALUE!</v>
      </c>
    </row>
    <row r="20" spans="1:13" x14ac:dyDescent="0.25">
      <c r="A20" s="2" t="s">
        <v>9</v>
      </c>
      <c r="G20" s="5"/>
      <c r="H20" s="5"/>
      <c r="I20" s="5"/>
      <c r="J20" s="5"/>
      <c r="K20" s="5" t="str">
        <f>IF(IR_Notes8246101416202224[[#This Row],[Form Name]]&lt;&gt;"",IF($H$1&lt;&gt;"",LOWER($H$1),"Error, no preparer name"),"")</f>
        <v/>
      </c>
      <c r="L20" s="5" t="str">
        <f>IF(IR_Notes8246101416202224[[#This Row],[Form Name]]&lt;&gt;"",IF($H$2&lt;&gt;"",UPPER(LEFT($H$2,3)),"Error, not approved"),"")</f>
        <v/>
      </c>
      <c r="M20" s="21" t="e">
        <f t="shared" ca="1" si="1"/>
        <v>#VALUE!</v>
      </c>
    </row>
    <row r="21" spans="1:13" x14ac:dyDescent="0.25">
      <c r="A21" s="54" t="s">
        <v>136</v>
      </c>
      <c r="B21" s="55">
        <v>104491.57</v>
      </c>
      <c r="G21" s="5"/>
      <c r="H21" s="5"/>
      <c r="I21" s="5"/>
      <c r="J21" s="5"/>
      <c r="K21" s="5" t="str">
        <f>IF(IR_Notes8246101416202224[[#This Row],[Form Name]]&lt;&gt;"",IF($H$1&lt;&gt;"",LOWER($H$1),"Error, no preparer name"),"")</f>
        <v/>
      </c>
      <c r="L21" s="5" t="str">
        <f>IF(IR_Notes8246101416202224[[#This Row],[Form Name]]&lt;&gt;"",IF($H$2&lt;&gt;"",UPPER(LEFT($H$2,3)),"Error, not approved"),"")</f>
        <v/>
      </c>
      <c r="M21" s="21" t="e">
        <f t="shared" ca="1" si="1"/>
        <v>#VALUE!</v>
      </c>
    </row>
    <row r="22" spans="1:13" x14ac:dyDescent="0.25">
      <c r="A22" s="56" t="s">
        <v>10</v>
      </c>
      <c r="B22" s="57">
        <v>104491.57</v>
      </c>
      <c r="G22" s="5"/>
      <c r="H22" s="5"/>
      <c r="I22" s="5"/>
      <c r="J22" s="5"/>
      <c r="K22" s="5" t="str">
        <f>IF(IR_Notes8246101416202224[[#This Row],[Form Name]]&lt;&gt;"",IF($H$1&lt;&gt;"",LOWER($H$1),"Error, no preparer name"),"")</f>
        <v/>
      </c>
      <c r="L22" s="5" t="str">
        <f>IF(IR_Notes8246101416202224[[#This Row],[Form Name]]&lt;&gt;"",IF($H$2&lt;&gt;"",UPPER(LEFT($H$2,3)),"Error, not approved"),"")</f>
        <v/>
      </c>
      <c r="M22" s="21" t="e">
        <f t="shared" ca="1" si="1"/>
        <v>#VALUE!</v>
      </c>
    </row>
    <row r="23" spans="1:13" x14ac:dyDescent="0.25">
      <c r="A23" s="54" t="s">
        <v>11</v>
      </c>
      <c r="B23" s="55">
        <v>1102.6600000000001</v>
      </c>
      <c r="G23" s="5"/>
      <c r="H23" s="5"/>
      <c r="I23" s="5"/>
      <c r="J23" s="5"/>
      <c r="K23" s="5" t="str">
        <f>IF(IR_Notes8246101416202224[[#This Row],[Form Name]]&lt;&gt;"",IF($H$1&lt;&gt;"",LOWER($H$1),"Error, no preparer name"),"")</f>
        <v/>
      </c>
      <c r="L23" s="5" t="str">
        <f>IF(IR_Notes8246101416202224[[#This Row],[Form Name]]&lt;&gt;"",IF($H$2&lt;&gt;"",UPPER(LEFT($H$2,3)),"Error, not approved"),"")</f>
        <v/>
      </c>
      <c r="M23" s="21" t="e">
        <f t="shared" ca="1" si="1"/>
        <v>#VALUE!</v>
      </c>
    </row>
    <row r="24" spans="1:13" x14ac:dyDescent="0.25">
      <c r="A24" s="54" t="s">
        <v>12</v>
      </c>
      <c r="B24" s="55">
        <v>-39749.120000000003</v>
      </c>
      <c r="G24" s="5"/>
      <c r="H24" s="5"/>
      <c r="I24" s="5"/>
      <c r="J24" s="5"/>
      <c r="K24" s="5" t="str">
        <f>IF(IR_Notes8246101416202224[[#This Row],[Form Name]]&lt;&gt;"",IF($H$1&lt;&gt;"",LOWER($H$1),"Error, no preparer name"),"")</f>
        <v/>
      </c>
      <c r="L24" s="5" t="str">
        <f>IF(IR_Notes8246101416202224[[#This Row],[Form Name]]&lt;&gt;"",IF($H$2&lt;&gt;"",UPPER(LEFT($H$2,3)),"Error, not approved"),"")</f>
        <v/>
      </c>
      <c r="M24" s="21" t="e">
        <f t="shared" ca="1" si="1"/>
        <v>#VALUE!</v>
      </c>
    </row>
    <row r="25" spans="1:13" x14ac:dyDescent="0.25">
      <c r="A25" s="54" t="s">
        <v>13</v>
      </c>
      <c r="B25" s="55">
        <v>-20.41</v>
      </c>
      <c r="G25" s="5"/>
      <c r="H25" s="5"/>
      <c r="I25" s="5"/>
      <c r="J25" s="5"/>
      <c r="K25" s="5" t="str">
        <f>IF(IR_Notes8246101416202224[[#This Row],[Form Name]]&lt;&gt;"",IF($H$1&lt;&gt;"",LOWER($H$1),"Error, no preparer name"),"")</f>
        <v/>
      </c>
      <c r="L25" s="5" t="str">
        <f>IF(IR_Notes8246101416202224[[#This Row],[Form Name]]&lt;&gt;"",IF($H$2&lt;&gt;"",UPPER(LEFT($H$2,3)),"Error, not approved"),"")</f>
        <v/>
      </c>
      <c r="M25" s="21" t="e">
        <f t="shared" ca="1" si="1"/>
        <v>#VALUE!</v>
      </c>
    </row>
    <row r="26" spans="1:13" x14ac:dyDescent="0.25">
      <c r="A26" s="56" t="s">
        <v>14</v>
      </c>
      <c r="B26" s="57">
        <v>65824.7</v>
      </c>
      <c r="G26" s="5"/>
      <c r="H26" s="5"/>
      <c r="I26" s="5"/>
      <c r="J26" s="5"/>
      <c r="K26" s="5" t="str">
        <f>IF(IR_Notes8246101416202224[[#This Row],[Form Name]]&lt;&gt;"",IF($H$1&lt;&gt;"",LOWER($H$1),"Error, no preparer name"),"")</f>
        <v/>
      </c>
      <c r="L26" s="5" t="str">
        <f>IF(IR_Notes8246101416202224[[#This Row],[Form Name]]&lt;&gt;"",IF($H$2&lt;&gt;"",UPPER(LEFT($H$2,3)),"Error, not approved"),"")</f>
        <v/>
      </c>
      <c r="M26" s="21" t="e">
        <f t="shared" ca="1" si="1"/>
        <v>#VALUE!</v>
      </c>
    </row>
    <row r="27" spans="1:13" x14ac:dyDescent="0.25">
      <c r="A27" s="54" t="s">
        <v>15</v>
      </c>
      <c r="B27" s="55">
        <v>-65.930000000000007</v>
      </c>
      <c r="G27" s="5"/>
      <c r="H27" s="5"/>
      <c r="I27" s="5"/>
      <c r="J27" s="5"/>
      <c r="K27" s="5" t="str">
        <f>IF(IR_Notes8246101416202224[[#This Row],[Form Name]]&lt;&gt;"",IF($H$1&lt;&gt;"",LOWER($H$1),"Error, no preparer name"),"")</f>
        <v/>
      </c>
      <c r="L27" s="5" t="str">
        <f>IF(IR_Notes8246101416202224[[#This Row],[Form Name]]&lt;&gt;"",IF($H$2&lt;&gt;"",UPPER(LEFT($H$2,3)),"Error, not approved"),"")</f>
        <v/>
      </c>
      <c r="M27" s="21" t="e">
        <f t="shared" ca="1" si="1"/>
        <v>#VALUE!</v>
      </c>
    </row>
    <row r="28" spans="1:13" x14ac:dyDescent="0.25">
      <c r="A28" s="54" t="s">
        <v>16</v>
      </c>
      <c r="B28" s="55">
        <v>0</v>
      </c>
      <c r="G28" s="5"/>
      <c r="H28" s="5"/>
      <c r="I28" s="5"/>
      <c r="J28" s="5"/>
      <c r="K28" s="5" t="str">
        <f>IF(IR_Notes8246101416202224[[#This Row],[Form Name]]&lt;&gt;"",IF($H$1&lt;&gt;"",LOWER($H$1),"Error, no preparer name"),"")</f>
        <v/>
      </c>
      <c r="L28" s="5" t="str">
        <f>IF(IR_Notes8246101416202224[[#This Row],[Form Name]]&lt;&gt;"",IF($H$2&lt;&gt;"",UPPER(LEFT($H$2,3)),"Error, not approved"),"")</f>
        <v/>
      </c>
      <c r="M28" s="21" t="e">
        <f t="shared" ca="1" si="1"/>
        <v>#VALUE!</v>
      </c>
    </row>
    <row r="29" spans="1:13" x14ac:dyDescent="0.25">
      <c r="A29" s="54" t="s">
        <v>17</v>
      </c>
      <c r="B29" s="55">
        <v>-6626.16</v>
      </c>
      <c r="G29" s="5"/>
      <c r="H29" s="5"/>
      <c r="I29" s="5"/>
      <c r="J29" s="5"/>
      <c r="K29" s="5" t="str">
        <f>IF(IR_Notes8246101416202224[[#This Row],[Form Name]]&lt;&gt;"",IF($H$1&lt;&gt;"",LOWER($H$1),"Error, no preparer name"),"")</f>
        <v/>
      </c>
      <c r="L29" s="5" t="str">
        <f>IF(IR_Notes8246101416202224[[#This Row],[Form Name]]&lt;&gt;"",IF($H$2&lt;&gt;"",UPPER(LEFT($H$2,3)),"Error, not approved"),"")</f>
        <v/>
      </c>
      <c r="M29" s="21" t="e">
        <f t="shared" ca="1" si="1"/>
        <v>#VALUE!</v>
      </c>
    </row>
    <row r="30" spans="1:13" x14ac:dyDescent="0.25">
      <c r="A30" s="54" t="s">
        <v>19</v>
      </c>
      <c r="B30" s="55">
        <v>0</v>
      </c>
      <c r="G30" s="5"/>
      <c r="H30" s="5"/>
      <c r="I30" s="5"/>
      <c r="J30" s="5"/>
      <c r="K30" s="5" t="str">
        <f>IF(IR_Notes8246101416202224[[#This Row],[Form Name]]&lt;&gt;"",IF($H$1&lt;&gt;"",LOWER($H$1),"Error, no preparer name"),"")</f>
        <v/>
      </c>
      <c r="L30" s="5" t="str">
        <f>IF(IR_Notes8246101416202224[[#This Row],[Form Name]]&lt;&gt;"",IF($H$2&lt;&gt;"",UPPER(LEFT($H$2,3)),"Error, not approved"),"")</f>
        <v/>
      </c>
      <c r="M30" s="21" t="e">
        <f t="shared" ca="1" si="1"/>
        <v>#VALUE!</v>
      </c>
    </row>
    <row r="31" spans="1:13" x14ac:dyDescent="0.25">
      <c r="A31" s="54" t="s">
        <v>20</v>
      </c>
      <c r="B31" s="55">
        <v>-432.32</v>
      </c>
    </row>
    <row r="32" spans="1:13" x14ac:dyDescent="0.25">
      <c r="A32" s="54" t="s">
        <v>61</v>
      </c>
      <c r="B32" s="55">
        <v>0</v>
      </c>
    </row>
    <row r="33" spans="1:9" x14ac:dyDescent="0.25">
      <c r="A33" s="54" t="s">
        <v>21</v>
      </c>
      <c r="B33" s="55">
        <v>0</v>
      </c>
    </row>
    <row r="34" spans="1:9" x14ac:dyDescent="0.25">
      <c r="A34" s="54" t="s">
        <v>22</v>
      </c>
      <c r="B34" s="55">
        <v>0</v>
      </c>
      <c r="F34" t="s">
        <v>59</v>
      </c>
    </row>
    <row r="35" spans="1:9" x14ac:dyDescent="0.25">
      <c r="A35" s="54" t="s">
        <v>23</v>
      </c>
      <c r="B35" s="55">
        <v>4337.7700000000004</v>
      </c>
    </row>
    <row r="36" spans="1:9" x14ac:dyDescent="0.25">
      <c r="A36" s="58" t="s">
        <v>118</v>
      </c>
      <c r="B36" s="55">
        <v>217.12</v>
      </c>
      <c r="I36" t="s">
        <v>59</v>
      </c>
    </row>
    <row r="37" spans="1:9" x14ac:dyDescent="0.25">
      <c r="A37" s="56" t="s">
        <v>24</v>
      </c>
      <c r="B37" s="57">
        <v>63255.18</v>
      </c>
    </row>
    <row r="38" spans="1:9" x14ac:dyDescent="0.25">
      <c r="A38" s="54" t="s">
        <v>120</v>
      </c>
      <c r="B38" s="55" t="s">
        <v>120</v>
      </c>
    </row>
    <row r="39" spans="1:9" x14ac:dyDescent="0.25">
      <c r="A39" s="58" t="s">
        <v>135</v>
      </c>
      <c r="B39" s="55">
        <v>36468</v>
      </c>
    </row>
    <row r="40" spans="1:9" x14ac:dyDescent="0.25">
      <c r="A40" s="58" t="s">
        <v>110</v>
      </c>
      <c r="B40" s="55">
        <v>1297.21</v>
      </c>
    </row>
    <row r="41" spans="1:9" x14ac:dyDescent="0.25">
      <c r="A41" s="58" t="s">
        <v>130</v>
      </c>
      <c r="B41" s="55">
        <v>1110.06</v>
      </c>
    </row>
    <row r="42" spans="1:9" x14ac:dyDescent="0.25">
      <c r="B42" s="41"/>
    </row>
    <row r="43" spans="1:9" x14ac:dyDescent="0.25">
      <c r="A43" s="56" t="s">
        <v>28</v>
      </c>
      <c r="B43" s="57">
        <v>102130.45</v>
      </c>
    </row>
    <row r="44" spans="1:9" x14ac:dyDescent="0.25">
      <c r="A44" s="39"/>
      <c r="B44" s="40"/>
    </row>
    <row r="46" spans="1:9" x14ac:dyDescent="0.25">
      <c r="A46" s="5" t="s">
        <v>51</v>
      </c>
      <c r="B46" s="22">
        <v>77547.91</v>
      </c>
    </row>
    <row r="47" spans="1:9" x14ac:dyDescent="0.25">
      <c r="A47" s="5" t="s">
        <v>90</v>
      </c>
      <c r="B47" s="7">
        <f>B39</f>
        <v>36468</v>
      </c>
    </row>
    <row r="48" spans="1:9" x14ac:dyDescent="0.25">
      <c r="A48" s="5" t="s">
        <v>92</v>
      </c>
      <c r="B48" s="7">
        <f>B40</f>
        <v>1297.21</v>
      </c>
    </row>
    <row r="49" spans="1:4" x14ac:dyDescent="0.25">
      <c r="A49" s="5" t="s">
        <v>93</v>
      </c>
      <c r="B49" s="7">
        <f>B41</f>
        <v>1110.06</v>
      </c>
    </row>
    <row r="50" spans="1:4" x14ac:dyDescent="0.25">
      <c r="B50" s="7"/>
    </row>
    <row r="51" spans="1:4" x14ac:dyDescent="0.25">
      <c r="A51" s="5" t="s">
        <v>32</v>
      </c>
      <c r="B51" s="26">
        <f>SUM(B46:B50)</f>
        <v>116423.18000000001</v>
      </c>
    </row>
    <row r="52" spans="1:4" ht="15.75" thickBot="1" x14ac:dyDescent="0.3">
      <c r="A52" s="8" t="s">
        <v>35</v>
      </c>
      <c r="B52" s="9">
        <f>SUM(B51-B43)</f>
        <v>14292.73000000001</v>
      </c>
    </row>
    <row r="53" spans="1:4" ht="15.75" thickTop="1" x14ac:dyDescent="0.25"/>
    <row r="54" spans="1:4" x14ac:dyDescent="0.25">
      <c r="A54" t="s">
        <v>33</v>
      </c>
      <c r="B54" s="27">
        <f>VLOOKUP("Less Prior Payments Made",A20:B41,2,FALSE)</f>
        <v>-6626.16</v>
      </c>
    </row>
    <row r="55" spans="1:4" x14ac:dyDescent="0.25">
      <c r="A55" t="s">
        <v>34</v>
      </c>
      <c r="B55" s="27">
        <f>VLOOKUP("Less Prior Payments Made",A21:B42,2,FALSE)</f>
        <v>-6626.16</v>
      </c>
    </row>
    <row r="56" spans="1:4" x14ac:dyDescent="0.25">
      <c r="A56" t="s">
        <v>3</v>
      </c>
      <c r="B56" s="25">
        <f>B54-B55</f>
        <v>0</v>
      </c>
    </row>
    <row r="57" spans="1:4" x14ac:dyDescent="0.25">
      <c r="A57" s="6"/>
      <c r="B57" s="6"/>
      <c r="C57" s="6"/>
      <c r="D57" s="6"/>
    </row>
    <row r="58" spans="1:4" x14ac:dyDescent="0.25">
      <c r="A58" s="2" t="s">
        <v>47</v>
      </c>
    </row>
    <row r="59" spans="1:4" x14ac:dyDescent="0.25">
      <c r="A59" t="s">
        <v>43</v>
      </c>
    </row>
    <row r="60" spans="1:4" x14ac:dyDescent="0.25">
      <c r="A60" t="s">
        <v>44</v>
      </c>
    </row>
    <row r="61" spans="1:4" x14ac:dyDescent="0.25">
      <c r="A61" t="s">
        <v>45</v>
      </c>
    </row>
    <row r="62" spans="1:4" x14ac:dyDescent="0.25">
      <c r="A62" t="s">
        <v>46</v>
      </c>
    </row>
  </sheetData>
  <mergeCells count="1">
    <mergeCell ref="G4:J4"/>
  </mergeCells>
  <conditionalFormatting sqref="G1:H1">
    <cfRule type="expression" dxfId="4" priority="1">
      <formula>$H$1=""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22A2-B032-4DDB-97B9-37E5D0A8C9E7}">
  <dimension ref="A1:O62"/>
  <sheetViews>
    <sheetView topLeftCell="A45" workbookViewId="0">
      <selection activeCell="D21" sqref="D21"/>
    </sheetView>
  </sheetViews>
  <sheetFormatPr defaultColWidth="9.140625" defaultRowHeight="15" x14ac:dyDescent="0.25"/>
  <cols>
    <col min="1" max="1" width="45.7109375" customWidth="1"/>
    <col min="2" max="2" width="13.85546875" customWidth="1"/>
    <col min="3" max="3" width="12.5703125" bestFit="1" customWidth="1"/>
    <col min="4" max="4" width="52.5703125" bestFit="1" customWidth="1"/>
    <col min="7" max="7" width="15.7109375" customWidth="1"/>
    <col min="8" max="8" width="15.140625" bestFit="1" customWidth="1"/>
    <col min="9" max="9" width="38.42578125" customWidth="1"/>
    <col min="10" max="10" width="9.42578125" customWidth="1"/>
    <col min="11" max="12" width="14" hidden="1" customWidth="1"/>
    <col min="13" max="13" width="42.42578125" hidden="1" customWidth="1"/>
    <col min="14" max="15" width="9.140625" hidden="1" customWidth="1"/>
    <col min="17" max="17" width="12.42578125" customWidth="1"/>
  </cols>
  <sheetData>
    <row r="1" spans="1:15" ht="15.75" thickBot="1" x14ac:dyDescent="0.3">
      <c r="A1" s="6" t="s">
        <v>0</v>
      </c>
      <c r="B1" s="6" t="s">
        <v>2</v>
      </c>
      <c r="C1" s="6" t="s">
        <v>1</v>
      </c>
      <c r="D1" s="6" t="s">
        <v>3</v>
      </c>
      <c r="G1" s="17" t="s">
        <v>29</v>
      </c>
      <c r="H1" s="18" t="s">
        <v>123</v>
      </c>
      <c r="K1" t="s">
        <v>49</v>
      </c>
      <c r="M1" t="e">
        <f ca="1">LEFT($N$1,LEN($N$1)-5)</f>
        <v>#VALUE!</v>
      </c>
      <c r="N1" t="e">
        <f ca="1">RIGHT($O$1,LEN($O$1)-16)</f>
        <v>#VALUE!</v>
      </c>
      <c r="O1" t="str" cm="1">
        <f t="array" aca="1" ref="O1" ca="1">MID(CELL("filename"),SEARCH("[",CELL("filename"))+1,SEARCH("]",CELL("filename"))-SEARCH("[",CELL("filename"))-1)</f>
        <v>Checklist.xlsx</v>
      </c>
    </row>
    <row r="2" spans="1:15" x14ac:dyDescent="0.25">
      <c r="A2" s="46" t="s">
        <v>138</v>
      </c>
      <c r="B2" s="41">
        <v>106357.87</v>
      </c>
      <c r="C2" s="41">
        <v>106357.87</v>
      </c>
      <c r="D2" s="25">
        <f>B2-C2</f>
        <v>0</v>
      </c>
      <c r="G2" s="13" t="s">
        <v>30</v>
      </c>
      <c r="H2" s="16" t="s">
        <v>139</v>
      </c>
    </row>
    <row r="3" spans="1:15" ht="15.75" thickBot="1" x14ac:dyDescent="0.3">
      <c r="B3" s="1"/>
      <c r="C3" s="1"/>
      <c r="D3" s="25">
        <f>B3-C3</f>
        <v>0</v>
      </c>
      <c r="G3" s="14" t="s">
        <v>31</v>
      </c>
      <c r="H3" s="15"/>
    </row>
    <row r="4" spans="1:15" ht="19.5" thickBot="1" x14ac:dyDescent="0.35">
      <c r="B4" s="1"/>
      <c r="C4" s="1"/>
      <c r="D4" s="25">
        <f t="shared" ref="D4" si="0">B4-C4</f>
        <v>0</v>
      </c>
      <c r="G4" s="64" t="s">
        <v>53</v>
      </c>
      <c r="H4" s="65"/>
      <c r="I4" s="65"/>
      <c r="J4" s="66"/>
    </row>
    <row r="5" spans="1:15" x14ac:dyDescent="0.25">
      <c r="B5" s="52"/>
      <c r="C5" s="52"/>
      <c r="D5" s="1"/>
      <c r="G5" s="11" t="s">
        <v>36</v>
      </c>
      <c r="H5" s="12" t="s">
        <v>37</v>
      </c>
      <c r="I5" s="12" t="s">
        <v>38</v>
      </c>
      <c r="J5" s="12" t="s">
        <v>52</v>
      </c>
      <c r="K5" s="12" t="s">
        <v>48</v>
      </c>
      <c r="L5" s="12" t="s">
        <v>57</v>
      </c>
      <c r="M5" s="20" t="s">
        <v>49</v>
      </c>
    </row>
    <row r="6" spans="1:15" x14ac:dyDescent="0.25">
      <c r="B6" s="52"/>
      <c r="C6" s="52"/>
      <c r="D6" s="1"/>
      <c r="G6" s="10"/>
      <c r="H6" s="28"/>
      <c r="I6" s="28"/>
      <c r="J6" s="5"/>
      <c r="K6" s="5" t="str">
        <f>IF(IR_Notes824610141620222426[[#This Row],[Form Name]]&lt;&gt;"",IF($H$1&lt;&gt;"",LOWER($H$1),"Error, no preparer name"),"")</f>
        <v/>
      </c>
      <c r="L6" s="28" t="str">
        <f>IF(IR_Notes824610141620222426[[#This Row],[Form Name]]&lt;&gt;"",IF($H$2&lt;&gt;"",UPPER(LEFT($H$2,3)),"Error, not approved"),"")</f>
        <v/>
      </c>
      <c r="M6" s="20" t="e">
        <f ca="1">$M$1</f>
        <v>#VALUE!</v>
      </c>
    </row>
    <row r="7" spans="1:15" x14ac:dyDescent="0.25">
      <c r="A7" s="2" t="s">
        <v>8</v>
      </c>
      <c r="B7" s="23">
        <f>SUM(B2:B6)</f>
        <v>106357.87</v>
      </c>
      <c r="C7" s="23">
        <f>SUM(C2:C6)</f>
        <v>106357.87</v>
      </c>
      <c r="D7" s="24">
        <f>B7-C7</f>
        <v>0</v>
      </c>
      <c r="G7" s="10"/>
      <c r="H7" s="28"/>
      <c r="I7" s="28"/>
      <c r="J7" s="5"/>
      <c r="K7" s="5" t="str">
        <f>IF(IR_Notes824610141620222426[[#This Row],[Form Name]]&lt;&gt;"",IF($H$1&lt;&gt;"",LOWER($H$1),"Error, no preparer name"),"")</f>
        <v/>
      </c>
      <c r="L7" s="28" t="str">
        <f>IF(IR_Notes824610141620222426[[#This Row],[Form Name]]&lt;&gt;"",IF($H$2&lt;&gt;"",UPPER(LEFT($H$2,3)),"Error, not approved"),"")</f>
        <v/>
      </c>
      <c r="M7" s="20" t="e">
        <f ca="1">$M$1</f>
        <v>#VALUE!</v>
      </c>
    </row>
    <row r="8" spans="1:15" x14ac:dyDescent="0.25">
      <c r="B8" s="52"/>
      <c r="C8" s="52"/>
      <c r="G8" s="10"/>
      <c r="H8" s="28"/>
      <c r="I8" s="28"/>
      <c r="J8" s="5"/>
      <c r="K8" s="5" t="str">
        <f>IF(IR_Notes824610141620222426[[#This Row],[Form Name]]&lt;&gt;"",IF($H$1&lt;&gt;"",LOWER($H$1),"Error, no preparer name"),"")</f>
        <v/>
      </c>
      <c r="L8" s="5" t="str">
        <f>IF(IR_Notes824610141620222426[[#This Row],[Form Name]]&lt;&gt;"",IF($H$2&lt;&gt;"",UPPER(LEFT($H$2,3)),"Error, not approved"),"")</f>
        <v/>
      </c>
      <c r="M8" s="21" t="e">
        <f t="shared" ref="M8:M30" ca="1" si="1">$M$1</f>
        <v>#VALUE!</v>
      </c>
    </row>
    <row r="9" spans="1:15" x14ac:dyDescent="0.25">
      <c r="A9" t="s">
        <v>6</v>
      </c>
      <c r="B9" s="52">
        <v>106357.87</v>
      </c>
      <c r="C9" s="52"/>
      <c r="G9" s="10"/>
      <c r="H9" s="5"/>
      <c r="I9" s="5"/>
      <c r="J9" s="5"/>
      <c r="K9" s="5" t="str">
        <f>IF(IR_Notes824610141620222426[[#This Row],[Form Name]]&lt;&gt;"",IF($H$1&lt;&gt;"",LOWER($H$1),"Error, no preparer name"),"")</f>
        <v/>
      </c>
      <c r="L9" s="5" t="str">
        <f>IF(IR_Notes824610141620222426[[#This Row],[Form Name]]&lt;&gt;"",IF($H$2&lt;&gt;"",UPPER(LEFT($H$2,3)),"Error, not approved"),"")</f>
        <v/>
      </c>
      <c r="M9" s="21" t="e">
        <f t="shared" ca="1" si="1"/>
        <v>#VALUE!</v>
      </c>
    </row>
    <row r="10" spans="1:15" x14ac:dyDescent="0.25">
      <c r="A10" t="s">
        <v>7</v>
      </c>
      <c r="B10" s="23">
        <f>B9-C7</f>
        <v>0</v>
      </c>
      <c r="C10" s="52"/>
      <c r="G10" s="10"/>
      <c r="H10" s="5"/>
      <c r="I10" s="5"/>
      <c r="J10" s="5"/>
      <c r="K10" s="5" t="str">
        <f>IF(IR_Notes824610141620222426[[#This Row],[Form Name]]&lt;&gt;"",IF($H$1&lt;&gt;"",LOWER($H$1),"Error, no preparer name"),"")</f>
        <v/>
      </c>
      <c r="L10" s="5" t="str">
        <f>IF(IR_Notes824610141620222426[[#This Row],[Form Name]]&lt;&gt;"",IF($H$2&lt;&gt;"",UPPER(LEFT($H$2,3)),"Error, not approved"),"")</f>
        <v/>
      </c>
      <c r="M10" s="21" t="e">
        <f t="shared" ca="1" si="1"/>
        <v>#VALUE!</v>
      </c>
    </row>
    <row r="11" spans="1:15" x14ac:dyDescent="0.25">
      <c r="A11" s="6"/>
      <c r="B11" s="6" t="s">
        <v>56</v>
      </c>
      <c r="C11" s="6" t="s">
        <v>54</v>
      </c>
      <c r="D11" s="6" t="s">
        <v>55</v>
      </c>
      <c r="G11" s="10"/>
      <c r="H11" s="5"/>
      <c r="I11" s="5"/>
      <c r="J11" s="5"/>
      <c r="K11" s="5" t="str">
        <f>IF(IR_Notes824610141620222426[[#This Row],[Form Name]]&lt;&gt;"",IF($H$1&lt;&gt;"",LOWER($H$1),"Error, no preparer name"),"")</f>
        <v/>
      </c>
      <c r="L11" s="5" t="str">
        <f>IF(IR_Notes824610141620222426[[#This Row],[Form Name]]&lt;&gt;"",IF($H$2&lt;&gt;"",UPPER(LEFT($H$2,3)),"Error, not approved"),"")</f>
        <v/>
      </c>
      <c r="M11" s="21" t="e">
        <f t="shared" ca="1" si="1"/>
        <v>#VALUE!</v>
      </c>
    </row>
    <row r="12" spans="1:15" x14ac:dyDescent="0.25">
      <c r="A12" s="2" t="s">
        <v>39</v>
      </c>
      <c r="G12" s="10"/>
      <c r="H12" s="5"/>
      <c r="I12" s="5"/>
      <c r="J12" s="5"/>
      <c r="K12" s="5" t="str">
        <f>IF(IR_Notes824610141620222426[[#This Row],[Form Name]]&lt;&gt;"",IF($H$1&lt;&gt;"",LOWER($H$1),"Error, no preparer name"),"")</f>
        <v/>
      </c>
      <c r="L12" s="5" t="str">
        <f>IF(IR_Notes824610141620222426[[#This Row],[Form Name]]&lt;&gt;"",IF($H$2&lt;&gt;"",UPPER(LEFT($H$2,3)),"Error, not approved"),"")</f>
        <v/>
      </c>
      <c r="M12" s="21" t="e">
        <f t="shared" ca="1" si="1"/>
        <v>#VALUE!</v>
      </c>
    </row>
    <row r="13" spans="1:15" x14ac:dyDescent="0.25">
      <c r="A13" t="s">
        <v>40</v>
      </c>
      <c r="B13" t="s">
        <v>41</v>
      </c>
      <c r="C13" s="35">
        <v>0</v>
      </c>
      <c r="D13" s="36" t="s">
        <v>74</v>
      </c>
      <c r="G13" s="5"/>
      <c r="H13" s="5"/>
      <c r="I13" s="5"/>
      <c r="J13" s="5"/>
      <c r="K13" s="5" t="str">
        <f>IF(IR_Notes824610141620222426[[#This Row],[Form Name]]&lt;&gt;"",IF($H$1&lt;&gt;"",LOWER($H$1),"Error, no preparer name"),"")</f>
        <v/>
      </c>
      <c r="L13" s="5" t="str">
        <f>IF(IR_Notes824610141620222426[[#This Row],[Form Name]]&lt;&gt;"",IF($H$2&lt;&gt;"",UPPER(LEFT($H$2,3)),"Error, not approved"),"")</f>
        <v/>
      </c>
      <c r="M13" s="21" t="e">
        <f t="shared" ca="1" si="1"/>
        <v>#VALUE!</v>
      </c>
    </row>
    <row r="14" spans="1:15" x14ac:dyDescent="0.25">
      <c r="A14" t="s">
        <v>67</v>
      </c>
      <c r="B14" t="s">
        <v>41</v>
      </c>
      <c r="C14" s="35">
        <v>1461.72</v>
      </c>
      <c r="D14" s="36" t="s">
        <v>80</v>
      </c>
      <c r="G14" s="5"/>
      <c r="H14" s="5"/>
      <c r="I14" s="5"/>
      <c r="J14" s="5"/>
      <c r="K14" s="5" t="str">
        <f>IF(IR_Notes824610141620222426[[#This Row],[Form Name]]&lt;&gt;"",IF($H$1&lt;&gt;"",LOWER($H$1),"Error, no preparer name"),"")</f>
        <v/>
      </c>
      <c r="L14" s="5" t="str">
        <f>IF(IR_Notes824610141620222426[[#This Row],[Form Name]]&lt;&gt;"",IF($H$2&lt;&gt;"",UPPER(LEFT($H$2,3)),"Error, not approved"),"")</f>
        <v/>
      </c>
      <c r="M14" s="21" t="e">
        <f t="shared" ca="1" si="1"/>
        <v>#VALUE!</v>
      </c>
    </row>
    <row r="15" spans="1:15" x14ac:dyDescent="0.25">
      <c r="A15" t="s">
        <v>68</v>
      </c>
      <c r="B15" t="s">
        <v>41</v>
      </c>
      <c r="C15" s="35">
        <v>1044.5</v>
      </c>
      <c r="D15" s="36" t="s">
        <v>78</v>
      </c>
      <c r="G15" s="5"/>
      <c r="H15" s="5"/>
      <c r="I15" s="5"/>
      <c r="J15" s="5"/>
      <c r="K15" s="5" t="str">
        <f>IF(IR_Notes824610141620222426[[#This Row],[Form Name]]&lt;&gt;"",IF($H$1&lt;&gt;"",LOWER($H$1),"Error, no preparer name"),"")</f>
        <v/>
      </c>
      <c r="L15" s="5" t="str">
        <f>IF(IR_Notes824610141620222426[[#This Row],[Form Name]]&lt;&gt;"",IF($H$2&lt;&gt;"",UPPER(LEFT($H$2,3)),"Error, not approved"),"")</f>
        <v/>
      </c>
      <c r="M15" s="21" t="e">
        <f ca="1">$M$1</f>
        <v>#VALUE!</v>
      </c>
    </row>
    <row r="16" spans="1:15" x14ac:dyDescent="0.25">
      <c r="A16" t="s">
        <v>70</v>
      </c>
      <c r="B16" t="s">
        <v>72</v>
      </c>
      <c r="C16" s="35">
        <v>1457.08</v>
      </c>
      <c r="D16" s="36" t="s">
        <v>79</v>
      </c>
      <c r="G16" s="5"/>
      <c r="H16" s="5"/>
      <c r="I16" s="5"/>
      <c r="J16" s="5"/>
      <c r="K16" s="5" t="str">
        <f>IF(IR_Notes824610141620222426[[#This Row],[Form Name]]&lt;&gt;"",IF($H$1&lt;&gt;"",LOWER($H$1),"Error, no preparer name"),"")</f>
        <v/>
      </c>
      <c r="L16" s="5" t="str">
        <f>IF(IR_Notes824610141620222426[[#This Row],[Form Name]]&lt;&gt;"",IF($H$2&lt;&gt;"",UPPER(LEFT($H$2,3)),"Error, not approved"),"")</f>
        <v/>
      </c>
      <c r="M16" s="21" t="e">
        <f ca="1">$M$1</f>
        <v>#VALUE!</v>
      </c>
    </row>
    <row r="17" spans="1:13" x14ac:dyDescent="0.25">
      <c r="A17" t="s">
        <v>71</v>
      </c>
      <c r="B17" t="s">
        <v>72</v>
      </c>
      <c r="C17" s="35">
        <v>1444.28</v>
      </c>
      <c r="D17" s="36" t="s">
        <v>76</v>
      </c>
      <c r="G17" s="5"/>
      <c r="H17" s="5"/>
      <c r="I17" s="5"/>
      <c r="J17" s="5"/>
      <c r="K17" s="5" t="str">
        <f>IF(IR_Notes824610141620222426[[#This Row],[Form Name]]&lt;&gt;"",IF($H$1&lt;&gt;"",LOWER($H$1),"Error, no preparer name"),"")</f>
        <v/>
      </c>
      <c r="L17" s="5" t="str">
        <f>IF(IR_Notes824610141620222426[[#This Row],[Form Name]]&lt;&gt;"",IF($H$2&lt;&gt;"",UPPER(LEFT($H$2,3)),"Error, not approved"),"")</f>
        <v/>
      </c>
      <c r="M17" s="21" t="e">
        <f ca="1">$M$1</f>
        <v>#VALUE!</v>
      </c>
    </row>
    <row r="18" spans="1:13" x14ac:dyDescent="0.25">
      <c r="A18" t="s">
        <v>73</v>
      </c>
      <c r="B18" t="s">
        <v>41</v>
      </c>
      <c r="C18" s="60">
        <v>0</v>
      </c>
      <c r="D18" s="36" t="s">
        <v>77</v>
      </c>
      <c r="G18" s="5"/>
      <c r="H18" s="5"/>
      <c r="I18" s="5"/>
      <c r="J18" s="5"/>
      <c r="K18" s="5" t="str">
        <f>IF(IR_Notes824610141620222426[[#This Row],[Form Name]]&lt;&gt;"",IF($H$1&lt;&gt;"",LOWER($H$1),"Error, no preparer name"),"")</f>
        <v/>
      </c>
      <c r="L18" s="5" t="str">
        <f>IF(IR_Notes824610141620222426[[#This Row],[Form Name]]&lt;&gt;"",IF($H$2&lt;&gt;"",UPPER(LEFT($H$2,3)),"Error, not approved"),"")</f>
        <v/>
      </c>
      <c r="M18" s="21" t="e">
        <f ca="1">$M$1</f>
        <v>#VALUE!</v>
      </c>
    </row>
    <row r="19" spans="1:13" x14ac:dyDescent="0.25">
      <c r="A19" s="6"/>
      <c r="B19" s="6"/>
      <c r="C19" s="6"/>
      <c r="D19" s="6"/>
      <c r="G19" s="5"/>
      <c r="H19" s="5"/>
      <c r="I19" s="5"/>
      <c r="J19" s="5"/>
      <c r="K19" s="5" t="str">
        <f>IF(IR_Notes824610141620222426[[#This Row],[Form Name]]&lt;&gt;"",IF($H$1&lt;&gt;"",LOWER($H$1),"Error, no preparer name"),"")</f>
        <v/>
      </c>
      <c r="L19" s="5" t="str">
        <f>IF(IR_Notes824610141620222426[[#This Row],[Form Name]]&lt;&gt;"",IF($H$2&lt;&gt;"",UPPER(LEFT($H$2,3)),"Error, not approved"),"")</f>
        <v/>
      </c>
      <c r="M19" s="21" t="e">
        <f t="shared" ca="1" si="1"/>
        <v>#VALUE!</v>
      </c>
    </row>
    <row r="20" spans="1:13" x14ac:dyDescent="0.25">
      <c r="A20" s="2" t="s">
        <v>9</v>
      </c>
      <c r="G20" s="5"/>
      <c r="H20" s="5"/>
      <c r="I20" s="5"/>
      <c r="J20" s="5"/>
      <c r="K20" s="5" t="str">
        <f>IF(IR_Notes824610141620222426[[#This Row],[Form Name]]&lt;&gt;"",IF($H$1&lt;&gt;"",LOWER($H$1),"Error, no preparer name"),"")</f>
        <v/>
      </c>
      <c r="L20" s="5" t="str">
        <f>IF(IR_Notes824610141620222426[[#This Row],[Form Name]]&lt;&gt;"",IF($H$2&lt;&gt;"",UPPER(LEFT($H$2,3)),"Error, not approved"),"")</f>
        <v/>
      </c>
      <c r="M20" s="21" t="e">
        <f t="shared" ca="1" si="1"/>
        <v>#VALUE!</v>
      </c>
    </row>
    <row r="21" spans="1:13" x14ac:dyDescent="0.25">
      <c r="A21" t="s">
        <v>138</v>
      </c>
      <c r="B21" s="41">
        <v>106357.87</v>
      </c>
      <c r="G21" s="5"/>
      <c r="H21" s="5"/>
      <c r="I21" s="5"/>
      <c r="J21" s="5"/>
      <c r="K21" s="5" t="str">
        <f>IF(IR_Notes824610141620222426[[#This Row],[Form Name]]&lt;&gt;"",IF($H$1&lt;&gt;"",LOWER($H$1),"Error, no preparer name"),"")</f>
        <v/>
      </c>
      <c r="L21" s="5" t="str">
        <f>IF(IR_Notes824610141620222426[[#This Row],[Form Name]]&lt;&gt;"",IF($H$2&lt;&gt;"",UPPER(LEFT($H$2,3)),"Error, not approved"),"")</f>
        <v/>
      </c>
      <c r="M21" s="21" t="e">
        <f t="shared" ca="1" si="1"/>
        <v>#VALUE!</v>
      </c>
    </row>
    <row r="22" spans="1:13" x14ac:dyDescent="0.25">
      <c r="A22" s="42" t="s">
        <v>10</v>
      </c>
      <c r="B22" s="43">
        <v>106357.87</v>
      </c>
      <c r="G22" s="5"/>
      <c r="H22" s="5"/>
      <c r="I22" s="5"/>
      <c r="J22" s="5"/>
      <c r="K22" s="5" t="str">
        <f>IF(IR_Notes824610141620222426[[#This Row],[Form Name]]&lt;&gt;"",IF($H$1&lt;&gt;"",LOWER($H$1),"Error, no preparer name"),"")</f>
        <v/>
      </c>
      <c r="L22" s="5" t="str">
        <f>IF(IR_Notes824610141620222426[[#This Row],[Form Name]]&lt;&gt;"",IF($H$2&lt;&gt;"",UPPER(LEFT($H$2,3)),"Error, not approved"),"")</f>
        <v/>
      </c>
      <c r="M22" s="21" t="e">
        <f t="shared" ca="1" si="1"/>
        <v>#VALUE!</v>
      </c>
    </row>
    <row r="23" spans="1:13" x14ac:dyDescent="0.25">
      <c r="A23" t="s">
        <v>11</v>
      </c>
      <c r="B23" s="41">
        <v>321.05</v>
      </c>
      <c r="G23" s="5"/>
      <c r="H23" s="5"/>
      <c r="I23" s="5"/>
      <c r="J23" s="5"/>
      <c r="K23" s="5" t="str">
        <f>IF(IR_Notes824610141620222426[[#This Row],[Form Name]]&lt;&gt;"",IF($H$1&lt;&gt;"",LOWER($H$1),"Error, no preparer name"),"")</f>
        <v/>
      </c>
      <c r="L23" s="5" t="str">
        <f>IF(IR_Notes824610141620222426[[#This Row],[Form Name]]&lt;&gt;"",IF($H$2&lt;&gt;"",UPPER(LEFT($H$2,3)),"Error, not approved"),"")</f>
        <v/>
      </c>
      <c r="M23" s="21" t="e">
        <f t="shared" ca="1" si="1"/>
        <v>#VALUE!</v>
      </c>
    </row>
    <row r="24" spans="1:13" x14ac:dyDescent="0.25">
      <c r="A24" t="s">
        <v>12</v>
      </c>
      <c r="B24" s="41">
        <v>-426.45</v>
      </c>
      <c r="G24" s="5"/>
      <c r="H24" s="5"/>
      <c r="I24" s="5"/>
      <c r="J24" s="5"/>
      <c r="K24" s="5" t="str">
        <f>IF(IR_Notes824610141620222426[[#This Row],[Form Name]]&lt;&gt;"",IF($H$1&lt;&gt;"",LOWER($H$1),"Error, no preparer name"),"")</f>
        <v/>
      </c>
      <c r="L24" s="5" t="str">
        <f>IF(IR_Notes824610141620222426[[#This Row],[Form Name]]&lt;&gt;"",IF($H$2&lt;&gt;"",UPPER(LEFT($H$2,3)),"Error, not approved"),"")</f>
        <v/>
      </c>
      <c r="M24" s="21" t="e">
        <f t="shared" ca="1" si="1"/>
        <v>#VALUE!</v>
      </c>
    </row>
    <row r="25" spans="1:13" x14ac:dyDescent="0.25">
      <c r="A25" t="s">
        <v>13</v>
      </c>
      <c r="B25" s="41">
        <v>-81.900000000000006</v>
      </c>
      <c r="G25" s="5"/>
      <c r="H25" s="5"/>
      <c r="I25" s="5"/>
      <c r="J25" s="5"/>
      <c r="K25" s="5" t="str">
        <f>IF(IR_Notes824610141620222426[[#This Row],[Form Name]]&lt;&gt;"",IF($H$1&lt;&gt;"",LOWER($H$1),"Error, no preparer name"),"")</f>
        <v/>
      </c>
      <c r="L25" s="5" t="str">
        <f>IF(IR_Notes824610141620222426[[#This Row],[Form Name]]&lt;&gt;"",IF($H$2&lt;&gt;"",UPPER(LEFT($H$2,3)),"Error, not approved"),"")</f>
        <v/>
      </c>
      <c r="M25" s="21" t="e">
        <f t="shared" ca="1" si="1"/>
        <v>#VALUE!</v>
      </c>
    </row>
    <row r="26" spans="1:13" x14ac:dyDescent="0.25">
      <c r="A26" s="42" t="s">
        <v>14</v>
      </c>
      <c r="B26" s="43">
        <v>106170.57</v>
      </c>
      <c r="G26" s="5"/>
      <c r="H26" s="5"/>
      <c r="I26" s="5"/>
      <c r="J26" s="5"/>
      <c r="K26" s="5" t="str">
        <f>IF(IR_Notes824610141620222426[[#This Row],[Form Name]]&lt;&gt;"",IF($H$1&lt;&gt;"",LOWER($H$1),"Error, no preparer name"),"")</f>
        <v/>
      </c>
      <c r="L26" s="5" t="str">
        <f>IF(IR_Notes824610141620222426[[#This Row],[Form Name]]&lt;&gt;"",IF($H$2&lt;&gt;"",UPPER(LEFT($H$2,3)),"Error, not approved"),"")</f>
        <v/>
      </c>
      <c r="M26" s="21" t="e">
        <f t="shared" ca="1" si="1"/>
        <v>#VALUE!</v>
      </c>
    </row>
    <row r="27" spans="1:13" x14ac:dyDescent="0.25">
      <c r="A27" t="s">
        <v>15</v>
      </c>
      <c r="B27" s="41">
        <v>-2.38</v>
      </c>
      <c r="G27" s="5"/>
      <c r="H27" s="5"/>
      <c r="I27" s="5"/>
      <c r="J27" s="5"/>
      <c r="K27" s="5" t="str">
        <f>IF(IR_Notes824610141620222426[[#This Row],[Form Name]]&lt;&gt;"",IF($H$1&lt;&gt;"",LOWER($H$1),"Error, no preparer name"),"")</f>
        <v/>
      </c>
      <c r="L27" s="5" t="str">
        <f>IF(IR_Notes824610141620222426[[#This Row],[Form Name]]&lt;&gt;"",IF($H$2&lt;&gt;"",UPPER(LEFT($H$2,3)),"Error, not approved"),"")</f>
        <v/>
      </c>
      <c r="M27" s="21" t="e">
        <f t="shared" ca="1" si="1"/>
        <v>#VALUE!</v>
      </c>
    </row>
    <row r="28" spans="1:13" x14ac:dyDescent="0.25">
      <c r="A28" t="s">
        <v>16</v>
      </c>
      <c r="B28" s="41">
        <v>84682.27</v>
      </c>
      <c r="G28" s="5"/>
      <c r="H28" s="5"/>
      <c r="I28" s="5"/>
      <c r="J28" s="5"/>
      <c r="K28" s="5" t="str">
        <f>IF(IR_Notes824610141620222426[[#This Row],[Form Name]]&lt;&gt;"",IF($H$1&lt;&gt;"",LOWER($H$1),"Error, no preparer name"),"")</f>
        <v/>
      </c>
      <c r="L28" s="5" t="str">
        <f>IF(IR_Notes824610141620222426[[#This Row],[Form Name]]&lt;&gt;"",IF($H$2&lt;&gt;"",UPPER(LEFT($H$2,3)),"Error, not approved"),"")</f>
        <v/>
      </c>
      <c r="M28" s="21" t="e">
        <f t="shared" ca="1" si="1"/>
        <v>#VALUE!</v>
      </c>
    </row>
    <row r="29" spans="1:13" x14ac:dyDescent="0.25">
      <c r="A29" t="s">
        <v>17</v>
      </c>
      <c r="B29" s="41">
        <v>-86763.07</v>
      </c>
      <c r="G29" s="5"/>
      <c r="H29" s="5"/>
      <c r="I29" s="5"/>
      <c r="J29" s="5"/>
      <c r="K29" s="5" t="str">
        <f>IF(IR_Notes824610141620222426[[#This Row],[Form Name]]&lt;&gt;"",IF($H$1&lt;&gt;"",LOWER($H$1),"Error, no preparer name"),"")</f>
        <v/>
      </c>
      <c r="L29" s="5" t="str">
        <f>IF(IR_Notes824610141620222426[[#This Row],[Form Name]]&lt;&gt;"",IF($H$2&lt;&gt;"",UPPER(LEFT($H$2,3)),"Error, not approved"),"")</f>
        <v/>
      </c>
      <c r="M29" s="21" t="e">
        <f t="shared" ca="1" si="1"/>
        <v>#VALUE!</v>
      </c>
    </row>
    <row r="30" spans="1:13" x14ac:dyDescent="0.25">
      <c r="A30" t="s">
        <v>19</v>
      </c>
      <c r="B30" s="41">
        <v>0</v>
      </c>
      <c r="G30" s="5"/>
      <c r="H30" s="5"/>
      <c r="I30" s="5"/>
      <c r="J30" s="5"/>
      <c r="K30" s="5" t="str">
        <f>IF(IR_Notes824610141620222426[[#This Row],[Form Name]]&lt;&gt;"",IF($H$1&lt;&gt;"",LOWER($H$1),"Error, no preparer name"),"")</f>
        <v/>
      </c>
      <c r="L30" s="5" t="str">
        <f>IF(IR_Notes824610141620222426[[#This Row],[Form Name]]&lt;&gt;"",IF($H$2&lt;&gt;"",UPPER(LEFT($H$2,3)),"Error, not approved"),"")</f>
        <v/>
      </c>
      <c r="M30" s="21" t="e">
        <f t="shared" ca="1" si="1"/>
        <v>#VALUE!</v>
      </c>
    </row>
    <row r="31" spans="1:13" x14ac:dyDescent="0.25">
      <c r="A31" t="s">
        <v>20</v>
      </c>
      <c r="B31" s="41">
        <v>-21.92</v>
      </c>
    </row>
    <row r="32" spans="1:13" x14ac:dyDescent="0.25">
      <c r="A32" t="s">
        <v>61</v>
      </c>
      <c r="B32" s="41">
        <v>0</v>
      </c>
    </row>
    <row r="33" spans="1:9" x14ac:dyDescent="0.25">
      <c r="A33" t="s">
        <v>21</v>
      </c>
      <c r="B33" s="41">
        <v>0</v>
      </c>
    </row>
    <row r="34" spans="1:9" x14ac:dyDescent="0.25">
      <c r="A34" t="s">
        <v>22</v>
      </c>
      <c r="B34" s="41">
        <v>0</v>
      </c>
      <c r="F34" t="s">
        <v>59</v>
      </c>
    </row>
    <row r="35" spans="1:9" x14ac:dyDescent="0.25">
      <c r="A35" t="s">
        <v>23</v>
      </c>
      <c r="B35" s="41">
        <v>3595.91</v>
      </c>
    </row>
    <row r="36" spans="1:9" x14ac:dyDescent="0.25">
      <c r="A36" s="42" t="s">
        <v>24</v>
      </c>
      <c r="B36" s="43">
        <v>107661.38</v>
      </c>
      <c r="I36" t="s">
        <v>59</v>
      </c>
    </row>
    <row r="38" spans="1:9" x14ac:dyDescent="0.25">
      <c r="A38" s="44" t="s">
        <v>110</v>
      </c>
      <c r="B38" s="45">
        <v>1461.72</v>
      </c>
    </row>
    <row r="39" spans="1:9" x14ac:dyDescent="0.25">
      <c r="A39" s="44" t="s">
        <v>130</v>
      </c>
      <c r="B39" s="45">
        <v>1044.5</v>
      </c>
    </row>
    <row r="40" spans="1:9" x14ac:dyDescent="0.25">
      <c r="B40" s="41"/>
    </row>
    <row r="41" spans="1:9" x14ac:dyDescent="0.25">
      <c r="A41" s="42" t="s">
        <v>28</v>
      </c>
      <c r="B41" s="43">
        <f>SUM(B36:B40)</f>
        <v>110167.6</v>
      </c>
    </row>
    <row r="42" spans="1:9" x14ac:dyDescent="0.25">
      <c r="B42" s="41"/>
    </row>
    <row r="43" spans="1:9" x14ac:dyDescent="0.25">
      <c r="A43" s="56"/>
      <c r="B43" s="57"/>
    </row>
    <row r="44" spans="1:9" x14ac:dyDescent="0.25">
      <c r="A44" s="39"/>
      <c r="B44" s="40"/>
    </row>
    <row r="46" spans="1:9" x14ac:dyDescent="0.25">
      <c r="A46" s="5" t="s">
        <v>51</v>
      </c>
      <c r="B46" s="22">
        <v>107661.38</v>
      </c>
    </row>
    <row r="47" spans="1:9" x14ac:dyDescent="0.25">
      <c r="A47" s="5" t="s">
        <v>90</v>
      </c>
      <c r="B47" s="7">
        <v>0</v>
      </c>
    </row>
    <row r="48" spans="1:9" x14ac:dyDescent="0.25">
      <c r="A48" s="5" t="s">
        <v>92</v>
      </c>
      <c r="B48" s="7">
        <v>1461.72</v>
      </c>
    </row>
    <row r="49" spans="1:4" x14ac:dyDescent="0.25">
      <c r="A49" s="5" t="s">
        <v>93</v>
      </c>
      <c r="B49" s="7">
        <v>1044.5</v>
      </c>
    </row>
    <row r="50" spans="1:4" x14ac:dyDescent="0.25">
      <c r="B50" s="7"/>
    </row>
    <row r="51" spans="1:4" x14ac:dyDescent="0.25">
      <c r="A51" s="5" t="s">
        <v>32</v>
      </c>
      <c r="B51" s="26">
        <f>SUM(B46:B50)</f>
        <v>110167.6</v>
      </c>
    </row>
    <row r="52" spans="1:4" ht="15.75" thickBot="1" x14ac:dyDescent="0.3">
      <c r="A52" s="8" t="s">
        <v>35</v>
      </c>
      <c r="B52" s="9">
        <f>B51-B41</f>
        <v>0</v>
      </c>
    </row>
    <row r="53" spans="1:4" ht="15.75" thickTop="1" x14ac:dyDescent="0.25"/>
    <row r="54" spans="1:4" x14ac:dyDescent="0.25">
      <c r="A54" t="s">
        <v>33</v>
      </c>
      <c r="B54" s="27">
        <f>VLOOKUP("Less Prior Payments Made",A20:B41,2,FALSE)</f>
        <v>-86763.07</v>
      </c>
    </row>
    <row r="55" spans="1:4" x14ac:dyDescent="0.25">
      <c r="A55" t="s">
        <v>34</v>
      </c>
      <c r="B55" s="27">
        <f>VLOOKUP("Less Prior Payments Made",A21:B42,2,FALSE)</f>
        <v>-86763.07</v>
      </c>
    </row>
    <row r="56" spans="1:4" x14ac:dyDescent="0.25">
      <c r="A56" t="s">
        <v>3</v>
      </c>
      <c r="B56" s="25">
        <f>B54-B55</f>
        <v>0</v>
      </c>
    </row>
    <row r="57" spans="1:4" x14ac:dyDescent="0.25">
      <c r="A57" s="6"/>
      <c r="B57" s="6"/>
      <c r="C57" s="6"/>
      <c r="D57" s="6"/>
    </row>
    <row r="58" spans="1:4" x14ac:dyDescent="0.25">
      <c r="A58" s="2" t="s">
        <v>47</v>
      </c>
    </row>
    <row r="59" spans="1:4" x14ac:dyDescent="0.25">
      <c r="A59" t="s">
        <v>43</v>
      </c>
    </row>
    <row r="60" spans="1:4" x14ac:dyDescent="0.25">
      <c r="A60" t="s">
        <v>44</v>
      </c>
    </row>
    <row r="61" spans="1:4" x14ac:dyDescent="0.25">
      <c r="A61" t="s">
        <v>45</v>
      </c>
    </row>
    <row r="62" spans="1:4" x14ac:dyDescent="0.25">
      <c r="A62" t="s">
        <v>46</v>
      </c>
    </row>
  </sheetData>
  <mergeCells count="1">
    <mergeCell ref="G4:J4"/>
  </mergeCells>
  <conditionalFormatting sqref="G1:H1">
    <cfRule type="expression" dxfId="3" priority="1">
      <formula>$H$1=""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6E9C-E964-4BA1-A98F-4B2BC13CD5C4}">
  <dimension ref="A1:O62"/>
  <sheetViews>
    <sheetView topLeftCell="A36" workbookViewId="0">
      <selection activeCell="B52" sqref="B52"/>
    </sheetView>
  </sheetViews>
  <sheetFormatPr defaultColWidth="9.140625" defaultRowHeight="15" x14ac:dyDescent="0.25"/>
  <cols>
    <col min="1" max="1" width="45.7109375" customWidth="1"/>
    <col min="2" max="2" width="13.85546875" customWidth="1"/>
    <col min="3" max="3" width="12.5703125" bestFit="1" customWidth="1"/>
    <col min="4" max="4" width="52.5703125" bestFit="1" customWidth="1"/>
    <col min="7" max="7" width="15.7109375" customWidth="1"/>
    <col min="8" max="8" width="15.140625" bestFit="1" customWidth="1"/>
    <col min="9" max="9" width="38.42578125" customWidth="1"/>
    <col min="10" max="10" width="9.42578125" customWidth="1"/>
    <col min="11" max="12" width="14" hidden="1" customWidth="1"/>
    <col min="13" max="13" width="42.42578125" hidden="1" customWidth="1"/>
    <col min="14" max="15" width="9.140625" hidden="1" customWidth="1"/>
    <col min="17" max="17" width="12.42578125" customWidth="1"/>
  </cols>
  <sheetData>
    <row r="1" spans="1:15" ht="15.75" thickBot="1" x14ac:dyDescent="0.3">
      <c r="A1" s="6" t="s">
        <v>0</v>
      </c>
      <c r="B1" s="6" t="s">
        <v>2</v>
      </c>
      <c r="C1" s="6" t="s">
        <v>1</v>
      </c>
      <c r="D1" s="6" t="s">
        <v>3</v>
      </c>
      <c r="G1" s="17" t="s">
        <v>29</v>
      </c>
      <c r="H1" s="18" t="s">
        <v>123</v>
      </c>
      <c r="K1" t="s">
        <v>49</v>
      </c>
      <c r="M1" t="e">
        <f ca="1">LEFT($N$1,LEN($N$1)-5)</f>
        <v>#VALUE!</v>
      </c>
      <c r="N1" t="e">
        <f ca="1">RIGHT($O$1,LEN($O$1)-16)</f>
        <v>#VALUE!</v>
      </c>
      <c r="O1" t="str" cm="1">
        <f t="array" aca="1" ref="O1" ca="1">MID(CELL("filename"),SEARCH("[",CELL("filename"))+1,SEARCH("]",CELL("filename"))-SEARCH("[",CELL("filename"))-1)</f>
        <v>Checklist.xlsx</v>
      </c>
    </row>
    <row r="2" spans="1:15" x14ac:dyDescent="0.25">
      <c r="A2" s="54" t="s">
        <v>141</v>
      </c>
      <c r="B2" s="41">
        <v>108288.65</v>
      </c>
      <c r="C2" s="41">
        <v>108288.65</v>
      </c>
      <c r="D2" s="25">
        <f>B2-C2</f>
        <v>0</v>
      </c>
      <c r="G2" s="13" t="s">
        <v>30</v>
      </c>
      <c r="H2" s="16" t="s">
        <v>144</v>
      </c>
    </row>
    <row r="3" spans="1:15" ht="15.75" thickBot="1" x14ac:dyDescent="0.3">
      <c r="B3" s="1"/>
      <c r="C3" s="1"/>
      <c r="D3" s="25">
        <f>B3-C3</f>
        <v>0</v>
      </c>
      <c r="G3" s="14" t="s">
        <v>31</v>
      </c>
      <c r="H3" s="15"/>
    </row>
    <row r="4" spans="1:15" ht="19.5" thickBot="1" x14ac:dyDescent="0.35">
      <c r="B4" s="1"/>
      <c r="C4" s="1"/>
      <c r="D4" s="25">
        <f t="shared" ref="D4" si="0">B4-C4</f>
        <v>0</v>
      </c>
      <c r="G4" s="64" t="s">
        <v>53</v>
      </c>
      <c r="H4" s="65"/>
      <c r="I4" s="65"/>
      <c r="J4" s="66"/>
    </row>
    <row r="5" spans="1:15" x14ac:dyDescent="0.25">
      <c r="B5" s="52"/>
      <c r="C5" s="52"/>
      <c r="D5" s="1"/>
      <c r="G5" s="11" t="s">
        <v>36</v>
      </c>
      <c r="H5" s="12" t="s">
        <v>37</v>
      </c>
      <c r="I5" s="12" t="s">
        <v>38</v>
      </c>
      <c r="J5" s="12" t="s">
        <v>52</v>
      </c>
      <c r="K5" s="12" t="s">
        <v>48</v>
      </c>
      <c r="L5" s="12" t="s">
        <v>57</v>
      </c>
      <c r="M5" s="20" t="s">
        <v>49</v>
      </c>
    </row>
    <row r="6" spans="1:15" x14ac:dyDescent="0.25">
      <c r="B6" s="52"/>
      <c r="C6" s="52"/>
      <c r="D6" s="1"/>
      <c r="G6" s="10"/>
      <c r="H6" s="28"/>
      <c r="I6" s="28"/>
      <c r="J6" s="5"/>
      <c r="K6" s="5" t="str">
        <f>IF(IR_Notes82461014162022242628[[#This Row],[Form Name]]&lt;&gt;"",IF($H$1&lt;&gt;"",LOWER($H$1),"Error, no preparer name"),"")</f>
        <v/>
      </c>
      <c r="L6" s="28" t="str">
        <f>IF(IR_Notes82461014162022242628[[#This Row],[Form Name]]&lt;&gt;"",IF($H$2&lt;&gt;"",UPPER(LEFT($H$2,3)),"Error, not approved"),"")</f>
        <v/>
      </c>
      <c r="M6" s="20" t="e">
        <f ca="1">$M$1</f>
        <v>#VALUE!</v>
      </c>
    </row>
    <row r="7" spans="1:15" x14ac:dyDescent="0.25">
      <c r="A7" s="2" t="s">
        <v>8</v>
      </c>
      <c r="B7" s="23">
        <f>SUM(B2:B6)</f>
        <v>108288.65</v>
      </c>
      <c r="C7" s="23">
        <f>SUM(C2:C6)</f>
        <v>108288.65</v>
      </c>
      <c r="D7" s="24">
        <f>B7-C7</f>
        <v>0</v>
      </c>
      <c r="G7" s="10"/>
      <c r="H7" s="28"/>
      <c r="I7" s="28"/>
      <c r="J7" s="5"/>
      <c r="K7" s="5" t="str">
        <f>IF(IR_Notes82461014162022242628[[#This Row],[Form Name]]&lt;&gt;"",IF($H$1&lt;&gt;"",LOWER($H$1),"Error, no preparer name"),"")</f>
        <v/>
      </c>
      <c r="L7" s="28" t="str">
        <f>IF(IR_Notes82461014162022242628[[#This Row],[Form Name]]&lt;&gt;"",IF($H$2&lt;&gt;"",UPPER(LEFT($H$2,3)),"Error, not approved"),"")</f>
        <v/>
      </c>
      <c r="M7" s="20" t="e">
        <f ca="1">$M$1</f>
        <v>#VALUE!</v>
      </c>
    </row>
    <row r="8" spans="1:15" x14ac:dyDescent="0.25">
      <c r="B8" s="52"/>
      <c r="C8" s="52"/>
      <c r="G8" s="10"/>
      <c r="H8" s="28"/>
      <c r="I8" s="28"/>
      <c r="J8" s="5"/>
      <c r="K8" s="5" t="str">
        <f>IF(IR_Notes82461014162022242628[[#This Row],[Form Name]]&lt;&gt;"",IF($H$1&lt;&gt;"",LOWER($H$1),"Error, no preparer name"),"")</f>
        <v/>
      </c>
      <c r="L8" s="5" t="str">
        <f>IF(IR_Notes82461014162022242628[[#This Row],[Form Name]]&lt;&gt;"",IF($H$2&lt;&gt;"",UPPER(LEFT($H$2,3)),"Error, not approved"),"")</f>
        <v/>
      </c>
      <c r="M8" s="21" t="e">
        <f t="shared" ref="M8:M30" ca="1" si="1">$M$1</f>
        <v>#VALUE!</v>
      </c>
    </row>
    <row r="9" spans="1:15" x14ac:dyDescent="0.25">
      <c r="A9" t="s">
        <v>6</v>
      </c>
      <c r="B9" s="52">
        <v>108288.65</v>
      </c>
      <c r="C9" s="52"/>
      <c r="G9" s="10"/>
      <c r="H9" s="5"/>
      <c r="I9" s="5"/>
      <c r="J9" s="5"/>
      <c r="K9" s="5" t="str">
        <f>IF(IR_Notes82461014162022242628[[#This Row],[Form Name]]&lt;&gt;"",IF($H$1&lt;&gt;"",LOWER($H$1),"Error, no preparer name"),"")</f>
        <v/>
      </c>
      <c r="L9" s="5" t="str">
        <f>IF(IR_Notes82461014162022242628[[#This Row],[Form Name]]&lt;&gt;"",IF($H$2&lt;&gt;"",UPPER(LEFT($H$2,3)),"Error, not approved"),"")</f>
        <v/>
      </c>
      <c r="M9" s="21" t="e">
        <f t="shared" ca="1" si="1"/>
        <v>#VALUE!</v>
      </c>
    </row>
    <row r="10" spans="1:15" x14ac:dyDescent="0.25">
      <c r="A10" t="s">
        <v>7</v>
      </c>
      <c r="B10" s="23">
        <f>B9-C7</f>
        <v>0</v>
      </c>
      <c r="C10" s="52"/>
      <c r="G10" s="10"/>
      <c r="H10" s="5"/>
      <c r="I10" s="5"/>
      <c r="J10" s="5"/>
      <c r="K10" s="5" t="str">
        <f>IF(IR_Notes82461014162022242628[[#This Row],[Form Name]]&lt;&gt;"",IF($H$1&lt;&gt;"",LOWER($H$1),"Error, no preparer name"),"")</f>
        <v/>
      </c>
      <c r="L10" s="5" t="str">
        <f>IF(IR_Notes82461014162022242628[[#This Row],[Form Name]]&lt;&gt;"",IF($H$2&lt;&gt;"",UPPER(LEFT($H$2,3)),"Error, not approved"),"")</f>
        <v/>
      </c>
      <c r="M10" s="21" t="e">
        <f t="shared" ca="1" si="1"/>
        <v>#VALUE!</v>
      </c>
    </row>
    <row r="11" spans="1:15" x14ac:dyDescent="0.25">
      <c r="A11" s="6"/>
      <c r="B11" s="6" t="s">
        <v>56</v>
      </c>
      <c r="C11" s="6" t="s">
        <v>54</v>
      </c>
      <c r="D11" s="6" t="s">
        <v>55</v>
      </c>
      <c r="G11" s="10"/>
      <c r="H11" s="5"/>
      <c r="I11" s="5"/>
      <c r="J11" s="5"/>
      <c r="K11" s="5" t="str">
        <f>IF(IR_Notes82461014162022242628[[#This Row],[Form Name]]&lt;&gt;"",IF($H$1&lt;&gt;"",LOWER($H$1),"Error, no preparer name"),"")</f>
        <v/>
      </c>
      <c r="L11" s="5" t="str">
        <f>IF(IR_Notes82461014162022242628[[#This Row],[Form Name]]&lt;&gt;"",IF($H$2&lt;&gt;"",UPPER(LEFT($H$2,3)),"Error, not approved"),"")</f>
        <v/>
      </c>
      <c r="M11" s="21" t="e">
        <f t="shared" ca="1" si="1"/>
        <v>#VALUE!</v>
      </c>
    </row>
    <row r="12" spans="1:15" x14ac:dyDescent="0.25">
      <c r="A12" s="2" t="s">
        <v>39</v>
      </c>
      <c r="G12" s="10"/>
      <c r="H12" s="5"/>
      <c r="I12" s="5"/>
      <c r="J12" s="5"/>
      <c r="K12" s="5" t="str">
        <f>IF(IR_Notes82461014162022242628[[#This Row],[Form Name]]&lt;&gt;"",IF($H$1&lt;&gt;"",LOWER($H$1),"Error, no preparer name"),"")</f>
        <v/>
      </c>
      <c r="L12" s="5" t="str">
        <f>IF(IR_Notes82461014162022242628[[#This Row],[Form Name]]&lt;&gt;"",IF($H$2&lt;&gt;"",UPPER(LEFT($H$2,3)),"Error, not approved"),"")</f>
        <v/>
      </c>
      <c r="M12" s="21" t="e">
        <f t="shared" ca="1" si="1"/>
        <v>#VALUE!</v>
      </c>
    </row>
    <row r="13" spans="1:15" x14ac:dyDescent="0.25">
      <c r="A13" t="s">
        <v>40</v>
      </c>
      <c r="B13" t="s">
        <v>41</v>
      </c>
      <c r="C13" s="35">
        <v>34478</v>
      </c>
      <c r="D13" s="36" t="s">
        <v>74</v>
      </c>
      <c r="G13" s="5"/>
      <c r="H13" s="5"/>
      <c r="I13" s="5"/>
      <c r="J13" s="5"/>
      <c r="K13" s="5" t="str">
        <f>IF(IR_Notes82461014162022242628[[#This Row],[Form Name]]&lt;&gt;"",IF($H$1&lt;&gt;"",LOWER($H$1),"Error, no preparer name"),"")</f>
        <v/>
      </c>
      <c r="L13" s="5" t="str">
        <f>IF(IR_Notes82461014162022242628[[#This Row],[Form Name]]&lt;&gt;"",IF($H$2&lt;&gt;"",UPPER(LEFT($H$2,3)),"Error, not approved"),"")</f>
        <v/>
      </c>
      <c r="M13" s="21" t="e">
        <f t="shared" ca="1" si="1"/>
        <v>#VALUE!</v>
      </c>
    </row>
    <row r="14" spans="1:15" x14ac:dyDescent="0.25">
      <c r="A14" t="s">
        <v>67</v>
      </c>
      <c r="B14" t="s">
        <v>41</v>
      </c>
      <c r="C14" s="35">
        <v>606.89</v>
      </c>
      <c r="D14" s="36" t="s">
        <v>80</v>
      </c>
      <c r="G14" s="5"/>
      <c r="H14" s="5"/>
      <c r="I14" s="5"/>
      <c r="J14" s="5"/>
      <c r="K14" s="5" t="str">
        <f>IF(IR_Notes82461014162022242628[[#This Row],[Form Name]]&lt;&gt;"",IF($H$1&lt;&gt;"",LOWER($H$1),"Error, no preparer name"),"")</f>
        <v/>
      </c>
      <c r="L14" s="5" t="str">
        <f>IF(IR_Notes82461014162022242628[[#This Row],[Form Name]]&lt;&gt;"",IF($H$2&lt;&gt;"",UPPER(LEFT($H$2,3)),"Error, not approved"),"")</f>
        <v/>
      </c>
      <c r="M14" s="21" t="e">
        <f t="shared" ca="1" si="1"/>
        <v>#VALUE!</v>
      </c>
    </row>
    <row r="15" spans="1:15" x14ac:dyDescent="0.25">
      <c r="A15" t="s">
        <v>68</v>
      </c>
      <c r="B15" t="s">
        <v>41</v>
      </c>
      <c r="C15" s="35">
        <v>1125.49</v>
      </c>
      <c r="D15" s="36" t="s">
        <v>78</v>
      </c>
      <c r="G15" s="5"/>
      <c r="H15" s="5"/>
      <c r="I15" s="5"/>
      <c r="J15" s="5"/>
      <c r="K15" s="5" t="str">
        <f>IF(IR_Notes82461014162022242628[[#This Row],[Form Name]]&lt;&gt;"",IF($H$1&lt;&gt;"",LOWER($H$1),"Error, no preparer name"),"")</f>
        <v/>
      </c>
      <c r="L15" s="5" t="str">
        <f>IF(IR_Notes82461014162022242628[[#This Row],[Form Name]]&lt;&gt;"",IF($H$2&lt;&gt;"",UPPER(LEFT($H$2,3)),"Error, not approved"),"")</f>
        <v/>
      </c>
      <c r="M15" s="21" t="e">
        <f ca="1">$M$1</f>
        <v>#VALUE!</v>
      </c>
    </row>
    <row r="16" spans="1:15" x14ac:dyDescent="0.25">
      <c r="A16" t="s">
        <v>70</v>
      </c>
      <c r="B16" t="s">
        <v>72</v>
      </c>
      <c r="C16" s="35">
        <v>2094.4</v>
      </c>
      <c r="D16" s="36" t="s">
        <v>79</v>
      </c>
      <c r="G16" s="5"/>
      <c r="H16" s="5"/>
      <c r="I16" s="5"/>
      <c r="J16" s="5"/>
      <c r="K16" s="5" t="str">
        <f>IF(IR_Notes82461014162022242628[[#This Row],[Form Name]]&lt;&gt;"",IF($H$1&lt;&gt;"",LOWER($H$1),"Error, no preparer name"),"")</f>
        <v/>
      </c>
      <c r="L16" s="5" t="str">
        <f>IF(IR_Notes82461014162022242628[[#This Row],[Form Name]]&lt;&gt;"",IF($H$2&lt;&gt;"",UPPER(LEFT($H$2,3)),"Error, not approved"),"")</f>
        <v/>
      </c>
      <c r="M16" s="21" t="e">
        <f ca="1">$M$1</f>
        <v>#VALUE!</v>
      </c>
    </row>
    <row r="17" spans="1:13" x14ac:dyDescent="0.25">
      <c r="A17" t="s">
        <v>71</v>
      </c>
      <c r="B17" t="s">
        <v>72</v>
      </c>
      <c r="C17" s="35">
        <v>2534.06</v>
      </c>
      <c r="D17" s="36" t="s">
        <v>76</v>
      </c>
      <c r="G17" s="5"/>
      <c r="H17" s="5"/>
      <c r="I17" s="5"/>
      <c r="J17" s="5"/>
      <c r="K17" s="5" t="str">
        <f>IF(IR_Notes82461014162022242628[[#This Row],[Form Name]]&lt;&gt;"",IF($H$1&lt;&gt;"",LOWER($H$1),"Error, no preparer name"),"")</f>
        <v/>
      </c>
      <c r="L17" s="5" t="str">
        <f>IF(IR_Notes82461014162022242628[[#This Row],[Form Name]]&lt;&gt;"",IF($H$2&lt;&gt;"",UPPER(LEFT($H$2,3)),"Error, not approved"),"")</f>
        <v/>
      </c>
      <c r="M17" s="21" t="e">
        <f ca="1">$M$1</f>
        <v>#VALUE!</v>
      </c>
    </row>
    <row r="18" spans="1:13" x14ac:dyDescent="0.25">
      <c r="A18" t="s">
        <v>73</v>
      </c>
      <c r="B18" t="s">
        <v>41</v>
      </c>
      <c r="C18" s="60">
        <v>220.81</v>
      </c>
      <c r="D18" s="36" t="s">
        <v>140</v>
      </c>
      <c r="G18" s="5"/>
      <c r="H18" s="5"/>
      <c r="I18" s="5"/>
      <c r="J18" s="5"/>
      <c r="K18" s="5" t="str">
        <f>IF(IR_Notes82461014162022242628[[#This Row],[Form Name]]&lt;&gt;"",IF($H$1&lt;&gt;"",LOWER($H$1),"Error, no preparer name"),"")</f>
        <v/>
      </c>
      <c r="L18" s="5" t="str">
        <f>IF(IR_Notes82461014162022242628[[#This Row],[Form Name]]&lt;&gt;"",IF($H$2&lt;&gt;"",UPPER(LEFT($H$2,3)),"Error, not approved"),"")</f>
        <v/>
      </c>
      <c r="M18" s="21" t="e">
        <f ca="1">$M$1</f>
        <v>#VALUE!</v>
      </c>
    </row>
    <row r="19" spans="1:13" x14ac:dyDescent="0.25">
      <c r="A19" s="6"/>
      <c r="B19" s="6"/>
      <c r="C19" s="6"/>
      <c r="D19" s="6"/>
      <c r="G19" s="5"/>
      <c r="H19" s="5"/>
      <c r="I19" s="5"/>
      <c r="J19" s="5"/>
      <c r="K19" s="5" t="str">
        <f>IF(IR_Notes82461014162022242628[[#This Row],[Form Name]]&lt;&gt;"",IF($H$1&lt;&gt;"",LOWER($H$1),"Error, no preparer name"),"")</f>
        <v/>
      </c>
      <c r="L19" s="5" t="str">
        <f>IF(IR_Notes82461014162022242628[[#This Row],[Form Name]]&lt;&gt;"",IF($H$2&lt;&gt;"",UPPER(LEFT($H$2,3)),"Error, not approved"),"")</f>
        <v/>
      </c>
      <c r="M19" s="21" t="e">
        <f t="shared" ca="1" si="1"/>
        <v>#VALUE!</v>
      </c>
    </row>
    <row r="20" spans="1:13" x14ac:dyDescent="0.25">
      <c r="A20" s="2" t="s">
        <v>9</v>
      </c>
      <c r="G20" s="5"/>
      <c r="H20" s="5"/>
      <c r="I20" s="5"/>
      <c r="J20" s="5"/>
      <c r="K20" s="5" t="str">
        <f>IF(IR_Notes82461014162022242628[[#This Row],[Form Name]]&lt;&gt;"",IF($H$1&lt;&gt;"",LOWER($H$1),"Error, no preparer name"),"")</f>
        <v/>
      </c>
      <c r="L20" s="5" t="str">
        <f>IF(IR_Notes82461014162022242628[[#This Row],[Form Name]]&lt;&gt;"",IF($H$2&lt;&gt;"",UPPER(LEFT($H$2,3)),"Error, not approved"),"")</f>
        <v/>
      </c>
      <c r="M20" s="21" t="e">
        <f t="shared" ca="1" si="1"/>
        <v>#VALUE!</v>
      </c>
    </row>
    <row r="21" spans="1:13" x14ac:dyDescent="0.25">
      <c r="A21" s="54" t="s">
        <v>141</v>
      </c>
      <c r="B21" s="55">
        <v>108288.65</v>
      </c>
      <c r="G21" s="5"/>
      <c r="H21" s="5"/>
      <c r="I21" s="5"/>
      <c r="J21" s="5"/>
      <c r="K21" s="5" t="str">
        <f>IF(IR_Notes82461014162022242628[[#This Row],[Form Name]]&lt;&gt;"",IF($H$1&lt;&gt;"",LOWER($H$1),"Error, no preparer name"),"")</f>
        <v/>
      </c>
      <c r="L21" s="5" t="str">
        <f>IF(IR_Notes82461014162022242628[[#This Row],[Form Name]]&lt;&gt;"",IF($H$2&lt;&gt;"",UPPER(LEFT($H$2,3)),"Error, not approved"),"")</f>
        <v/>
      </c>
      <c r="M21" s="21" t="e">
        <f t="shared" ca="1" si="1"/>
        <v>#VALUE!</v>
      </c>
    </row>
    <row r="22" spans="1:13" x14ac:dyDescent="0.25">
      <c r="A22" s="56" t="s">
        <v>10</v>
      </c>
      <c r="B22" s="57">
        <v>108288.65</v>
      </c>
      <c r="G22" s="5"/>
      <c r="H22" s="5"/>
      <c r="I22" s="5"/>
      <c r="J22" s="5"/>
      <c r="K22" s="5" t="str">
        <f>IF(IR_Notes82461014162022242628[[#This Row],[Form Name]]&lt;&gt;"",IF($H$1&lt;&gt;"",LOWER($H$1),"Error, no preparer name"),"")</f>
        <v/>
      </c>
      <c r="L22" s="5" t="str">
        <f>IF(IR_Notes82461014162022242628[[#This Row],[Form Name]]&lt;&gt;"",IF($H$2&lt;&gt;"",UPPER(LEFT($H$2,3)),"Error, not approved"),"")</f>
        <v/>
      </c>
      <c r="M22" s="21" t="e">
        <f t="shared" ca="1" si="1"/>
        <v>#VALUE!</v>
      </c>
    </row>
    <row r="23" spans="1:13" x14ac:dyDescent="0.25">
      <c r="A23" s="54" t="s">
        <v>11</v>
      </c>
      <c r="B23" s="55">
        <v>4.88</v>
      </c>
      <c r="G23" s="5"/>
      <c r="H23" s="5"/>
      <c r="I23" s="5"/>
      <c r="J23" s="5"/>
      <c r="K23" s="5" t="str">
        <f>IF(IR_Notes82461014162022242628[[#This Row],[Form Name]]&lt;&gt;"",IF($H$1&lt;&gt;"",LOWER($H$1),"Error, no preparer name"),"")</f>
        <v/>
      </c>
      <c r="L23" s="5" t="str">
        <f>IF(IR_Notes82461014162022242628[[#This Row],[Form Name]]&lt;&gt;"",IF($H$2&lt;&gt;"",UPPER(LEFT($H$2,3)),"Error, not approved"),"")</f>
        <v/>
      </c>
      <c r="M23" s="21" t="e">
        <f t="shared" ca="1" si="1"/>
        <v>#VALUE!</v>
      </c>
    </row>
    <row r="24" spans="1:13" x14ac:dyDescent="0.25">
      <c r="A24" s="54" t="s">
        <v>12</v>
      </c>
      <c r="B24" s="55">
        <v>-36919.800000000003</v>
      </c>
      <c r="G24" s="5"/>
      <c r="H24" s="5"/>
      <c r="I24" s="5"/>
      <c r="J24" s="5"/>
      <c r="K24" s="5" t="str">
        <f>IF(IR_Notes82461014162022242628[[#This Row],[Form Name]]&lt;&gt;"",IF($H$1&lt;&gt;"",LOWER($H$1),"Error, no preparer name"),"")</f>
        <v/>
      </c>
      <c r="L24" s="5" t="str">
        <f>IF(IR_Notes82461014162022242628[[#This Row],[Form Name]]&lt;&gt;"",IF($H$2&lt;&gt;"",UPPER(LEFT($H$2,3)),"Error, not approved"),"")</f>
        <v/>
      </c>
      <c r="M24" s="21" t="e">
        <f t="shared" ca="1" si="1"/>
        <v>#VALUE!</v>
      </c>
    </row>
    <row r="25" spans="1:13" x14ac:dyDescent="0.25">
      <c r="A25" s="54" t="s">
        <v>13</v>
      </c>
      <c r="B25" s="55">
        <v>-33.26</v>
      </c>
      <c r="G25" s="5"/>
      <c r="H25" s="5"/>
      <c r="I25" s="5"/>
      <c r="J25" s="5"/>
      <c r="K25" s="5" t="str">
        <f>IF(IR_Notes82461014162022242628[[#This Row],[Form Name]]&lt;&gt;"",IF($H$1&lt;&gt;"",LOWER($H$1),"Error, no preparer name"),"")</f>
        <v/>
      </c>
      <c r="L25" s="5" t="str">
        <f>IF(IR_Notes82461014162022242628[[#This Row],[Form Name]]&lt;&gt;"",IF($H$2&lt;&gt;"",UPPER(LEFT($H$2,3)),"Error, not approved"),"")</f>
        <v/>
      </c>
      <c r="M25" s="21" t="e">
        <f t="shared" ca="1" si="1"/>
        <v>#VALUE!</v>
      </c>
    </row>
    <row r="26" spans="1:13" x14ac:dyDescent="0.25">
      <c r="A26" s="56" t="s">
        <v>14</v>
      </c>
      <c r="B26" s="57">
        <v>71340.47</v>
      </c>
      <c r="G26" s="5"/>
      <c r="H26" s="5"/>
      <c r="I26" s="5"/>
      <c r="J26" s="5"/>
      <c r="K26" s="5" t="str">
        <f>IF(IR_Notes82461014162022242628[[#This Row],[Form Name]]&lt;&gt;"",IF($H$1&lt;&gt;"",LOWER($H$1),"Error, no preparer name"),"")</f>
        <v/>
      </c>
      <c r="L26" s="5" t="str">
        <f>IF(IR_Notes82461014162022242628[[#This Row],[Form Name]]&lt;&gt;"",IF($H$2&lt;&gt;"",UPPER(LEFT($H$2,3)),"Error, not approved"),"")</f>
        <v/>
      </c>
      <c r="M26" s="21" t="e">
        <f t="shared" ca="1" si="1"/>
        <v>#VALUE!</v>
      </c>
    </row>
    <row r="27" spans="1:13" x14ac:dyDescent="0.25">
      <c r="A27" s="54" t="s">
        <v>15</v>
      </c>
      <c r="B27" s="55">
        <v>-12.4</v>
      </c>
      <c r="G27" s="5"/>
      <c r="H27" s="5"/>
      <c r="I27" s="5"/>
      <c r="J27" s="5"/>
      <c r="K27" s="5" t="str">
        <f>IF(IR_Notes82461014162022242628[[#This Row],[Form Name]]&lt;&gt;"",IF($H$1&lt;&gt;"",LOWER($H$1),"Error, no preparer name"),"")</f>
        <v/>
      </c>
      <c r="L27" s="5" t="str">
        <f>IF(IR_Notes82461014162022242628[[#This Row],[Form Name]]&lt;&gt;"",IF($H$2&lt;&gt;"",UPPER(LEFT($H$2,3)),"Error, not approved"),"")</f>
        <v/>
      </c>
      <c r="M27" s="21" t="e">
        <f t="shared" ca="1" si="1"/>
        <v>#VALUE!</v>
      </c>
    </row>
    <row r="28" spans="1:13" x14ac:dyDescent="0.25">
      <c r="A28" s="54" t="s">
        <v>16</v>
      </c>
      <c r="B28" s="55">
        <v>0</v>
      </c>
      <c r="G28" s="5"/>
      <c r="H28" s="5"/>
      <c r="I28" s="5"/>
      <c r="J28" s="5"/>
      <c r="K28" s="5" t="str">
        <f>IF(IR_Notes82461014162022242628[[#This Row],[Form Name]]&lt;&gt;"",IF($H$1&lt;&gt;"",LOWER($H$1),"Error, no preparer name"),"")</f>
        <v/>
      </c>
      <c r="L28" s="5" t="str">
        <f>IF(IR_Notes82461014162022242628[[#This Row],[Form Name]]&lt;&gt;"",IF($H$2&lt;&gt;"",UPPER(LEFT($H$2,3)),"Error, not approved"),"")</f>
        <v/>
      </c>
      <c r="M28" s="21" t="e">
        <f t="shared" ca="1" si="1"/>
        <v>#VALUE!</v>
      </c>
    </row>
    <row r="29" spans="1:13" x14ac:dyDescent="0.25">
      <c r="A29" s="54" t="s">
        <v>17</v>
      </c>
      <c r="B29" s="55">
        <v>-5407.58</v>
      </c>
      <c r="G29" s="5"/>
      <c r="H29" s="5"/>
      <c r="I29" s="5"/>
      <c r="J29" s="5"/>
      <c r="K29" s="5" t="str">
        <f>IF(IR_Notes82461014162022242628[[#This Row],[Form Name]]&lt;&gt;"",IF($H$1&lt;&gt;"",LOWER($H$1),"Error, no preparer name"),"")</f>
        <v/>
      </c>
      <c r="L29" s="5" t="str">
        <f>IF(IR_Notes82461014162022242628[[#This Row],[Form Name]]&lt;&gt;"",IF($H$2&lt;&gt;"",UPPER(LEFT($H$2,3)),"Error, not approved"),"")</f>
        <v/>
      </c>
      <c r="M29" s="21" t="e">
        <f t="shared" ca="1" si="1"/>
        <v>#VALUE!</v>
      </c>
    </row>
    <row r="30" spans="1:13" x14ac:dyDescent="0.25">
      <c r="A30" s="54" t="s">
        <v>19</v>
      </c>
      <c r="B30" s="55">
        <v>0</v>
      </c>
      <c r="G30" s="5"/>
      <c r="H30" s="5"/>
      <c r="I30" s="5"/>
      <c r="J30" s="5"/>
      <c r="K30" s="5" t="str">
        <f>IF(IR_Notes82461014162022242628[[#This Row],[Form Name]]&lt;&gt;"",IF($H$1&lt;&gt;"",LOWER($H$1),"Error, no preparer name"),"")</f>
        <v/>
      </c>
      <c r="L30" s="5" t="str">
        <f>IF(IR_Notes82461014162022242628[[#This Row],[Form Name]]&lt;&gt;"",IF($H$2&lt;&gt;"",UPPER(LEFT($H$2,3)),"Error, not approved"),"")</f>
        <v/>
      </c>
      <c r="M30" s="21" t="e">
        <f t="shared" ca="1" si="1"/>
        <v>#VALUE!</v>
      </c>
    </row>
    <row r="31" spans="1:13" x14ac:dyDescent="0.25">
      <c r="A31" s="54" t="s">
        <v>20</v>
      </c>
      <c r="B31" s="55">
        <v>-458.64</v>
      </c>
    </row>
    <row r="32" spans="1:13" x14ac:dyDescent="0.25">
      <c r="A32" s="54" t="s">
        <v>61</v>
      </c>
      <c r="B32" s="55">
        <v>0</v>
      </c>
    </row>
    <row r="33" spans="1:9" x14ac:dyDescent="0.25">
      <c r="A33" s="54" t="s">
        <v>21</v>
      </c>
      <c r="B33" s="55">
        <v>0</v>
      </c>
    </row>
    <row r="34" spans="1:9" x14ac:dyDescent="0.25">
      <c r="A34" s="54" t="s">
        <v>22</v>
      </c>
      <c r="B34" s="55">
        <v>0</v>
      </c>
      <c r="F34" t="s">
        <v>59</v>
      </c>
    </row>
    <row r="35" spans="1:9" x14ac:dyDescent="0.25">
      <c r="A35" s="54" t="s">
        <v>23</v>
      </c>
      <c r="B35" s="55">
        <v>5755.83</v>
      </c>
    </row>
    <row r="36" spans="1:9" x14ac:dyDescent="0.25">
      <c r="A36" s="56" t="s">
        <v>24</v>
      </c>
      <c r="B36" s="57">
        <v>71217.679999999993</v>
      </c>
      <c r="I36" t="s">
        <v>59</v>
      </c>
    </row>
    <row r="37" spans="1:9" x14ac:dyDescent="0.25">
      <c r="A37" s="54"/>
      <c r="B37" s="54"/>
    </row>
    <row r="38" spans="1:9" x14ac:dyDescent="0.25">
      <c r="A38" s="44" t="s">
        <v>64</v>
      </c>
      <c r="B38" s="45">
        <v>606.89</v>
      </c>
    </row>
    <row r="39" spans="1:9" x14ac:dyDescent="0.25">
      <c r="A39" s="44" t="s">
        <v>65</v>
      </c>
      <c r="B39" s="45">
        <v>1125.49</v>
      </c>
    </row>
    <row r="40" spans="1:9" x14ac:dyDescent="0.25">
      <c r="A40" s="44" t="s">
        <v>62</v>
      </c>
      <c r="B40" s="45">
        <v>34478</v>
      </c>
    </row>
    <row r="41" spans="1:9" x14ac:dyDescent="0.25">
      <c r="A41" s="44" t="s">
        <v>142</v>
      </c>
      <c r="B41" s="45">
        <v>220.81</v>
      </c>
    </row>
    <row r="42" spans="1:9" x14ac:dyDescent="0.25">
      <c r="A42" s="54"/>
      <c r="B42" s="54"/>
    </row>
    <row r="43" spans="1:9" x14ac:dyDescent="0.25">
      <c r="A43" s="56" t="s">
        <v>28</v>
      </c>
      <c r="B43" s="57">
        <v>107648.87</v>
      </c>
    </row>
    <row r="44" spans="1:9" x14ac:dyDescent="0.25">
      <c r="A44" s="39"/>
      <c r="B44" s="40"/>
    </row>
    <row r="46" spans="1:9" x14ac:dyDescent="0.25">
      <c r="A46" s="5" t="s">
        <v>51</v>
      </c>
      <c r="B46" s="22">
        <v>71217.679999999993</v>
      </c>
    </row>
    <row r="47" spans="1:9" x14ac:dyDescent="0.25">
      <c r="A47" s="5" t="s">
        <v>90</v>
      </c>
      <c r="B47" s="7">
        <v>34478</v>
      </c>
    </row>
    <row r="48" spans="1:9" x14ac:dyDescent="0.25">
      <c r="A48" s="5" t="s">
        <v>92</v>
      </c>
      <c r="B48" s="7">
        <v>606.89</v>
      </c>
    </row>
    <row r="49" spans="1:4" x14ac:dyDescent="0.25">
      <c r="A49" s="5" t="s">
        <v>93</v>
      </c>
      <c r="B49" s="7">
        <v>1125.49</v>
      </c>
    </row>
    <row r="50" spans="1:4" x14ac:dyDescent="0.25">
      <c r="A50" t="s">
        <v>143</v>
      </c>
      <c r="B50" s="7">
        <v>220.81</v>
      </c>
    </row>
    <row r="51" spans="1:4" x14ac:dyDescent="0.25">
      <c r="A51" s="5" t="s">
        <v>32</v>
      </c>
      <c r="B51" s="26">
        <f>SUM(B46:B50)</f>
        <v>107648.87</v>
      </c>
    </row>
    <row r="52" spans="1:4" ht="15.75" thickBot="1" x14ac:dyDescent="0.3">
      <c r="A52" s="8" t="s">
        <v>35</v>
      </c>
      <c r="B52" s="9">
        <f>B51-B43</f>
        <v>0</v>
      </c>
    </row>
    <row r="53" spans="1:4" ht="15.75" thickTop="1" x14ac:dyDescent="0.25"/>
    <row r="54" spans="1:4" x14ac:dyDescent="0.25">
      <c r="A54" t="s">
        <v>33</v>
      </c>
      <c r="B54" s="27">
        <f>VLOOKUP("Less Prior Payments Made",A20:B41,2,FALSE)</f>
        <v>-5407.58</v>
      </c>
    </row>
    <row r="55" spans="1:4" x14ac:dyDescent="0.25">
      <c r="A55" t="s">
        <v>34</v>
      </c>
      <c r="B55" s="27">
        <f>VLOOKUP("Less Prior Payments Made",A21:B42,2,FALSE)</f>
        <v>-5407.58</v>
      </c>
    </row>
    <row r="56" spans="1:4" x14ac:dyDescent="0.25">
      <c r="A56" t="s">
        <v>3</v>
      </c>
      <c r="B56" s="25">
        <f>B54-B55</f>
        <v>0</v>
      </c>
    </row>
    <row r="57" spans="1:4" x14ac:dyDescent="0.25">
      <c r="A57" s="6"/>
      <c r="B57" s="6"/>
      <c r="C57" s="6"/>
      <c r="D57" s="6"/>
    </row>
    <row r="58" spans="1:4" x14ac:dyDescent="0.25">
      <c r="A58" s="2" t="s">
        <v>47</v>
      </c>
    </row>
    <row r="59" spans="1:4" x14ac:dyDescent="0.25">
      <c r="A59" t="s">
        <v>43</v>
      </c>
    </row>
    <row r="60" spans="1:4" x14ac:dyDescent="0.25">
      <c r="A60" t="s">
        <v>44</v>
      </c>
    </row>
    <row r="61" spans="1:4" x14ac:dyDescent="0.25">
      <c r="A61" t="s">
        <v>45</v>
      </c>
    </row>
    <row r="62" spans="1:4" x14ac:dyDescent="0.25">
      <c r="A62" t="s">
        <v>46</v>
      </c>
    </row>
  </sheetData>
  <mergeCells count="1">
    <mergeCell ref="G4:J4"/>
  </mergeCells>
  <conditionalFormatting sqref="G1:H1">
    <cfRule type="expression" dxfId="2" priority="1">
      <formula>$H$1=""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E934-49C5-49E8-88D3-1069D5488438}">
  <dimension ref="A1:O62"/>
  <sheetViews>
    <sheetView workbookViewId="0">
      <selection activeCell="G6" sqref="G6"/>
    </sheetView>
  </sheetViews>
  <sheetFormatPr defaultColWidth="9.140625" defaultRowHeight="15" x14ac:dyDescent="0.25"/>
  <cols>
    <col min="1" max="1" width="45.7109375" customWidth="1"/>
    <col min="2" max="2" width="13.85546875" customWidth="1"/>
    <col min="3" max="3" width="12.5703125" bestFit="1" customWidth="1"/>
    <col min="4" max="4" width="52.5703125" bestFit="1" customWidth="1"/>
    <col min="7" max="7" width="15.7109375" customWidth="1"/>
    <col min="8" max="8" width="15.140625" bestFit="1" customWidth="1"/>
    <col min="9" max="9" width="38.42578125" customWidth="1"/>
    <col min="10" max="10" width="9.42578125" customWidth="1"/>
    <col min="11" max="12" width="14" hidden="1" customWidth="1"/>
    <col min="13" max="13" width="42.42578125" hidden="1" customWidth="1"/>
    <col min="14" max="15" width="9.140625" hidden="1" customWidth="1"/>
    <col min="17" max="17" width="12.42578125" customWidth="1"/>
  </cols>
  <sheetData>
    <row r="1" spans="1:15" ht="15.75" thickBot="1" x14ac:dyDescent="0.3">
      <c r="A1" s="6" t="s">
        <v>0</v>
      </c>
      <c r="B1" s="6" t="s">
        <v>2</v>
      </c>
      <c r="C1" s="6" t="s">
        <v>1</v>
      </c>
      <c r="D1" s="6" t="s">
        <v>3</v>
      </c>
      <c r="G1" s="17" t="s">
        <v>29</v>
      </c>
      <c r="H1" s="18" t="s">
        <v>123</v>
      </c>
      <c r="K1" t="s">
        <v>49</v>
      </c>
      <c r="M1" t="e">
        <f ca="1">LEFT($N$1,LEN($N$1)-5)</f>
        <v>#VALUE!</v>
      </c>
      <c r="N1" t="e">
        <f ca="1">RIGHT($O$1,LEN($O$1)-16)</f>
        <v>#VALUE!</v>
      </c>
      <c r="O1" t="str" cm="1">
        <f t="array" aca="1" ref="O1" ca="1">MID(CELL("filename"),SEARCH("[",CELL("filename"))+1,SEARCH("]",CELL("filename"))-SEARCH("[",CELL("filename"))-1)</f>
        <v>Checklist.xlsx</v>
      </c>
    </row>
    <row r="2" spans="1:15" x14ac:dyDescent="0.25">
      <c r="A2" s="54" t="s">
        <v>145</v>
      </c>
      <c r="B2" s="41">
        <v>114472.87</v>
      </c>
      <c r="C2" s="41">
        <v>114472.87</v>
      </c>
      <c r="D2" s="25">
        <f>B2-C2</f>
        <v>0</v>
      </c>
      <c r="G2" s="13" t="s">
        <v>30</v>
      </c>
      <c r="H2" s="16" t="s">
        <v>148</v>
      </c>
    </row>
    <row r="3" spans="1:15" ht="15.75" thickBot="1" x14ac:dyDescent="0.3">
      <c r="B3" s="1"/>
      <c r="C3" s="1"/>
      <c r="D3" s="25">
        <f>B3-C3</f>
        <v>0</v>
      </c>
      <c r="G3" s="14" t="s">
        <v>31</v>
      </c>
      <c r="H3" s="15"/>
    </row>
    <row r="4" spans="1:15" ht="19.5" thickBot="1" x14ac:dyDescent="0.35">
      <c r="B4" s="1"/>
      <c r="C4" s="1"/>
      <c r="D4" s="25">
        <f t="shared" ref="D4" si="0">B4-C4</f>
        <v>0</v>
      </c>
      <c r="G4" s="64" t="s">
        <v>53</v>
      </c>
      <c r="H4" s="65"/>
      <c r="I4" s="65"/>
      <c r="J4" s="66"/>
    </row>
    <row r="5" spans="1:15" x14ac:dyDescent="0.25">
      <c r="B5" s="52"/>
      <c r="C5" s="52"/>
      <c r="D5" s="1"/>
      <c r="G5" s="11" t="s">
        <v>36</v>
      </c>
      <c r="H5" s="12" t="s">
        <v>37</v>
      </c>
      <c r="I5" s="12" t="s">
        <v>38</v>
      </c>
      <c r="J5" s="12" t="s">
        <v>52</v>
      </c>
      <c r="K5" s="12" t="s">
        <v>48</v>
      </c>
      <c r="L5" s="12" t="s">
        <v>57</v>
      </c>
      <c r="M5" s="20" t="s">
        <v>49</v>
      </c>
    </row>
    <row r="6" spans="1:15" x14ac:dyDescent="0.25">
      <c r="B6" s="52"/>
      <c r="C6" s="52"/>
      <c r="D6" s="1"/>
      <c r="G6" s="10"/>
      <c r="H6" s="28"/>
      <c r="I6" s="28"/>
      <c r="J6" s="5"/>
      <c r="K6" s="5" t="str">
        <f>IF(IR_Notes8246101416202224262830[[#This Row],[Form Name]]&lt;&gt;"",IF($H$1&lt;&gt;"",LOWER($H$1),"Error, no preparer name"),"")</f>
        <v/>
      </c>
      <c r="L6" s="28" t="str">
        <f>IF(IR_Notes8246101416202224262830[[#This Row],[Form Name]]&lt;&gt;"",IF($H$2&lt;&gt;"",UPPER(LEFT($H$2,3)),"Error, not approved"),"")</f>
        <v/>
      </c>
      <c r="M6" s="20" t="e">
        <f ca="1">$M$1</f>
        <v>#VALUE!</v>
      </c>
    </row>
    <row r="7" spans="1:15" x14ac:dyDescent="0.25">
      <c r="A7" s="2" t="s">
        <v>8</v>
      </c>
      <c r="B7" s="23">
        <f>SUM(B2:B6)</f>
        <v>114472.87</v>
      </c>
      <c r="C7" s="23">
        <f>SUM(C2:C6)</f>
        <v>114472.87</v>
      </c>
      <c r="D7" s="24">
        <f>B7-C7</f>
        <v>0</v>
      </c>
      <c r="G7" s="10"/>
      <c r="H7" s="28"/>
      <c r="I7" s="28"/>
      <c r="J7" s="5"/>
      <c r="K7" s="5" t="str">
        <f>IF(IR_Notes8246101416202224262830[[#This Row],[Form Name]]&lt;&gt;"",IF($H$1&lt;&gt;"",LOWER($H$1),"Error, no preparer name"),"")</f>
        <v/>
      </c>
      <c r="L7" s="28" t="str">
        <f>IF(IR_Notes8246101416202224262830[[#This Row],[Form Name]]&lt;&gt;"",IF($H$2&lt;&gt;"",UPPER(LEFT($H$2,3)),"Error, not approved"),"")</f>
        <v/>
      </c>
      <c r="M7" s="20" t="e">
        <f ca="1">$M$1</f>
        <v>#VALUE!</v>
      </c>
    </row>
    <row r="8" spans="1:15" x14ac:dyDescent="0.25">
      <c r="B8" s="52"/>
      <c r="C8" s="52"/>
      <c r="G8" s="10"/>
      <c r="H8" s="28"/>
      <c r="I8" s="28"/>
      <c r="J8" s="5"/>
      <c r="K8" s="5" t="str">
        <f>IF(IR_Notes8246101416202224262830[[#This Row],[Form Name]]&lt;&gt;"",IF($H$1&lt;&gt;"",LOWER($H$1),"Error, no preparer name"),"")</f>
        <v/>
      </c>
      <c r="L8" s="5" t="str">
        <f>IF(IR_Notes8246101416202224262830[[#This Row],[Form Name]]&lt;&gt;"",IF($H$2&lt;&gt;"",UPPER(LEFT($H$2,3)),"Error, not approved"),"")</f>
        <v/>
      </c>
      <c r="M8" s="21" t="e">
        <f t="shared" ref="M8:M30" ca="1" si="1">$M$1</f>
        <v>#VALUE!</v>
      </c>
    </row>
    <row r="9" spans="1:15" x14ac:dyDescent="0.25">
      <c r="A9" t="s">
        <v>6</v>
      </c>
      <c r="B9">
        <v>114472.87</v>
      </c>
      <c r="C9" s="52"/>
      <c r="G9" s="10"/>
      <c r="H9" s="5"/>
      <c r="I9" s="5"/>
      <c r="J9" s="5"/>
      <c r="K9" s="5" t="str">
        <f>IF(IR_Notes8246101416202224262830[[#This Row],[Form Name]]&lt;&gt;"",IF($H$1&lt;&gt;"",LOWER($H$1),"Error, no preparer name"),"")</f>
        <v/>
      </c>
      <c r="L9" s="5" t="str">
        <f>IF(IR_Notes8246101416202224262830[[#This Row],[Form Name]]&lt;&gt;"",IF($H$2&lt;&gt;"",UPPER(LEFT($H$2,3)),"Error, not approved"),"")</f>
        <v/>
      </c>
      <c r="M9" s="21" t="e">
        <f t="shared" ca="1" si="1"/>
        <v>#VALUE!</v>
      </c>
    </row>
    <row r="10" spans="1:15" x14ac:dyDescent="0.25">
      <c r="A10" t="s">
        <v>7</v>
      </c>
      <c r="B10" s="23">
        <f>B9-C7</f>
        <v>0</v>
      </c>
      <c r="C10" s="52"/>
      <c r="G10" s="10"/>
      <c r="H10" s="5"/>
      <c r="I10" s="5"/>
      <c r="J10" s="5"/>
      <c r="K10" s="5" t="str">
        <f>IF(IR_Notes8246101416202224262830[[#This Row],[Form Name]]&lt;&gt;"",IF($H$1&lt;&gt;"",LOWER($H$1),"Error, no preparer name"),"")</f>
        <v/>
      </c>
      <c r="L10" s="5" t="str">
        <f>IF(IR_Notes8246101416202224262830[[#This Row],[Form Name]]&lt;&gt;"",IF($H$2&lt;&gt;"",UPPER(LEFT($H$2,3)),"Error, not approved"),"")</f>
        <v/>
      </c>
      <c r="M10" s="21" t="e">
        <f t="shared" ca="1" si="1"/>
        <v>#VALUE!</v>
      </c>
    </row>
    <row r="11" spans="1:15" x14ac:dyDescent="0.25">
      <c r="A11" s="6"/>
      <c r="B11" s="6" t="s">
        <v>56</v>
      </c>
      <c r="C11" s="6" t="s">
        <v>54</v>
      </c>
      <c r="D11" s="6" t="s">
        <v>55</v>
      </c>
      <c r="G11" s="10"/>
      <c r="H11" s="5"/>
      <c r="I11" s="5"/>
      <c r="J11" s="5"/>
      <c r="K11" s="5" t="str">
        <f>IF(IR_Notes8246101416202224262830[[#This Row],[Form Name]]&lt;&gt;"",IF($H$1&lt;&gt;"",LOWER($H$1),"Error, no preparer name"),"")</f>
        <v/>
      </c>
      <c r="L11" s="5" t="str">
        <f>IF(IR_Notes8246101416202224262830[[#This Row],[Form Name]]&lt;&gt;"",IF($H$2&lt;&gt;"",UPPER(LEFT($H$2,3)),"Error, not approved"),"")</f>
        <v/>
      </c>
      <c r="M11" s="21" t="e">
        <f t="shared" ca="1" si="1"/>
        <v>#VALUE!</v>
      </c>
    </row>
    <row r="12" spans="1:15" x14ac:dyDescent="0.25">
      <c r="A12" s="2" t="s">
        <v>39</v>
      </c>
      <c r="G12" s="10"/>
      <c r="H12" s="5"/>
      <c r="I12" s="5"/>
      <c r="J12" s="5"/>
      <c r="K12" s="5" t="str">
        <f>IF(IR_Notes8246101416202224262830[[#This Row],[Form Name]]&lt;&gt;"",IF($H$1&lt;&gt;"",LOWER($H$1),"Error, no preparer name"),"")</f>
        <v/>
      </c>
      <c r="L12" s="5" t="str">
        <f>IF(IR_Notes8246101416202224262830[[#This Row],[Form Name]]&lt;&gt;"",IF($H$2&lt;&gt;"",UPPER(LEFT($H$2,3)),"Error, not approved"),"")</f>
        <v/>
      </c>
      <c r="M12" s="21" t="e">
        <f t="shared" ca="1" si="1"/>
        <v>#VALUE!</v>
      </c>
    </row>
    <row r="13" spans="1:15" x14ac:dyDescent="0.25">
      <c r="A13" t="s">
        <v>40</v>
      </c>
      <c r="B13" t="s">
        <v>41</v>
      </c>
      <c r="C13" s="35">
        <v>51150</v>
      </c>
      <c r="D13" s="36" t="s">
        <v>74</v>
      </c>
      <c r="G13" s="5"/>
      <c r="H13" s="5"/>
      <c r="I13" s="5"/>
      <c r="J13" s="5"/>
      <c r="K13" s="5" t="str">
        <f>IF(IR_Notes8246101416202224262830[[#This Row],[Form Name]]&lt;&gt;"",IF($H$1&lt;&gt;"",LOWER($H$1),"Error, no preparer name"),"")</f>
        <v/>
      </c>
      <c r="L13" s="5" t="str">
        <f>IF(IR_Notes8246101416202224262830[[#This Row],[Form Name]]&lt;&gt;"",IF($H$2&lt;&gt;"",UPPER(LEFT($H$2,3)),"Error, not approved"),"")</f>
        <v/>
      </c>
      <c r="M13" s="21" t="e">
        <f t="shared" ca="1" si="1"/>
        <v>#VALUE!</v>
      </c>
    </row>
    <row r="14" spans="1:15" x14ac:dyDescent="0.25">
      <c r="A14" t="s">
        <v>67</v>
      </c>
      <c r="B14" t="s">
        <v>41</v>
      </c>
      <c r="C14" s="35">
        <v>1432.89</v>
      </c>
      <c r="D14" s="36" t="s">
        <v>80</v>
      </c>
      <c r="G14" s="5"/>
      <c r="H14" s="5"/>
      <c r="I14" s="5"/>
      <c r="J14" s="5"/>
      <c r="K14" s="5" t="str">
        <f>IF(IR_Notes8246101416202224262830[[#This Row],[Form Name]]&lt;&gt;"",IF($H$1&lt;&gt;"",LOWER($H$1),"Error, no preparer name"),"")</f>
        <v/>
      </c>
      <c r="L14" s="5" t="str">
        <f>IF(IR_Notes8246101416202224262830[[#This Row],[Form Name]]&lt;&gt;"",IF($H$2&lt;&gt;"",UPPER(LEFT($H$2,3)),"Error, not approved"),"")</f>
        <v/>
      </c>
      <c r="M14" s="21" t="e">
        <f t="shared" ca="1" si="1"/>
        <v>#VALUE!</v>
      </c>
    </row>
    <row r="15" spans="1:15" x14ac:dyDescent="0.25">
      <c r="A15" t="s">
        <v>68</v>
      </c>
      <c r="B15" t="s">
        <v>41</v>
      </c>
      <c r="C15" s="35">
        <v>978.96</v>
      </c>
      <c r="D15" s="36" t="s">
        <v>78</v>
      </c>
      <c r="G15" s="5"/>
      <c r="H15" s="5"/>
      <c r="I15" s="5"/>
      <c r="J15" s="5"/>
      <c r="K15" s="5" t="str">
        <f>IF(IR_Notes8246101416202224262830[[#This Row],[Form Name]]&lt;&gt;"",IF($H$1&lt;&gt;"",LOWER($H$1),"Error, no preparer name"),"")</f>
        <v/>
      </c>
      <c r="L15" s="5" t="str">
        <f>IF(IR_Notes8246101416202224262830[[#This Row],[Form Name]]&lt;&gt;"",IF($H$2&lt;&gt;"",UPPER(LEFT($H$2,3)),"Error, not approved"),"")</f>
        <v/>
      </c>
      <c r="M15" s="21" t="e">
        <f ca="1">$M$1</f>
        <v>#VALUE!</v>
      </c>
    </row>
    <row r="16" spans="1:15" x14ac:dyDescent="0.25">
      <c r="A16" t="s">
        <v>70</v>
      </c>
      <c r="B16" t="s">
        <v>72</v>
      </c>
      <c r="C16" s="35">
        <v>2308.9699999999998</v>
      </c>
      <c r="D16" s="36" t="s">
        <v>79</v>
      </c>
      <c r="G16" s="5"/>
      <c r="H16" s="5"/>
      <c r="I16" s="5"/>
      <c r="J16" s="5"/>
      <c r="K16" s="5" t="str">
        <f>IF(IR_Notes8246101416202224262830[[#This Row],[Form Name]]&lt;&gt;"",IF($H$1&lt;&gt;"",LOWER($H$1),"Error, no preparer name"),"")</f>
        <v/>
      </c>
      <c r="L16" s="5" t="str">
        <f>IF(IR_Notes8246101416202224262830[[#This Row],[Form Name]]&lt;&gt;"",IF($H$2&lt;&gt;"",UPPER(LEFT($H$2,3)),"Error, not approved"),"")</f>
        <v/>
      </c>
      <c r="M16" s="21" t="e">
        <f ca="1">$M$1</f>
        <v>#VALUE!</v>
      </c>
    </row>
    <row r="17" spans="1:13" x14ac:dyDescent="0.25">
      <c r="A17" t="s">
        <v>71</v>
      </c>
      <c r="B17" t="s">
        <v>72</v>
      </c>
      <c r="C17" s="35">
        <v>1593.86</v>
      </c>
      <c r="D17" s="36" t="s">
        <v>76</v>
      </c>
      <c r="G17" s="5"/>
      <c r="H17" s="5"/>
      <c r="I17" s="5"/>
      <c r="J17" s="5"/>
      <c r="K17" s="5" t="str">
        <f>IF(IR_Notes8246101416202224262830[[#This Row],[Form Name]]&lt;&gt;"",IF($H$1&lt;&gt;"",LOWER($H$1),"Error, no preparer name"),"")</f>
        <v/>
      </c>
      <c r="L17" s="5" t="str">
        <f>IF(IR_Notes8246101416202224262830[[#This Row],[Form Name]]&lt;&gt;"",IF($H$2&lt;&gt;"",UPPER(LEFT($H$2,3)),"Error, not approved"),"")</f>
        <v/>
      </c>
      <c r="M17" s="21" t="e">
        <f ca="1">$M$1</f>
        <v>#VALUE!</v>
      </c>
    </row>
    <row r="18" spans="1:13" x14ac:dyDescent="0.25">
      <c r="A18" t="s">
        <v>73</v>
      </c>
      <c r="B18" t="s">
        <v>41</v>
      </c>
      <c r="C18" s="60">
        <v>97.31</v>
      </c>
      <c r="D18" s="36" t="s">
        <v>140</v>
      </c>
      <c r="G18" s="5"/>
      <c r="H18" s="5"/>
      <c r="I18" s="5"/>
      <c r="J18" s="5"/>
      <c r="K18" s="5" t="str">
        <f>IF(IR_Notes8246101416202224262830[[#This Row],[Form Name]]&lt;&gt;"",IF($H$1&lt;&gt;"",LOWER($H$1),"Error, no preparer name"),"")</f>
        <v/>
      </c>
      <c r="L18" s="5" t="str">
        <f>IF(IR_Notes8246101416202224262830[[#This Row],[Form Name]]&lt;&gt;"",IF($H$2&lt;&gt;"",UPPER(LEFT($H$2,3)),"Error, not approved"),"")</f>
        <v/>
      </c>
      <c r="M18" s="21" t="e">
        <f ca="1">$M$1</f>
        <v>#VALUE!</v>
      </c>
    </row>
    <row r="19" spans="1:13" x14ac:dyDescent="0.25">
      <c r="A19" s="6"/>
      <c r="B19" s="6"/>
      <c r="C19" s="6"/>
      <c r="D19" s="6"/>
      <c r="G19" s="5"/>
      <c r="H19" s="5"/>
      <c r="I19" s="5"/>
      <c r="J19" s="5"/>
      <c r="K19" s="5" t="str">
        <f>IF(IR_Notes8246101416202224262830[[#This Row],[Form Name]]&lt;&gt;"",IF($H$1&lt;&gt;"",LOWER($H$1),"Error, no preparer name"),"")</f>
        <v/>
      </c>
      <c r="L19" s="5" t="str">
        <f>IF(IR_Notes8246101416202224262830[[#This Row],[Form Name]]&lt;&gt;"",IF($H$2&lt;&gt;"",UPPER(LEFT($H$2,3)),"Error, not approved"),"")</f>
        <v/>
      </c>
      <c r="M19" s="21" t="e">
        <f t="shared" ca="1" si="1"/>
        <v>#VALUE!</v>
      </c>
    </row>
    <row r="20" spans="1:13" x14ac:dyDescent="0.25">
      <c r="A20" s="2" t="s">
        <v>9</v>
      </c>
      <c r="G20" s="5"/>
      <c r="H20" s="5"/>
      <c r="I20" s="5"/>
      <c r="J20" s="5"/>
      <c r="K20" s="5" t="str">
        <f>IF(IR_Notes8246101416202224262830[[#This Row],[Form Name]]&lt;&gt;"",IF($H$1&lt;&gt;"",LOWER($H$1),"Error, no preparer name"),"")</f>
        <v/>
      </c>
      <c r="L20" s="5" t="str">
        <f>IF(IR_Notes8246101416202224262830[[#This Row],[Form Name]]&lt;&gt;"",IF($H$2&lt;&gt;"",UPPER(LEFT($H$2,3)),"Error, not approved"),"")</f>
        <v/>
      </c>
      <c r="M20" s="21" t="e">
        <f t="shared" ca="1" si="1"/>
        <v>#VALUE!</v>
      </c>
    </row>
    <row r="21" spans="1:13" x14ac:dyDescent="0.25">
      <c r="A21" t="s">
        <v>145</v>
      </c>
      <c r="B21" s="41">
        <v>114472.87</v>
      </c>
      <c r="G21" s="5"/>
      <c r="H21" s="5"/>
      <c r="I21" s="5"/>
      <c r="J21" s="5"/>
      <c r="K21" s="5" t="str">
        <f>IF(IR_Notes8246101416202224262830[[#This Row],[Form Name]]&lt;&gt;"",IF($H$1&lt;&gt;"",LOWER($H$1),"Error, no preparer name"),"")</f>
        <v/>
      </c>
      <c r="L21" s="5" t="str">
        <f>IF(IR_Notes8246101416202224262830[[#This Row],[Form Name]]&lt;&gt;"",IF($H$2&lt;&gt;"",UPPER(LEFT($H$2,3)),"Error, not approved"),"")</f>
        <v/>
      </c>
      <c r="M21" s="21" t="e">
        <f t="shared" ca="1" si="1"/>
        <v>#VALUE!</v>
      </c>
    </row>
    <row r="22" spans="1:13" x14ac:dyDescent="0.25">
      <c r="A22" s="42" t="s">
        <v>10</v>
      </c>
      <c r="B22" s="43">
        <v>114472.87</v>
      </c>
      <c r="G22" s="5"/>
      <c r="H22" s="5"/>
      <c r="I22" s="5"/>
      <c r="J22" s="5"/>
      <c r="K22" s="5" t="str">
        <f>IF(IR_Notes8246101416202224262830[[#This Row],[Form Name]]&lt;&gt;"",IF($H$1&lt;&gt;"",LOWER($H$1),"Error, no preparer name"),"")</f>
        <v/>
      </c>
      <c r="L22" s="5" t="str">
        <f>IF(IR_Notes8246101416202224262830[[#This Row],[Form Name]]&lt;&gt;"",IF($H$2&lt;&gt;"",UPPER(LEFT($H$2,3)),"Error, not approved"),"")</f>
        <v/>
      </c>
      <c r="M22" s="21" t="e">
        <f t="shared" ca="1" si="1"/>
        <v>#VALUE!</v>
      </c>
    </row>
    <row r="23" spans="1:13" x14ac:dyDescent="0.25">
      <c r="A23" t="s">
        <v>11</v>
      </c>
      <c r="B23" s="41">
        <v>2120.08</v>
      </c>
      <c r="G23" s="5"/>
      <c r="H23" s="5"/>
      <c r="I23" s="5"/>
      <c r="J23" s="5"/>
      <c r="K23" s="5" t="str">
        <f>IF(IR_Notes8246101416202224262830[[#This Row],[Form Name]]&lt;&gt;"",IF($H$1&lt;&gt;"",LOWER($H$1),"Error, no preparer name"),"")</f>
        <v/>
      </c>
      <c r="L23" s="5" t="str">
        <f>IF(IR_Notes8246101416202224262830[[#This Row],[Form Name]]&lt;&gt;"",IF($H$2&lt;&gt;"",UPPER(LEFT($H$2,3)),"Error, not approved"),"")</f>
        <v/>
      </c>
      <c r="M23" s="21" t="e">
        <f t="shared" ca="1" si="1"/>
        <v>#VALUE!</v>
      </c>
    </row>
    <row r="24" spans="1:13" x14ac:dyDescent="0.25">
      <c r="A24" t="s">
        <v>12</v>
      </c>
      <c r="B24" s="41">
        <v>-42409.599999999999</v>
      </c>
      <c r="G24" s="5"/>
      <c r="H24" s="5"/>
      <c r="I24" s="5"/>
      <c r="J24" s="5"/>
      <c r="K24" s="5" t="str">
        <f>IF(IR_Notes8246101416202224262830[[#This Row],[Form Name]]&lt;&gt;"",IF($H$1&lt;&gt;"",LOWER($H$1),"Error, no preparer name"),"")</f>
        <v/>
      </c>
      <c r="L24" s="5" t="str">
        <f>IF(IR_Notes8246101416202224262830[[#This Row],[Form Name]]&lt;&gt;"",IF($H$2&lt;&gt;"",UPPER(LEFT($H$2,3)),"Error, not approved"),"")</f>
        <v/>
      </c>
      <c r="M24" s="21" t="e">
        <f t="shared" ca="1" si="1"/>
        <v>#VALUE!</v>
      </c>
    </row>
    <row r="25" spans="1:13" x14ac:dyDescent="0.25">
      <c r="A25" t="s">
        <v>13</v>
      </c>
      <c r="B25" s="41">
        <v>-21.02</v>
      </c>
      <c r="G25" s="5"/>
      <c r="H25" s="5"/>
      <c r="I25" s="5"/>
      <c r="J25" s="5"/>
      <c r="K25" s="5" t="str">
        <f>IF(IR_Notes8246101416202224262830[[#This Row],[Form Name]]&lt;&gt;"",IF($H$1&lt;&gt;"",LOWER($H$1),"Error, no preparer name"),"")</f>
        <v/>
      </c>
      <c r="L25" s="5" t="str">
        <f>IF(IR_Notes8246101416202224262830[[#This Row],[Form Name]]&lt;&gt;"",IF($H$2&lt;&gt;"",UPPER(LEFT($H$2,3)),"Error, not approved"),"")</f>
        <v/>
      </c>
      <c r="M25" s="21" t="e">
        <f t="shared" ca="1" si="1"/>
        <v>#VALUE!</v>
      </c>
    </row>
    <row r="26" spans="1:13" x14ac:dyDescent="0.25">
      <c r="A26" s="42" t="s">
        <v>14</v>
      </c>
      <c r="B26" s="43">
        <v>74162.33</v>
      </c>
      <c r="G26" s="5"/>
      <c r="H26" s="5"/>
      <c r="I26" s="5"/>
      <c r="J26" s="5"/>
      <c r="K26" s="5" t="str">
        <f>IF(IR_Notes8246101416202224262830[[#This Row],[Form Name]]&lt;&gt;"",IF($H$1&lt;&gt;"",LOWER($H$1),"Error, no preparer name"),"")</f>
        <v/>
      </c>
      <c r="L26" s="5" t="str">
        <f>IF(IR_Notes8246101416202224262830[[#This Row],[Form Name]]&lt;&gt;"",IF($H$2&lt;&gt;"",UPPER(LEFT($H$2,3)),"Error, not approved"),"")</f>
        <v/>
      </c>
      <c r="M26" s="21" t="e">
        <f t="shared" ca="1" si="1"/>
        <v>#VALUE!</v>
      </c>
    </row>
    <row r="27" spans="1:13" x14ac:dyDescent="0.25">
      <c r="A27" t="s">
        <v>15</v>
      </c>
      <c r="B27" s="41">
        <v>-307.27</v>
      </c>
      <c r="G27" s="5"/>
      <c r="H27" s="5"/>
      <c r="I27" s="5"/>
      <c r="J27" s="5"/>
      <c r="K27" s="5" t="str">
        <f>IF(IR_Notes8246101416202224262830[[#This Row],[Form Name]]&lt;&gt;"",IF($H$1&lt;&gt;"",LOWER($H$1),"Error, no preparer name"),"")</f>
        <v/>
      </c>
      <c r="L27" s="5" t="str">
        <f>IF(IR_Notes8246101416202224262830[[#This Row],[Form Name]]&lt;&gt;"",IF($H$2&lt;&gt;"",UPPER(LEFT($H$2,3)),"Error, not approved"),"")</f>
        <v/>
      </c>
      <c r="M27" s="21" t="e">
        <f t="shared" ca="1" si="1"/>
        <v>#VALUE!</v>
      </c>
    </row>
    <row r="28" spans="1:13" x14ac:dyDescent="0.25">
      <c r="A28" t="s">
        <v>16</v>
      </c>
      <c r="B28" s="41">
        <v>0</v>
      </c>
      <c r="G28" s="5"/>
      <c r="H28" s="5"/>
      <c r="I28" s="5"/>
      <c r="J28" s="5"/>
      <c r="K28" s="5" t="str">
        <f>IF(IR_Notes8246101416202224262830[[#This Row],[Form Name]]&lt;&gt;"",IF($H$1&lt;&gt;"",LOWER($H$1),"Error, no preparer name"),"")</f>
        <v/>
      </c>
      <c r="L28" s="5" t="str">
        <f>IF(IR_Notes8246101416202224262830[[#This Row],[Form Name]]&lt;&gt;"",IF($H$2&lt;&gt;"",UPPER(LEFT($H$2,3)),"Error, not approved"),"")</f>
        <v/>
      </c>
      <c r="M28" s="21" t="e">
        <f t="shared" ca="1" si="1"/>
        <v>#VALUE!</v>
      </c>
    </row>
    <row r="29" spans="1:13" x14ac:dyDescent="0.25">
      <c r="A29" t="s">
        <v>17</v>
      </c>
      <c r="B29" s="41">
        <v>-6606.67</v>
      </c>
      <c r="G29" s="5"/>
      <c r="H29" s="5"/>
      <c r="I29" s="5"/>
      <c r="J29" s="5"/>
      <c r="K29" s="5" t="str">
        <f>IF(IR_Notes8246101416202224262830[[#This Row],[Form Name]]&lt;&gt;"",IF($H$1&lt;&gt;"",LOWER($H$1),"Error, no preparer name"),"")</f>
        <v/>
      </c>
      <c r="L29" s="5" t="str">
        <f>IF(IR_Notes8246101416202224262830[[#This Row],[Form Name]]&lt;&gt;"",IF($H$2&lt;&gt;"",UPPER(LEFT($H$2,3)),"Error, not approved"),"")</f>
        <v/>
      </c>
      <c r="M29" s="21" t="e">
        <f t="shared" ca="1" si="1"/>
        <v>#VALUE!</v>
      </c>
    </row>
    <row r="30" spans="1:13" x14ac:dyDescent="0.25">
      <c r="A30" t="s">
        <v>19</v>
      </c>
      <c r="B30" s="41">
        <v>0</v>
      </c>
      <c r="G30" s="5"/>
      <c r="H30" s="5"/>
      <c r="I30" s="5"/>
      <c r="J30" s="5"/>
      <c r="K30" s="5" t="str">
        <f>IF(IR_Notes8246101416202224262830[[#This Row],[Form Name]]&lt;&gt;"",IF($H$1&lt;&gt;"",LOWER($H$1),"Error, no preparer name"),"")</f>
        <v/>
      </c>
      <c r="L30" s="5" t="str">
        <f>IF(IR_Notes8246101416202224262830[[#This Row],[Form Name]]&lt;&gt;"",IF($H$2&lt;&gt;"",UPPER(LEFT($H$2,3)),"Error, not approved"),"")</f>
        <v/>
      </c>
      <c r="M30" s="21" t="e">
        <f t="shared" ca="1" si="1"/>
        <v>#VALUE!</v>
      </c>
    </row>
    <row r="31" spans="1:13" x14ac:dyDescent="0.25">
      <c r="A31" t="s">
        <v>20</v>
      </c>
      <c r="B31" s="41">
        <v>-474.21</v>
      </c>
    </row>
    <row r="32" spans="1:13" x14ac:dyDescent="0.25">
      <c r="A32" t="s">
        <v>61</v>
      </c>
      <c r="B32" s="41">
        <v>0</v>
      </c>
    </row>
    <row r="33" spans="1:9" x14ac:dyDescent="0.25">
      <c r="A33" t="s">
        <v>21</v>
      </c>
      <c r="B33" s="41">
        <v>0</v>
      </c>
    </row>
    <row r="34" spans="1:9" x14ac:dyDescent="0.25">
      <c r="A34" t="s">
        <v>22</v>
      </c>
      <c r="B34" s="41">
        <v>0</v>
      </c>
      <c r="F34" t="s">
        <v>59</v>
      </c>
    </row>
    <row r="35" spans="1:9" x14ac:dyDescent="0.25">
      <c r="A35" t="s">
        <v>23</v>
      </c>
      <c r="B35" s="41">
        <v>3907.31</v>
      </c>
    </row>
    <row r="36" spans="1:9" x14ac:dyDescent="0.25">
      <c r="A36" t="s">
        <v>118</v>
      </c>
      <c r="B36" s="41">
        <v>99.17</v>
      </c>
      <c r="I36" t="s">
        <v>59</v>
      </c>
    </row>
    <row r="37" spans="1:9" x14ac:dyDescent="0.25">
      <c r="A37" t="s">
        <v>134</v>
      </c>
      <c r="B37" s="41">
        <v>247.96</v>
      </c>
    </row>
    <row r="38" spans="1:9" x14ac:dyDescent="0.25">
      <c r="A38" s="42" t="s">
        <v>24</v>
      </c>
      <c r="B38" s="43">
        <v>71028.62</v>
      </c>
    </row>
    <row r="39" spans="1:9" x14ac:dyDescent="0.25">
      <c r="B39" s="41"/>
    </row>
    <row r="40" spans="1:9" x14ac:dyDescent="0.25">
      <c r="A40" s="44" t="s">
        <v>146</v>
      </c>
      <c r="B40" s="61">
        <v>51150</v>
      </c>
    </row>
    <row r="41" spans="1:9" x14ac:dyDescent="0.25">
      <c r="A41" s="44" t="s">
        <v>110</v>
      </c>
      <c r="B41" s="61">
        <v>1432.89</v>
      </c>
    </row>
    <row r="42" spans="1:9" x14ac:dyDescent="0.25">
      <c r="A42" s="44" t="s">
        <v>130</v>
      </c>
      <c r="B42" s="61">
        <v>978.96</v>
      </c>
    </row>
    <row r="43" spans="1:9" x14ac:dyDescent="0.25">
      <c r="A43" s="44" t="s">
        <v>147</v>
      </c>
      <c r="B43" s="61">
        <v>97.31</v>
      </c>
    </row>
    <row r="44" spans="1:9" x14ac:dyDescent="0.25">
      <c r="A44" s="44"/>
      <c r="B44" s="44"/>
    </row>
    <row r="45" spans="1:9" x14ac:dyDescent="0.25">
      <c r="A45" s="62" t="s">
        <v>28</v>
      </c>
      <c r="B45" s="63">
        <v>124687.78</v>
      </c>
    </row>
    <row r="46" spans="1:9" x14ac:dyDescent="0.25">
      <c r="A46" s="5" t="s">
        <v>51</v>
      </c>
      <c r="B46" s="22">
        <v>71028.62</v>
      </c>
    </row>
    <row r="47" spans="1:9" x14ac:dyDescent="0.25">
      <c r="A47" s="5" t="s">
        <v>90</v>
      </c>
      <c r="B47" s="7">
        <v>51150</v>
      </c>
    </row>
    <row r="48" spans="1:9" x14ac:dyDescent="0.25">
      <c r="A48" s="5" t="s">
        <v>92</v>
      </c>
      <c r="B48" s="7">
        <v>1432.89</v>
      </c>
    </row>
    <row r="49" spans="1:4" x14ac:dyDescent="0.25">
      <c r="A49" s="5" t="s">
        <v>93</v>
      </c>
      <c r="B49" s="7">
        <v>978.96</v>
      </c>
    </row>
    <row r="50" spans="1:4" x14ac:dyDescent="0.25">
      <c r="A50" t="s">
        <v>143</v>
      </c>
      <c r="B50" s="7">
        <v>97.31</v>
      </c>
    </row>
    <row r="51" spans="1:4" x14ac:dyDescent="0.25">
      <c r="A51" s="5" t="s">
        <v>32</v>
      </c>
      <c r="B51" s="26">
        <f>SUM(B46:B50)</f>
        <v>124687.78</v>
      </c>
    </row>
    <row r="52" spans="1:4" ht="15.75" thickBot="1" x14ac:dyDescent="0.3">
      <c r="A52" s="8" t="s">
        <v>35</v>
      </c>
      <c r="B52" s="9">
        <f>B51-B45</f>
        <v>0</v>
      </c>
    </row>
    <row r="53" spans="1:4" ht="15.75" thickTop="1" x14ac:dyDescent="0.25"/>
    <row r="54" spans="1:4" x14ac:dyDescent="0.25">
      <c r="A54" t="s">
        <v>33</v>
      </c>
      <c r="B54" s="27">
        <f>VLOOKUP("Less Prior Payments Made",A20:B41,2,FALSE)</f>
        <v>-6606.67</v>
      </c>
    </row>
    <row r="55" spans="1:4" x14ac:dyDescent="0.25">
      <c r="A55" t="s">
        <v>34</v>
      </c>
      <c r="B55" s="27">
        <f>VLOOKUP("Less Prior Payments Made",A21:B42,2,FALSE)</f>
        <v>-6606.67</v>
      </c>
    </row>
    <row r="56" spans="1:4" x14ac:dyDescent="0.25">
      <c r="A56" t="s">
        <v>3</v>
      </c>
      <c r="B56" s="25">
        <f>B54-B55</f>
        <v>0</v>
      </c>
    </row>
    <row r="57" spans="1:4" x14ac:dyDescent="0.25">
      <c r="A57" s="6"/>
      <c r="B57" s="6"/>
      <c r="C57" s="6"/>
      <c r="D57" s="6"/>
    </row>
    <row r="58" spans="1:4" x14ac:dyDescent="0.25">
      <c r="A58" s="2" t="s">
        <v>47</v>
      </c>
    </row>
    <row r="59" spans="1:4" x14ac:dyDescent="0.25">
      <c r="A59" t="s">
        <v>43</v>
      </c>
    </row>
    <row r="60" spans="1:4" x14ac:dyDescent="0.25">
      <c r="A60" t="s">
        <v>44</v>
      </c>
    </row>
    <row r="61" spans="1:4" x14ac:dyDescent="0.25">
      <c r="A61" t="s">
        <v>45</v>
      </c>
    </row>
    <row r="62" spans="1:4" x14ac:dyDescent="0.25">
      <c r="A62" t="s">
        <v>46</v>
      </c>
    </row>
  </sheetData>
  <mergeCells count="1">
    <mergeCell ref="G4:J4"/>
  </mergeCells>
  <conditionalFormatting sqref="G1:H1">
    <cfRule type="expression" dxfId="1" priority="1">
      <formula>$H$1=""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9FFA-DCC3-4ACA-825D-440239A4FAEA}">
  <dimension ref="A1:P59"/>
  <sheetViews>
    <sheetView tabSelected="1" workbookViewId="0">
      <selection activeCell="Q13" sqref="Q13"/>
    </sheetView>
  </sheetViews>
  <sheetFormatPr defaultColWidth="9.140625" defaultRowHeight="15" x14ac:dyDescent="0.25"/>
  <cols>
    <col min="1" max="1" width="45.7109375" customWidth="1"/>
    <col min="2" max="2" width="13.85546875" customWidth="1"/>
    <col min="3" max="3" width="10.85546875" customWidth="1"/>
    <col min="4" max="4" width="11.28515625" customWidth="1"/>
    <col min="7" max="7" width="15.7109375" customWidth="1"/>
    <col min="8" max="8" width="15.140625" bestFit="1" customWidth="1"/>
    <col min="9" max="9" width="38.42578125" customWidth="1"/>
    <col min="10" max="10" width="9.42578125" customWidth="1"/>
    <col min="11" max="12" width="14" hidden="1" customWidth="1"/>
    <col min="13" max="13" width="42.42578125" hidden="1" customWidth="1"/>
    <col min="14" max="15" width="9.140625" hidden="1" customWidth="1"/>
  </cols>
  <sheetData>
    <row r="1" spans="1:15" ht="15.75" thickBot="1" x14ac:dyDescent="0.3">
      <c r="A1" s="6" t="s">
        <v>0</v>
      </c>
      <c r="B1" s="6" t="s">
        <v>2</v>
      </c>
      <c r="C1" s="6" t="s">
        <v>1</v>
      </c>
      <c r="D1" s="6" t="s">
        <v>3</v>
      </c>
      <c r="G1" s="17" t="s">
        <v>29</v>
      </c>
      <c r="H1" s="18"/>
      <c r="K1" t="s">
        <v>49</v>
      </c>
      <c r="M1" t="e">
        <f ca="1">LEFT($N$1,LEN($N$1)-5)</f>
        <v>#VALUE!</v>
      </c>
      <c r="N1" t="e">
        <f ca="1">RIGHT($O$1,LEN($O$1)-16)</f>
        <v>#VALUE!</v>
      </c>
      <c r="O1" t="str" cm="1">
        <f t="array" aca="1" ref="O1" ca="1">MID(CELL("filename"),SEARCH("[",CELL("filename"))+1,SEARCH("]",CELL("filename"))-SEARCH("[",CELL("filename"))-1)</f>
        <v>Checklist.xlsx</v>
      </c>
    </row>
    <row r="2" spans="1:15" x14ac:dyDescent="0.25">
      <c r="A2" t="s">
        <v>4</v>
      </c>
      <c r="B2" s="1"/>
      <c r="C2" s="1"/>
      <c r="D2" s="25">
        <f>B2-C2</f>
        <v>0</v>
      </c>
      <c r="G2" s="13" t="s">
        <v>30</v>
      </c>
      <c r="H2" s="16"/>
    </row>
    <row r="3" spans="1:15" ht="15.75" thickBot="1" x14ac:dyDescent="0.3">
      <c r="A3" t="s">
        <v>5</v>
      </c>
      <c r="B3" s="1"/>
      <c r="C3" s="1"/>
      <c r="D3" s="25">
        <f>B3-C3</f>
        <v>0</v>
      </c>
      <c r="G3" s="14" t="s">
        <v>31</v>
      </c>
      <c r="H3" s="15"/>
    </row>
    <row r="4" spans="1:15" ht="15.75" thickBot="1" x14ac:dyDescent="0.3">
      <c r="B4" s="1"/>
      <c r="C4" s="1"/>
      <c r="D4" s="25"/>
      <c r="G4" s="67" t="s">
        <v>149</v>
      </c>
      <c r="H4" s="68"/>
      <c r="I4" s="68"/>
      <c r="J4" s="69"/>
    </row>
    <row r="5" spans="1:15" ht="19.5" thickBot="1" x14ac:dyDescent="0.35">
      <c r="A5" t="s">
        <v>50</v>
      </c>
      <c r="B5" s="1"/>
      <c r="C5" s="1"/>
      <c r="D5" s="25">
        <f t="shared" ref="D5" si="0">B5-C5</f>
        <v>0</v>
      </c>
      <c r="G5" s="64" t="s">
        <v>53</v>
      </c>
      <c r="H5" s="65"/>
      <c r="I5" s="65"/>
      <c r="J5" s="66"/>
    </row>
    <row r="6" spans="1:15" x14ac:dyDescent="0.25">
      <c r="D6" s="1"/>
      <c r="G6" s="11" t="s">
        <v>36</v>
      </c>
      <c r="H6" s="12" t="s">
        <v>37</v>
      </c>
      <c r="I6" s="12" t="s">
        <v>38</v>
      </c>
      <c r="J6" s="12" t="s">
        <v>52</v>
      </c>
      <c r="K6" s="12" t="s">
        <v>48</v>
      </c>
      <c r="L6" s="12" t="s">
        <v>57</v>
      </c>
      <c r="M6" s="20" t="s">
        <v>49</v>
      </c>
    </row>
    <row r="7" spans="1:15" x14ac:dyDescent="0.25">
      <c r="D7" s="1"/>
      <c r="G7" s="20"/>
      <c r="H7" s="28"/>
      <c r="I7" s="28"/>
      <c r="J7" s="5"/>
      <c r="K7" s="5" t="str">
        <f>IF(IR_Notes812[[#This Row],[Form Name]]&lt;&gt;"",IF($H$1&lt;&gt;"",LOWER($H$1),"Error, no preparer name"),"")</f>
        <v/>
      </c>
      <c r="L7" s="28" t="str">
        <f>IF(IR_Notes812[[#This Row],[Form Name]]&lt;&gt;"",IF($H$2&lt;&gt;"",UPPER(LEFT($H$2,3)),"Error, not approved"),"")</f>
        <v/>
      </c>
      <c r="M7" s="20" t="e">
        <f ca="1">$M$1</f>
        <v>#VALUE!</v>
      </c>
    </row>
    <row r="8" spans="1:15" x14ac:dyDescent="0.25">
      <c r="A8" s="2" t="s">
        <v>8</v>
      </c>
      <c r="B8" s="23">
        <f>SUM(B2:B7)</f>
        <v>0</v>
      </c>
      <c r="C8" s="23">
        <f>SUM(C2:C7)</f>
        <v>0</v>
      </c>
      <c r="D8" s="24">
        <f>B8-C8</f>
        <v>0</v>
      </c>
      <c r="G8" s="20"/>
      <c r="H8" s="28"/>
      <c r="I8" s="28"/>
      <c r="J8" s="5"/>
      <c r="K8" s="5" t="str">
        <f>IF(IR_Notes812[[#This Row],[Form Name]]&lt;&gt;"",IF($H$1&lt;&gt;"",LOWER($H$1),"Error, no preparer name"),"")</f>
        <v/>
      </c>
      <c r="L8" s="28" t="str">
        <f>IF(IR_Notes812[[#This Row],[Form Name]]&lt;&gt;"",IF($H$2&lt;&gt;"",UPPER(LEFT($H$2,3)),"Error, not approved"),"")</f>
        <v/>
      </c>
      <c r="M8" s="20" t="e">
        <f ca="1">$M$1</f>
        <v>#VALUE!</v>
      </c>
    </row>
    <row r="9" spans="1:15" x14ac:dyDescent="0.25">
      <c r="G9" s="10"/>
      <c r="H9" s="5"/>
      <c r="I9" s="5"/>
      <c r="J9" s="5"/>
      <c r="K9" s="5" t="str">
        <f>IF(IR_Notes812[[#This Row],[Form Name]]&lt;&gt;"",IF($H$1&lt;&gt;"",LOWER($H$1),"Error, no preparer name"),"")</f>
        <v/>
      </c>
      <c r="L9" s="5" t="str">
        <f>IF(IR_Notes812[[#This Row],[Form Name]]&lt;&gt;"",IF($H$2&lt;&gt;"",UPPER(LEFT($H$2,3)),"Error, not approved"),"")</f>
        <v/>
      </c>
      <c r="M9" s="21" t="e">
        <f t="shared" ref="M9:M28" ca="1" si="1">$M$1</f>
        <v>#VALUE!</v>
      </c>
    </row>
    <row r="10" spans="1:15" x14ac:dyDescent="0.25">
      <c r="A10" t="s">
        <v>6</v>
      </c>
      <c r="G10" s="10"/>
      <c r="H10" s="5"/>
      <c r="I10" s="5"/>
      <c r="J10" s="5"/>
      <c r="K10" s="5" t="str">
        <f>IF(IR_Notes812[[#This Row],[Form Name]]&lt;&gt;"",IF($H$1&lt;&gt;"",LOWER($H$1),"Error, no preparer name"),"")</f>
        <v/>
      </c>
      <c r="L10" s="5" t="str">
        <f>IF(IR_Notes812[[#This Row],[Form Name]]&lt;&gt;"",IF($H$2&lt;&gt;"",UPPER(LEFT($H$2,3)),"Error, not approved"),"")</f>
        <v/>
      </c>
      <c r="M10" s="21" t="e">
        <f t="shared" ca="1" si="1"/>
        <v>#VALUE!</v>
      </c>
    </row>
    <row r="11" spans="1:15" x14ac:dyDescent="0.25">
      <c r="A11" t="s">
        <v>7</v>
      </c>
      <c r="B11" s="23">
        <f>B10-C8</f>
        <v>0</v>
      </c>
      <c r="G11" s="10"/>
      <c r="H11" s="5"/>
      <c r="I11" s="5"/>
      <c r="J11" s="5"/>
      <c r="K11" s="5" t="str">
        <f>IF(IR_Notes812[[#This Row],[Form Name]]&lt;&gt;"",IF($H$1&lt;&gt;"",LOWER($H$1),"Error, no preparer name"),"")</f>
        <v/>
      </c>
      <c r="L11" s="5" t="str">
        <f>IF(IR_Notes812[[#This Row],[Form Name]]&lt;&gt;"",IF($H$2&lt;&gt;"",UPPER(LEFT($H$2,3)),"Error, not approved"),"")</f>
        <v/>
      </c>
      <c r="M11" s="21" t="e">
        <f t="shared" ca="1" si="1"/>
        <v>#VALUE!</v>
      </c>
    </row>
    <row r="12" spans="1:15" x14ac:dyDescent="0.25">
      <c r="A12" s="6"/>
      <c r="B12" s="6" t="s">
        <v>56</v>
      </c>
      <c r="C12" s="6" t="s">
        <v>54</v>
      </c>
      <c r="D12" s="6" t="s">
        <v>55</v>
      </c>
      <c r="G12" s="10"/>
      <c r="H12" s="5"/>
      <c r="I12" s="5"/>
      <c r="J12" s="5"/>
      <c r="K12" s="5" t="str">
        <f>IF(IR_Notes812[[#This Row],[Form Name]]&lt;&gt;"",IF($H$1&lt;&gt;"",LOWER($H$1),"Error, no preparer name"),"")</f>
        <v/>
      </c>
      <c r="L12" s="5" t="str">
        <f>IF(IR_Notes812[[#This Row],[Form Name]]&lt;&gt;"",IF($H$2&lt;&gt;"",UPPER(LEFT($H$2,3)),"Error, not approved"),"")</f>
        <v/>
      </c>
      <c r="M12" s="21" t="e">
        <f t="shared" ca="1" si="1"/>
        <v>#VALUE!</v>
      </c>
    </row>
    <row r="13" spans="1:15" x14ac:dyDescent="0.25">
      <c r="A13" s="2" t="s">
        <v>39</v>
      </c>
      <c r="G13" s="10"/>
      <c r="H13" s="5"/>
      <c r="I13" s="5"/>
      <c r="J13" s="5"/>
      <c r="K13" s="5" t="str">
        <f>IF(IR_Notes812[[#This Row],[Form Name]]&lt;&gt;"",IF($H$1&lt;&gt;"",LOWER($H$1),"Error, no preparer name"),"")</f>
        <v/>
      </c>
      <c r="L13" s="5" t="str">
        <f>IF(IR_Notes812[[#This Row],[Form Name]]&lt;&gt;"",IF($H$2&lt;&gt;"",UPPER(LEFT($H$2,3)),"Error, not approved"),"")</f>
        <v/>
      </c>
      <c r="M13" s="21" t="e">
        <f t="shared" ca="1" si="1"/>
        <v>#VALUE!</v>
      </c>
    </row>
    <row r="14" spans="1:15" x14ac:dyDescent="0.25">
      <c r="A14" t="s">
        <v>40</v>
      </c>
      <c r="B14" t="s">
        <v>41</v>
      </c>
      <c r="C14" s="22"/>
      <c r="G14" s="5"/>
      <c r="H14" s="5"/>
      <c r="I14" s="5"/>
      <c r="J14" s="5"/>
      <c r="K14" s="5" t="str">
        <f>IF(IR_Notes812[[#This Row],[Form Name]]&lt;&gt;"",IF($H$1&lt;&gt;"",LOWER($H$1),"Error, no preparer name"),"")</f>
        <v/>
      </c>
      <c r="L14" s="5" t="str">
        <f>IF(IR_Notes812[[#This Row],[Form Name]]&lt;&gt;"",IF($H$2&lt;&gt;"",UPPER(LEFT($H$2,3)),"Error, not approved"),"")</f>
        <v/>
      </c>
      <c r="M14" s="21" t="e">
        <f t="shared" ca="1" si="1"/>
        <v>#VALUE!</v>
      </c>
    </row>
    <row r="15" spans="1:15" x14ac:dyDescent="0.25">
      <c r="A15" t="s">
        <v>42</v>
      </c>
      <c r="B15" t="s">
        <v>41</v>
      </c>
      <c r="C15" s="22"/>
      <c r="G15" s="5"/>
      <c r="H15" s="5"/>
      <c r="I15" s="5"/>
      <c r="J15" s="5"/>
      <c r="K15" s="5" t="str">
        <f>IF(IR_Notes812[[#This Row],[Form Name]]&lt;&gt;"",IF($H$1&lt;&gt;"",LOWER($H$1),"Error, no preparer name"),"")</f>
        <v/>
      </c>
      <c r="L15" s="5" t="str">
        <f>IF(IR_Notes812[[#This Row],[Form Name]]&lt;&gt;"",IF($H$2&lt;&gt;"",UPPER(LEFT($H$2,3)),"Error, not approved"),"")</f>
        <v/>
      </c>
      <c r="M15" s="21" t="e">
        <f t="shared" ca="1" si="1"/>
        <v>#VALUE!</v>
      </c>
    </row>
    <row r="16" spans="1:15" x14ac:dyDescent="0.25">
      <c r="G16" s="5"/>
      <c r="H16" s="5"/>
      <c r="I16" s="5"/>
      <c r="J16" s="5"/>
      <c r="K16" s="5" t="str">
        <f>IF(IR_Notes812[[#This Row],[Form Name]]&lt;&gt;"",IF($H$1&lt;&gt;"",LOWER($H$1),"Error, no preparer name"),"")</f>
        <v/>
      </c>
      <c r="L16" s="5" t="str">
        <f>IF(IR_Notes812[[#This Row],[Form Name]]&lt;&gt;"",IF($H$2&lt;&gt;"",UPPER(LEFT($H$2,3)),"Error, not approved"),"")</f>
        <v/>
      </c>
      <c r="M16" s="21" t="e">
        <f t="shared" ca="1" si="1"/>
        <v>#VALUE!</v>
      </c>
    </row>
    <row r="17" spans="1:13" x14ac:dyDescent="0.25">
      <c r="A17" s="6"/>
      <c r="B17" s="6"/>
      <c r="C17" s="6"/>
      <c r="D17" s="6"/>
      <c r="G17" s="5"/>
      <c r="H17" s="5"/>
      <c r="I17" s="5"/>
      <c r="J17" s="5"/>
      <c r="K17" s="5" t="str">
        <f>IF(IR_Notes812[[#This Row],[Form Name]]&lt;&gt;"",IF($H$1&lt;&gt;"",LOWER($H$1),"Error, no preparer name"),"")</f>
        <v/>
      </c>
      <c r="L17" s="5" t="str">
        <f>IF(IR_Notes812[[#This Row],[Form Name]]&lt;&gt;"",IF($H$2&lt;&gt;"",UPPER(LEFT($H$2,3)),"Error, not approved"),"")</f>
        <v/>
      </c>
      <c r="M17" s="21" t="e">
        <f t="shared" ca="1" si="1"/>
        <v>#VALUE!</v>
      </c>
    </row>
    <row r="18" spans="1:13" x14ac:dyDescent="0.25">
      <c r="A18" s="2" t="s">
        <v>9</v>
      </c>
      <c r="G18" s="5"/>
      <c r="H18" s="5"/>
      <c r="I18" s="5"/>
      <c r="J18" s="5"/>
      <c r="K18" s="5" t="str">
        <f>IF(IR_Notes812[[#This Row],[Form Name]]&lt;&gt;"",IF($H$1&lt;&gt;"",LOWER($H$1),"Error, no preparer name"),"")</f>
        <v/>
      </c>
      <c r="L18" s="5" t="str">
        <f>IF(IR_Notes812[[#This Row],[Form Name]]&lt;&gt;"",IF($H$2&lt;&gt;"",UPPER(LEFT($H$2,3)),"Error, not approved"),"")</f>
        <v/>
      </c>
      <c r="M18" s="21" t="e">
        <f t="shared" ca="1" si="1"/>
        <v>#VALUE!</v>
      </c>
    </row>
    <row r="19" spans="1:13" x14ac:dyDescent="0.25">
      <c r="A19" t="s">
        <v>4</v>
      </c>
      <c r="B19" s="1">
        <v>0</v>
      </c>
      <c r="G19" s="5"/>
      <c r="H19" s="5"/>
      <c r="I19" s="5"/>
      <c r="J19" s="5"/>
      <c r="K19" s="5" t="str">
        <f>IF(IR_Notes812[[#This Row],[Form Name]]&lt;&gt;"",IF($H$1&lt;&gt;"",LOWER($H$1),"Error, no preparer name"),"")</f>
        <v/>
      </c>
      <c r="L19" s="5" t="str">
        <f>IF(IR_Notes812[[#This Row],[Form Name]]&lt;&gt;"",IF($H$2&lt;&gt;"",UPPER(LEFT($H$2,3)),"Error, not approved"),"")</f>
        <v/>
      </c>
      <c r="M19" s="21" t="e">
        <f t="shared" ca="1" si="1"/>
        <v>#VALUE!</v>
      </c>
    </row>
    <row r="20" spans="1:13" x14ac:dyDescent="0.25">
      <c r="A20" t="s">
        <v>5</v>
      </c>
      <c r="B20" s="1">
        <v>0</v>
      </c>
      <c r="G20" s="5"/>
      <c r="H20" s="5"/>
      <c r="I20" s="5"/>
      <c r="J20" s="5"/>
      <c r="K20" s="5" t="str">
        <f>IF(IR_Notes812[[#This Row],[Form Name]]&lt;&gt;"",IF($H$1&lt;&gt;"",LOWER($H$1),"Error, no preparer name"),"")</f>
        <v/>
      </c>
      <c r="L20" s="5" t="str">
        <f>IF(IR_Notes812[[#This Row],[Form Name]]&lt;&gt;"",IF($H$2&lt;&gt;"",UPPER(LEFT($H$2,3)),"Error, not approved"),"")</f>
        <v/>
      </c>
      <c r="M20" s="21" t="e">
        <f t="shared" ca="1" si="1"/>
        <v>#VALUE!</v>
      </c>
    </row>
    <row r="21" spans="1:13" x14ac:dyDescent="0.25">
      <c r="A21" s="4" t="s">
        <v>10</v>
      </c>
      <c r="B21" s="19">
        <v>0</v>
      </c>
      <c r="G21" s="5"/>
      <c r="H21" s="5"/>
      <c r="I21" s="5"/>
      <c r="J21" s="5"/>
      <c r="K21" s="5" t="str">
        <f>IF(IR_Notes812[[#This Row],[Form Name]]&lt;&gt;"",IF($H$1&lt;&gt;"",LOWER($H$1),"Error, no preparer name"),"")</f>
        <v/>
      </c>
      <c r="L21" s="5" t="str">
        <f>IF(IR_Notes812[[#This Row],[Form Name]]&lt;&gt;"",IF($H$2&lt;&gt;"",UPPER(LEFT($H$2,3)),"Error, not approved"),"")</f>
        <v/>
      </c>
      <c r="M21" s="21" t="e">
        <f t="shared" ca="1" si="1"/>
        <v>#VALUE!</v>
      </c>
    </row>
    <row r="22" spans="1:13" x14ac:dyDescent="0.25">
      <c r="A22" s="3" t="s">
        <v>11</v>
      </c>
      <c r="B22" s="1">
        <v>0</v>
      </c>
      <c r="G22" s="5"/>
      <c r="H22" s="5"/>
      <c r="I22" s="5"/>
      <c r="J22" s="5"/>
      <c r="K22" s="5" t="str">
        <f>IF(IR_Notes812[[#This Row],[Form Name]]&lt;&gt;"",IF($H$1&lt;&gt;"",LOWER($H$1),"Error, no preparer name"),"")</f>
        <v/>
      </c>
      <c r="L22" s="5" t="str">
        <f>IF(IR_Notes812[[#This Row],[Form Name]]&lt;&gt;"",IF($H$2&lt;&gt;"",UPPER(LEFT($H$2,3)),"Error, not approved"),"")</f>
        <v/>
      </c>
      <c r="M22" s="21" t="e">
        <f t="shared" ca="1" si="1"/>
        <v>#VALUE!</v>
      </c>
    </row>
    <row r="23" spans="1:13" x14ac:dyDescent="0.25">
      <c r="A23" s="3" t="s">
        <v>12</v>
      </c>
      <c r="B23" s="1">
        <v>0</v>
      </c>
      <c r="G23" s="5"/>
      <c r="H23" s="5"/>
      <c r="I23" s="5"/>
      <c r="J23" s="5"/>
      <c r="K23" s="5" t="str">
        <f>IF(IR_Notes812[[#This Row],[Form Name]]&lt;&gt;"",IF($H$1&lt;&gt;"",LOWER($H$1),"Error, no preparer name"),"")</f>
        <v/>
      </c>
      <c r="L23" s="5" t="str">
        <f>IF(IR_Notes812[[#This Row],[Form Name]]&lt;&gt;"",IF($H$2&lt;&gt;"",UPPER(LEFT($H$2,3)),"Error, not approved"),"")</f>
        <v/>
      </c>
      <c r="M23" s="21" t="e">
        <f t="shared" ca="1" si="1"/>
        <v>#VALUE!</v>
      </c>
    </row>
    <row r="24" spans="1:13" x14ac:dyDescent="0.25">
      <c r="A24" s="3" t="s">
        <v>13</v>
      </c>
      <c r="B24" s="1">
        <v>0</v>
      </c>
      <c r="G24" s="5"/>
      <c r="H24" s="5"/>
      <c r="I24" s="5"/>
      <c r="J24" s="5"/>
      <c r="K24" s="5" t="str">
        <f>IF(IR_Notes812[[#This Row],[Form Name]]&lt;&gt;"",IF($H$1&lt;&gt;"",LOWER($H$1),"Error, no preparer name"),"")</f>
        <v/>
      </c>
      <c r="L24" s="5" t="str">
        <f>IF(IR_Notes812[[#This Row],[Form Name]]&lt;&gt;"",IF($H$2&lt;&gt;"",UPPER(LEFT($H$2,3)),"Error, not approved"),"")</f>
        <v/>
      </c>
      <c r="M24" s="21" t="e">
        <f t="shared" ca="1" si="1"/>
        <v>#VALUE!</v>
      </c>
    </row>
    <row r="25" spans="1:13" x14ac:dyDescent="0.25">
      <c r="A25" s="4" t="s">
        <v>14</v>
      </c>
      <c r="B25" s="19">
        <v>0</v>
      </c>
      <c r="G25" s="5"/>
      <c r="H25" s="5"/>
      <c r="I25" s="5"/>
      <c r="J25" s="5"/>
      <c r="K25" s="5" t="str">
        <f>IF(IR_Notes812[[#This Row],[Form Name]]&lt;&gt;"",IF($H$1&lt;&gt;"",LOWER($H$1),"Error, no preparer name"),"")</f>
        <v/>
      </c>
      <c r="L25" s="5" t="str">
        <f>IF(IR_Notes812[[#This Row],[Form Name]]&lt;&gt;"",IF($H$2&lt;&gt;"",UPPER(LEFT($H$2,3)),"Error, not approved"),"")</f>
        <v/>
      </c>
      <c r="M25" s="21" t="e">
        <f t="shared" ca="1" si="1"/>
        <v>#VALUE!</v>
      </c>
    </row>
    <row r="26" spans="1:13" x14ac:dyDescent="0.25">
      <c r="A26" s="3" t="s">
        <v>15</v>
      </c>
      <c r="B26" s="1">
        <v>0</v>
      </c>
      <c r="G26" s="5"/>
      <c r="H26" s="5"/>
      <c r="I26" s="5"/>
      <c r="J26" s="5"/>
      <c r="K26" s="5" t="str">
        <f>IF(IR_Notes812[[#This Row],[Form Name]]&lt;&gt;"",IF($H$1&lt;&gt;"",LOWER($H$1),"Error, no preparer name"),"")</f>
        <v/>
      </c>
      <c r="L26" s="5" t="str">
        <f>IF(IR_Notes812[[#This Row],[Form Name]]&lt;&gt;"",IF($H$2&lt;&gt;"",UPPER(LEFT($H$2,3)),"Error, not approved"),"")</f>
        <v/>
      </c>
      <c r="M26" s="21" t="e">
        <f t="shared" ca="1" si="1"/>
        <v>#VALUE!</v>
      </c>
    </row>
    <row r="27" spans="1:13" x14ac:dyDescent="0.25">
      <c r="A27" s="3" t="s">
        <v>16</v>
      </c>
      <c r="B27" s="1">
        <v>0</v>
      </c>
      <c r="G27" s="5"/>
      <c r="H27" s="5"/>
      <c r="I27" s="5"/>
      <c r="J27" s="5"/>
      <c r="K27" s="5" t="str">
        <f>IF(IR_Notes812[[#This Row],[Form Name]]&lt;&gt;"",IF($H$1&lt;&gt;"",LOWER($H$1),"Error, no preparer name"),"")</f>
        <v/>
      </c>
      <c r="L27" s="5" t="str">
        <f>IF(IR_Notes812[[#This Row],[Form Name]]&lt;&gt;"",IF($H$2&lt;&gt;"",UPPER(LEFT($H$2,3)),"Error, not approved"),"")</f>
        <v/>
      </c>
      <c r="M27" s="21" t="e">
        <f t="shared" ca="1" si="1"/>
        <v>#VALUE!</v>
      </c>
    </row>
    <row r="28" spans="1:13" x14ac:dyDescent="0.25">
      <c r="A28" s="3" t="s">
        <v>17</v>
      </c>
      <c r="B28" s="1">
        <v>0</v>
      </c>
      <c r="G28" s="5"/>
      <c r="H28" s="5"/>
      <c r="I28" s="5"/>
      <c r="J28" s="5"/>
      <c r="K28" s="5" t="str">
        <f>IF(IR_Notes812[[#This Row],[Form Name]]&lt;&gt;"",IF($H$1&lt;&gt;"",LOWER($H$1),"Error, no preparer name"),"")</f>
        <v/>
      </c>
      <c r="L28" s="5" t="str">
        <f>IF(IR_Notes812[[#This Row],[Form Name]]&lt;&gt;"",IF($H$2&lt;&gt;"",UPPER(LEFT($H$2,3)),"Error, not approved"),"")</f>
        <v/>
      </c>
      <c r="M28" s="21" t="e">
        <f t="shared" ca="1" si="1"/>
        <v>#VALUE!</v>
      </c>
    </row>
    <row r="29" spans="1:13" x14ac:dyDescent="0.25">
      <c r="A29" s="3" t="s">
        <v>18</v>
      </c>
      <c r="B29" s="1">
        <v>0</v>
      </c>
    </row>
    <row r="30" spans="1:13" x14ac:dyDescent="0.25">
      <c r="A30" s="3" t="s">
        <v>19</v>
      </c>
      <c r="B30" s="1">
        <v>0</v>
      </c>
    </row>
    <row r="31" spans="1:13" x14ac:dyDescent="0.25">
      <c r="A31" s="3" t="s">
        <v>20</v>
      </c>
      <c r="B31" s="1">
        <v>0</v>
      </c>
    </row>
    <row r="32" spans="1:13" x14ac:dyDescent="0.25">
      <c r="A32" s="3" t="s">
        <v>21</v>
      </c>
      <c r="B32" s="1">
        <v>0</v>
      </c>
    </row>
    <row r="33" spans="1:2" x14ac:dyDescent="0.25">
      <c r="A33" s="3" t="s">
        <v>22</v>
      </c>
      <c r="B33" s="1">
        <v>0</v>
      </c>
    </row>
    <row r="34" spans="1:2" x14ac:dyDescent="0.25">
      <c r="A34" s="3" t="s">
        <v>23</v>
      </c>
      <c r="B34" s="1">
        <v>0</v>
      </c>
    </row>
    <row r="35" spans="1:2" x14ac:dyDescent="0.25">
      <c r="A35" s="4" t="s">
        <v>24</v>
      </c>
      <c r="B35" s="19">
        <v>0</v>
      </c>
    </row>
    <row r="37" spans="1:2" x14ac:dyDescent="0.25">
      <c r="A37" s="3" t="s">
        <v>25</v>
      </c>
    </row>
    <row r="38" spans="1:2" x14ac:dyDescent="0.25">
      <c r="A38" s="3" t="s">
        <v>26</v>
      </c>
    </row>
    <row r="39" spans="1:2" x14ac:dyDescent="0.25">
      <c r="A39" s="3" t="s">
        <v>27</v>
      </c>
    </row>
    <row r="41" spans="1:2" x14ac:dyDescent="0.25">
      <c r="A41" s="4" t="s">
        <v>28</v>
      </c>
      <c r="B41" s="19">
        <v>0</v>
      </c>
    </row>
    <row r="44" spans="1:2" x14ac:dyDescent="0.25">
      <c r="A44" s="5" t="s">
        <v>51</v>
      </c>
      <c r="B44" s="22">
        <v>0</v>
      </c>
    </row>
    <row r="45" spans="1:2" x14ac:dyDescent="0.25">
      <c r="A45" s="5" t="s">
        <v>25</v>
      </c>
      <c r="B45" s="7">
        <v>0</v>
      </c>
    </row>
    <row r="46" spans="1:2" x14ac:dyDescent="0.25">
      <c r="A46" s="5" t="s">
        <v>26</v>
      </c>
      <c r="B46" s="7">
        <v>0</v>
      </c>
    </row>
    <row r="47" spans="1:2" x14ac:dyDescent="0.25">
      <c r="A47" s="5" t="s">
        <v>27</v>
      </c>
      <c r="B47" s="7">
        <v>0</v>
      </c>
    </row>
    <row r="48" spans="1:2" x14ac:dyDescent="0.25">
      <c r="A48" s="5" t="s">
        <v>32</v>
      </c>
      <c r="B48" s="26">
        <f>SUM(B44:B47)</f>
        <v>0</v>
      </c>
    </row>
    <row r="49" spans="1:4" ht="15.75" thickBot="1" x14ac:dyDescent="0.3">
      <c r="A49" s="8" t="s">
        <v>35</v>
      </c>
      <c r="B49" s="9">
        <f>B48-VLOOKUP("Total Debit Notice",A18:B42,2,FALSE)</f>
        <v>0</v>
      </c>
    </row>
    <row r="50" spans="1:4" ht="15.75" thickTop="1" x14ac:dyDescent="0.25"/>
    <row r="51" spans="1:4" x14ac:dyDescent="0.25">
      <c r="A51" t="s">
        <v>33</v>
      </c>
      <c r="B51" s="27">
        <f>VLOOKUP("Less Prior Payments Made",A18:B42,2,FALSE)</f>
        <v>0</v>
      </c>
    </row>
    <row r="52" spans="1:4" x14ac:dyDescent="0.25">
      <c r="A52" t="s">
        <v>34</v>
      </c>
      <c r="B52" s="1">
        <v>0</v>
      </c>
    </row>
    <row r="53" spans="1:4" x14ac:dyDescent="0.25">
      <c r="A53" t="s">
        <v>3</v>
      </c>
      <c r="B53" s="25">
        <f>B51-B52</f>
        <v>0</v>
      </c>
    </row>
    <row r="54" spans="1:4" x14ac:dyDescent="0.25">
      <c r="A54" s="6"/>
      <c r="B54" s="6"/>
      <c r="C54" s="6"/>
      <c r="D54" s="6"/>
    </row>
    <row r="55" spans="1:4" x14ac:dyDescent="0.25">
      <c r="A55" s="2" t="s">
        <v>47</v>
      </c>
    </row>
    <row r="56" spans="1:4" x14ac:dyDescent="0.25">
      <c r="A56" t="s">
        <v>43</v>
      </c>
    </row>
    <row r="57" spans="1:4" x14ac:dyDescent="0.25">
      <c r="A57" t="s">
        <v>44</v>
      </c>
    </row>
    <row r="58" spans="1:4" x14ac:dyDescent="0.25">
      <c r="A58" t="s">
        <v>45</v>
      </c>
    </row>
    <row r="59" spans="1:4" x14ac:dyDescent="0.25">
      <c r="A59" t="s">
        <v>46</v>
      </c>
    </row>
  </sheetData>
  <mergeCells count="2">
    <mergeCell ref="G5:J5"/>
    <mergeCell ref="G4:J4"/>
  </mergeCells>
  <conditionalFormatting sqref="G1:H1">
    <cfRule type="expression" dxfId="0" priority="1">
      <formula>$H$1=""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April 2022</vt:lpstr>
      <vt:lpstr>May 2022</vt:lpstr>
      <vt:lpstr>June 2022</vt:lpstr>
      <vt:lpstr>July 2022</vt:lpstr>
      <vt:lpstr>August 2022</vt:lpstr>
      <vt:lpstr>September 2022</vt:lpstr>
      <vt:lpstr>October 2022 2</vt:lpstr>
      <vt:lpstr>November 2022</vt:lpstr>
      <vt:lpstr>December 2022</vt:lpstr>
      <vt:lpstr>January 2023</vt:lpstr>
      <vt:lpstr>February 2022</vt:lpstr>
      <vt:lpstr>March 2023</vt:lpstr>
      <vt:lpstr>April 2023</vt:lpstr>
      <vt:lpstr>May 2023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Ducharme, Geoffrey</dc:creator>
  <cp:lastModifiedBy>De La Cruz, Nahuel</cp:lastModifiedBy>
  <dcterms:created xsi:type="dcterms:W3CDTF">2022-02-24T19:45:34Z</dcterms:created>
  <dcterms:modified xsi:type="dcterms:W3CDTF">2023-06-14T15:52:40Z</dcterms:modified>
</cp:coreProperties>
</file>