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EC51006-1B71-458C-A951-A572341659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7" i="1" l="1"/>
  <c r="B135" i="1"/>
  <c r="F127" i="1"/>
  <c r="F125" i="1"/>
  <c r="F124" i="1"/>
  <c r="I126" i="1"/>
  <c r="F126" i="1"/>
  <c r="B136" i="1"/>
  <c r="G120" i="1"/>
  <c r="B126" i="1"/>
  <c r="G115" i="1"/>
  <c r="G95" i="1"/>
  <c r="J124" i="1"/>
  <c r="I125" i="1"/>
  <c r="I124" i="1"/>
  <c r="H125" i="1"/>
  <c r="H124" i="1"/>
  <c r="B133" i="1"/>
  <c r="B134" i="1"/>
  <c r="B129" i="1"/>
  <c r="B128" i="1"/>
  <c r="B125" i="1"/>
  <c r="B124" i="1"/>
  <c r="A126" i="1"/>
  <c r="A124" i="1"/>
  <c r="G103" i="1"/>
  <c r="I129" i="1"/>
  <c r="I128" i="1"/>
  <c r="I127" i="1"/>
  <c r="A125" i="1"/>
  <c r="D124" i="1"/>
  <c r="G89" i="1"/>
  <c r="G48" i="1"/>
  <c r="G47" i="1"/>
  <c r="G105" i="1" l="1"/>
  <c r="F129" i="1"/>
  <c r="C124" i="1"/>
  <c r="G119" i="1"/>
  <c r="G83" i="1"/>
  <c r="G85" i="1"/>
  <c r="G96" i="1"/>
  <c r="G16" i="1"/>
  <c r="B132" i="1"/>
  <c r="B131" i="1"/>
  <c r="B130" i="1"/>
  <c r="F128" i="1"/>
  <c r="B127" i="1"/>
  <c r="E124" i="1"/>
  <c r="G3" i="1"/>
  <c r="G122" i="1"/>
  <c r="G121" i="1"/>
  <c r="G118" i="1"/>
  <c r="G117" i="1"/>
  <c r="G116" i="1"/>
  <c r="G114" i="1"/>
  <c r="G113" i="1"/>
  <c r="G112" i="1"/>
  <c r="G111" i="1"/>
  <c r="G110" i="1"/>
  <c r="G109" i="1"/>
  <c r="G108" i="1"/>
  <c r="G107" i="1"/>
  <c r="G106" i="1"/>
  <c r="G104" i="1"/>
  <c r="G102" i="1"/>
  <c r="G101" i="1"/>
  <c r="G100" i="1"/>
  <c r="G99" i="1"/>
  <c r="G98" i="1"/>
  <c r="G97" i="1"/>
  <c r="G94" i="1"/>
  <c r="G93" i="1"/>
  <c r="G92" i="1"/>
  <c r="G90" i="1"/>
  <c r="G88" i="1"/>
  <c r="G87" i="1"/>
  <c r="G86" i="1"/>
  <c r="G84" i="1"/>
  <c r="G82" i="1"/>
  <c r="G91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6" i="1"/>
  <c r="G45" i="1"/>
  <c r="G44" i="1"/>
  <c r="G43" i="1"/>
  <c r="G42" i="1"/>
  <c r="G41" i="1"/>
  <c r="G40" i="1"/>
  <c r="G39" i="1"/>
  <c r="G38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37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2" i="1"/>
  <c r="G124" i="1" l="1"/>
</calcChain>
</file>

<file path=xl/sharedStrings.xml><?xml version="1.0" encoding="utf-8"?>
<sst xmlns="http://schemas.openxmlformats.org/spreadsheetml/2006/main" count="943" uniqueCount="308">
  <si>
    <t>Estado</t>
  </si>
  <si>
    <t>Editorial</t>
  </si>
  <si>
    <t>Series</t>
  </si>
  <si>
    <t>Tomos</t>
  </si>
  <si>
    <t>Precio</t>
  </si>
  <si>
    <t>Tamaño</t>
  </si>
  <si>
    <t>Valor total</t>
  </si>
  <si>
    <t>Autor/a</t>
  </si>
  <si>
    <t>Dibujante</t>
  </si>
  <si>
    <t>Tomos que me faltan leer</t>
  </si>
  <si>
    <t>En curso</t>
  </si>
  <si>
    <t>Panini</t>
  </si>
  <si>
    <t>Hanako-Kun</t>
  </si>
  <si>
    <t>B6</t>
  </si>
  <si>
    <t>Aidairo</t>
  </si>
  <si>
    <t>Blue Period</t>
  </si>
  <si>
    <t>Tsubasa Yamaguchi</t>
  </si>
  <si>
    <t>Blue Period  - 6 al 15</t>
  </si>
  <si>
    <t>Re:Zero</t>
  </si>
  <si>
    <t>Tappei Nagatsuki</t>
  </si>
  <si>
    <t>Daichi Matsue</t>
  </si>
  <si>
    <t>Shangri-la Frontier</t>
  </si>
  <si>
    <t>Katarina</t>
  </si>
  <si>
    <t>Ryosuke Fuji</t>
  </si>
  <si>
    <t>Wotakoi</t>
  </si>
  <si>
    <t>Fujita</t>
  </si>
  <si>
    <t>Miraculous</t>
  </si>
  <si>
    <t>Koma Warita</t>
  </si>
  <si>
    <t>Riku Tsuchida</t>
  </si>
  <si>
    <t>Miraculous - 1 al 3</t>
  </si>
  <si>
    <t>Hikaru Ga Shinda Natsu</t>
  </si>
  <si>
    <t>Ren Mokumoku</t>
  </si>
  <si>
    <t>The Guy she was Interested in Wasn't a Guy at all</t>
  </si>
  <si>
    <t>A5</t>
  </si>
  <si>
    <t>Sumiko Arai</t>
  </si>
  <si>
    <t>The Guy she was Interested in Wasn't a Guy at all - 1</t>
  </si>
  <si>
    <t>Ivrea</t>
  </si>
  <si>
    <t>Oshi no Ko</t>
  </si>
  <si>
    <t>Aka Akasaka</t>
  </si>
  <si>
    <t>Mengo Yokoyari</t>
  </si>
  <si>
    <t>Rooster Fighter</t>
  </si>
  <si>
    <t>Shū Sakuratani</t>
  </si>
  <si>
    <t>Dead Dead Demon's Dededede Destruction</t>
  </si>
  <si>
    <t>Inio Asano</t>
  </si>
  <si>
    <t>Un Extraño en Primavera</t>
  </si>
  <si>
    <t>Kanna Kii</t>
  </si>
  <si>
    <t>Spy x Family</t>
  </si>
  <si>
    <t>C6</t>
  </si>
  <si>
    <t>Tatsuya Endo</t>
  </si>
  <si>
    <t>Blue Lock</t>
  </si>
  <si>
    <t>Muneyuki Kaneshiro</t>
  </si>
  <si>
    <t>Yusuke Nomura</t>
  </si>
  <si>
    <t>Chainsaw Man</t>
  </si>
  <si>
    <t>Tatsuki Fujimoto</t>
  </si>
  <si>
    <t>Sakamoto Days</t>
  </si>
  <si>
    <t>Yuuto Suzuki</t>
  </si>
  <si>
    <t>Aku no Hana</t>
  </si>
  <si>
    <t>Shūzō Oshimi</t>
  </si>
  <si>
    <t>Dandadan</t>
  </si>
  <si>
    <t>Yukinobu Tatsu</t>
  </si>
  <si>
    <t>Dandadan - 8 al 11</t>
  </si>
  <si>
    <t>Gachiakuta</t>
  </si>
  <si>
    <t>Kei Urana</t>
  </si>
  <si>
    <t>Versus</t>
  </si>
  <si>
    <t>ONE</t>
  </si>
  <si>
    <t>Kyoutarou Azuma</t>
  </si>
  <si>
    <t>Versus - 1 &amp; 2</t>
  </si>
  <si>
    <t>Solo Leveling</t>
  </si>
  <si>
    <t>A5 color</t>
  </si>
  <si>
    <t>Chu-Gong</t>
  </si>
  <si>
    <t>Jang-Sung-Rak (Dubu)</t>
  </si>
  <si>
    <t>Made in Abyss</t>
  </si>
  <si>
    <t>Akihito Tsukushi</t>
  </si>
  <si>
    <t>Ovni Press</t>
  </si>
  <si>
    <t>La Tierra de las Gemas</t>
  </si>
  <si>
    <t>Haruko Ichikawa</t>
  </si>
  <si>
    <t>Houseki no Kuni - 3 al 6</t>
  </si>
  <si>
    <t>Planeta Cómic</t>
  </si>
  <si>
    <t>Las Montañas de la Locura</t>
  </si>
  <si>
    <t>Gou Tanabe</t>
  </si>
  <si>
    <t>Las Montañas de la Locura - 1</t>
  </si>
  <si>
    <t>Hooky</t>
  </si>
  <si>
    <t>Míriam Bonastre Tur</t>
  </si>
  <si>
    <t>Miriam Bonastre Tur</t>
  </si>
  <si>
    <t>Random Comics</t>
  </si>
  <si>
    <t>Boyfriends</t>
  </si>
  <si>
    <t>Refrainbow</t>
  </si>
  <si>
    <t>Completado</t>
  </si>
  <si>
    <t>Kaguya-Sama: Love is War</t>
  </si>
  <si>
    <t>Kaguya-Sama: Love is War - 14 al 28</t>
  </si>
  <si>
    <t>All you Need is Kill</t>
  </si>
  <si>
    <t>Takeshi Obata</t>
  </si>
  <si>
    <t>Given</t>
  </si>
  <si>
    <t>Natsuki Kizu</t>
  </si>
  <si>
    <t>Given - 1 al 9</t>
  </si>
  <si>
    <t>Elden Ring</t>
  </si>
  <si>
    <t>FromSoftware</t>
  </si>
  <si>
    <t>Nikiichi Tobita</t>
  </si>
  <si>
    <t>Bakemonogatari</t>
  </si>
  <si>
    <t>NisiOisiN</t>
  </si>
  <si>
    <t>Oh! Great</t>
  </si>
  <si>
    <t>Bakemonogatari - 17 al 22</t>
  </si>
  <si>
    <t>The Promised Neverland</t>
  </si>
  <si>
    <t>Kaiu Shirai</t>
  </si>
  <si>
    <t>Posuka Demizu</t>
  </si>
  <si>
    <t>Your Lie in April</t>
  </si>
  <si>
    <t>Naoshi Arakawa</t>
  </si>
  <si>
    <t>Fire Punch</t>
  </si>
  <si>
    <t>Fire Punch - 6 al 8</t>
  </si>
  <si>
    <t>El Pecado Original de Takopi</t>
  </si>
  <si>
    <t>Taizan 5</t>
  </si>
  <si>
    <t>El Pecado Original de Takopi - 1 &amp; 2</t>
  </si>
  <si>
    <t>The Goldeen Sheep</t>
  </si>
  <si>
    <t>Kaori Ozaki</t>
  </si>
  <si>
    <t>The Goldeen Sheep - 1 al 3</t>
  </si>
  <si>
    <t>Museum</t>
  </si>
  <si>
    <t>Ryosuke Tomoe</t>
  </si>
  <si>
    <t>Museum - 1 al 3</t>
  </si>
  <si>
    <t>Oyasumi Punpun</t>
  </si>
  <si>
    <t>Darling in the Franxx</t>
  </si>
  <si>
    <t>Kentaro Yabuk</t>
  </si>
  <si>
    <t>Danganronpa</t>
  </si>
  <si>
    <t>Kazutaka Kodaka</t>
  </si>
  <si>
    <t>Takashi Tsukimi</t>
  </si>
  <si>
    <t>Madoka Magica</t>
  </si>
  <si>
    <t>Magica Quartet</t>
  </si>
  <si>
    <t>Hanokage</t>
  </si>
  <si>
    <t>Madoka Magica: Rebelion</t>
  </si>
  <si>
    <t>Madoka Magica: The Different Story</t>
  </si>
  <si>
    <t xml:space="preserve">Madoka Magica: Homura´s Revenge </t>
  </si>
  <si>
    <t>Masugitsume Kawazukuu</t>
  </si>
  <si>
    <t>Boys Run The Riot</t>
  </si>
  <si>
    <t>Keito Gaku</t>
  </si>
  <si>
    <t>Boys Run The Riot - 1 al 4</t>
  </si>
  <si>
    <t>Mientras Yubooh Duerme</t>
  </si>
  <si>
    <t>Paulina Palacios</t>
  </si>
  <si>
    <t>Mientras Yubooh Duerme - 1 al 4</t>
  </si>
  <si>
    <t>Merci</t>
  </si>
  <si>
    <t>Quiero ser Asesinado por mi Alumna</t>
  </si>
  <si>
    <t>Usamaru Furuya</t>
  </si>
  <si>
    <t>Quiero ser Asesinado por mi Alumna - 1 &amp; 2</t>
  </si>
  <si>
    <t>Kemuri</t>
  </si>
  <si>
    <t>Sanctify</t>
  </si>
  <si>
    <t>Godsstation</t>
  </si>
  <si>
    <t>Sanctify - 3</t>
  </si>
  <si>
    <t>Distrito Manga</t>
  </si>
  <si>
    <t>La Mansion Decagonal</t>
  </si>
  <si>
    <t>Yukito Ayatsuji</t>
  </si>
  <si>
    <t>Hiro Kiyohara</t>
  </si>
  <si>
    <t>La Mansion Decagonal - 2 al 5</t>
  </si>
  <si>
    <t>Hiraeth</t>
  </si>
  <si>
    <t>Yūki Kamatani</t>
  </si>
  <si>
    <t>Hiraeth - 1 al 3</t>
  </si>
  <si>
    <t>Utopia</t>
  </si>
  <si>
    <t>Ahora soy Zombie</t>
  </si>
  <si>
    <t>Yugo Ishikawa</t>
  </si>
  <si>
    <t>Sacerdotisa de la Oscuridad</t>
  </si>
  <si>
    <t>Yui Jōyama</t>
  </si>
  <si>
    <t>Sacerdotisa de la Oscuridad - 2</t>
  </si>
  <si>
    <t>Droppeado</t>
  </si>
  <si>
    <t>Heavenly Delusion</t>
  </si>
  <si>
    <t>Masakazu Ishiguro</t>
  </si>
  <si>
    <t>Sasaki y Miyano</t>
  </si>
  <si>
    <t>Shō Harusono</t>
  </si>
  <si>
    <t>Golden Kamuy</t>
  </si>
  <si>
    <t>Satoru Noda</t>
  </si>
  <si>
    <t>Tokyo Revengers</t>
  </si>
  <si>
    <t>Ken Wakui</t>
  </si>
  <si>
    <t>Kimetsu no Yaiba</t>
  </si>
  <si>
    <t>Koyoharu Gotouge</t>
  </si>
  <si>
    <t>To Your Eternity</t>
  </si>
  <si>
    <t>Yoshitoki Ōima</t>
  </si>
  <si>
    <t>Kanojo Okarishimasu</t>
  </si>
  <si>
    <t>Reiji Miyajima</t>
  </si>
  <si>
    <t>Kaiju 8</t>
  </si>
  <si>
    <t>Naoya Matsumoto</t>
  </si>
  <si>
    <t>Loser Ranger</t>
  </si>
  <si>
    <t>Negi Haruba</t>
  </si>
  <si>
    <t>Call of the Night</t>
  </si>
  <si>
    <t>Kotoyama</t>
  </si>
  <si>
    <t>Deadman Wonderland</t>
  </si>
  <si>
    <t>Jinsei Kataoka</t>
  </si>
  <si>
    <t>Kobayashi-San</t>
  </si>
  <si>
    <t>Cool-kyou Shinja</t>
  </si>
  <si>
    <t>Tomo único</t>
  </si>
  <si>
    <t>Ivrea (españa)</t>
  </si>
  <si>
    <t>Hanako-Kun: Despues de Clases</t>
  </si>
  <si>
    <t>Finalizado</t>
  </si>
  <si>
    <t>Me Dijiste Para Siempre</t>
  </si>
  <si>
    <t>Amor, Devorare tu Corazón</t>
  </si>
  <si>
    <t>Tokei</t>
  </si>
  <si>
    <t>La Ciudad de la Luz</t>
  </si>
  <si>
    <t>Un Extraño en la Playa</t>
  </si>
  <si>
    <t>You Are in The Blue Summer</t>
  </si>
  <si>
    <t>Nagisa Furuya</t>
  </si>
  <si>
    <t>The Blue Summer and You</t>
  </si>
  <si>
    <t>Mi Vecino Metalero</t>
  </si>
  <si>
    <t>Mamita</t>
  </si>
  <si>
    <t>Los Dioses Mienten</t>
  </si>
  <si>
    <t>Hitorijime Boyfriend</t>
  </si>
  <si>
    <t>Arii Memeko</t>
  </si>
  <si>
    <t>Twilight Outfocus</t>
  </si>
  <si>
    <t>Janome</t>
  </si>
  <si>
    <t>Twilight Outfocus Overlap</t>
  </si>
  <si>
    <t>My Capricorn Friend</t>
  </si>
  <si>
    <t>Otsuichi</t>
  </si>
  <si>
    <t>Masaru Miyokawa</t>
  </si>
  <si>
    <t>Goodbye Eri</t>
  </si>
  <si>
    <t>El Fin del Mundo y Antes del Amanecer</t>
  </si>
  <si>
    <t>Ella y su Gato</t>
  </si>
  <si>
    <t>Makoto Shinkai</t>
  </si>
  <si>
    <t>Voices of a Distant Star</t>
  </si>
  <si>
    <t>Mizu Sahara</t>
  </si>
  <si>
    <t>Reigen Nivel 131 de Espiritismo</t>
  </si>
  <si>
    <t>Uzumaki</t>
  </si>
  <si>
    <t>B6x2</t>
  </si>
  <si>
    <t>Junji Ito</t>
  </si>
  <si>
    <t>Nijigahara Holograph</t>
  </si>
  <si>
    <t>La Chica a la Orilla del Mar</t>
  </si>
  <si>
    <t>Look Back</t>
  </si>
  <si>
    <t>Tatsuki Fujimoto´s Short Stories: 17-21</t>
  </si>
  <si>
    <t>Tatsuki Fujimoto´s Short Stories: 22-26</t>
  </si>
  <si>
    <t>Chainsaw Man: Buddy Stories</t>
  </si>
  <si>
    <t>Sakaku Hishikawa</t>
  </si>
  <si>
    <t>Para Vos, Nacido en la Tierra</t>
  </si>
  <si>
    <t>Tow Ubukata</t>
  </si>
  <si>
    <t>Azusa Mase</t>
  </si>
  <si>
    <t>Burn The Witch</t>
  </si>
  <si>
    <t>Tite Kubo</t>
  </si>
  <si>
    <t>Miroirs</t>
  </si>
  <si>
    <t>Neko Wappa!</t>
  </si>
  <si>
    <t>C6x2</t>
  </si>
  <si>
    <t>Historias de Amor</t>
  </si>
  <si>
    <t>Io Sakisaka</t>
  </si>
  <si>
    <t>Solanin</t>
  </si>
  <si>
    <t>What a Wonderful World</t>
  </si>
  <si>
    <t>Reiraku</t>
  </si>
  <si>
    <t>Inio Asano: Short Stories</t>
  </si>
  <si>
    <t>Heroes</t>
  </si>
  <si>
    <t>Milky Way</t>
  </si>
  <si>
    <t>Shino no es Capaz de decir su Propio Nombre</t>
  </si>
  <si>
    <t>El Chico y el Perro</t>
  </si>
  <si>
    <t>Seishu Hase</t>
  </si>
  <si>
    <t>Takashi Murakami</t>
  </si>
  <si>
    <t>The Dovecote Express</t>
  </si>
  <si>
    <t>Ikuko Hatoyama</t>
  </si>
  <si>
    <t>5 Seconds Before the Witch Falls in Love</t>
  </si>
  <si>
    <t>Zeniko Sumiya</t>
  </si>
  <si>
    <t>Nude Model</t>
  </si>
  <si>
    <t>Quiero Comerme tu Páncreas</t>
  </si>
  <si>
    <t>Yoru Sumino</t>
  </si>
  <si>
    <t>Izumi Kirihara</t>
  </si>
  <si>
    <t>Home Far Away</t>
  </si>
  <si>
    <t>Teki Yatsuda</t>
  </si>
  <si>
    <t>¿Mi Hobby es Raro?</t>
  </si>
  <si>
    <t>Comaku</t>
  </si>
  <si>
    <t>Boy Meets Maria</t>
  </si>
  <si>
    <t>PEYO</t>
  </si>
  <si>
    <t>K-ON!</t>
  </si>
  <si>
    <t>Kakifly</t>
  </si>
  <si>
    <t>Me Acuesto con mi Amiga Casada</t>
  </si>
  <si>
    <t>Akiba Maou</t>
  </si>
  <si>
    <t>Moztros</t>
  </si>
  <si>
    <t>Hot Paprika</t>
  </si>
  <si>
    <t>Mirka Andolfo</t>
  </si>
  <si>
    <t>Valor unitario</t>
  </si>
  <si>
    <t>Series totales</t>
  </si>
  <si>
    <t>Tomos por tamaño</t>
  </si>
  <si>
    <t>Tomos sin leer</t>
  </si>
  <si>
    <t>Blue Lock: Episode Nagi</t>
  </si>
  <si>
    <t>Dead Dead Demon's Dededede Destruction - 3 al 8</t>
  </si>
  <si>
    <t>Spy x Family: Family Portrait</t>
  </si>
  <si>
    <t>5 Centímetros por Segundo</t>
  </si>
  <si>
    <t>Yukiko Seike</t>
  </si>
  <si>
    <t>Hotel de las Ideas</t>
  </si>
  <si>
    <t>Us</t>
  </si>
  <si>
    <t>Sara Soler</t>
  </si>
  <si>
    <t>Hikaru Ga Shinda Natsu - 2 al 4</t>
  </si>
  <si>
    <t>Estado de Colección</t>
  </si>
  <si>
    <t>Estado de Serie</t>
  </si>
  <si>
    <t>En publicación</t>
  </si>
  <si>
    <t>Solo Leveling - 4 al 7</t>
  </si>
  <si>
    <t>Re:Zero - 13 al 18</t>
  </si>
  <si>
    <t>Blue Lock : Episode Nagi - 1 al 3</t>
  </si>
  <si>
    <t>Aku no Hana - 2 al 11</t>
  </si>
  <si>
    <t>Madoka Magica: Wraith Arc</t>
  </si>
  <si>
    <t>Spy's Wife</t>
  </si>
  <si>
    <t>Masasumi Kakizaki</t>
  </si>
  <si>
    <t>Boyfriends - 1 &amp; 2</t>
  </si>
  <si>
    <t>Hooky - 2 &amp; 3</t>
  </si>
  <si>
    <t>Hanako-Kun - 4 al 22</t>
  </si>
  <si>
    <t>Rooster Fighter - 5 al 7</t>
  </si>
  <si>
    <t>Un Extraño en Primavera - 1 al 5</t>
  </si>
  <si>
    <t>Oshi no Ko - 12 al 15</t>
  </si>
  <si>
    <t>Sakamoto Days - 3 al 13</t>
  </si>
  <si>
    <t>Hanako-Kun: Despues de Clases - 1 &amp; 2</t>
  </si>
  <si>
    <t>Spy x Family: Eyes Only</t>
  </si>
  <si>
    <t>No me Calientes Asi</t>
  </si>
  <si>
    <t>No me Calientes asi</t>
  </si>
  <si>
    <t>Elden Ring - 1 al 5</t>
  </si>
  <si>
    <t>Shangri-la Frontier - 10 al 15</t>
  </si>
  <si>
    <t>Blue Lock - 13 al 26</t>
  </si>
  <si>
    <t>Spy x Family - 11 al 14</t>
  </si>
  <si>
    <t>Gachiakuta - 2 al 8</t>
  </si>
  <si>
    <t>Kibook Ediciones</t>
  </si>
  <si>
    <t>Bibliomania Deluxe</t>
  </si>
  <si>
    <t>Macchiro</t>
  </si>
  <si>
    <t>Obaru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</si>
</sst>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16" x14ac:knownFonts="1">
    <font>
      <sz val="11"/>
      <color theme="1"/>
      <name val="Calibri"/>
      <scheme val="minor"/>
    </font>
    <font>
      <sz val="11"/>
      <color theme="0"/>
      <name val="Calibri"/>
    </font>
    <font>
      <sz val="11"/>
      <color rgb="FF3F3F76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sz val="11"/>
      <color rgb="FF006100"/>
      <name val="Calibri"/>
    </font>
    <font>
      <b/>
      <sz val="11"/>
      <color theme="1"/>
      <name val="Calibri"/>
    </font>
    <font>
      <sz val="11"/>
      <color rgb="FF9C0006"/>
      <name val="Calibri"/>
    </font>
    <font>
      <sz val="11"/>
      <color rgb="FF9C5700"/>
      <name val="Calibri"/>
    </font>
    <font>
      <b/>
      <sz val="11"/>
      <color rgb="FF3F3F3F"/>
      <name val="Calibri"/>
    </font>
    <font>
      <sz val="11"/>
      <color theme="0"/>
      <name val="Calibri"/>
      <family val="2"/>
    </font>
    <font>
      <b/>
      <i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CC99"/>
        <bgColor rgb="FFFFCC99"/>
      </patternFill>
    </fill>
    <fill>
      <patternFill patternType="solid">
        <fgColor theme="9"/>
        <bgColor theme="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95DFDB"/>
        <bgColor rgb="FF95DFDB"/>
      </patternFill>
    </fill>
    <fill>
      <patternFill patternType="solid">
        <fgColor rgb="FFE7E6E6"/>
        <bgColor rgb="FFE7E6E6"/>
      </patternFill>
    </fill>
    <fill>
      <patternFill patternType="solid">
        <fgColor rgb="FFFF33CC"/>
        <bgColor rgb="FFFF33CC"/>
      </patternFill>
    </fill>
    <fill>
      <patternFill patternType="solid">
        <fgColor rgb="FFFFFFFF"/>
        <bgColor rgb="FFFFFFFF"/>
      </patternFill>
    </fill>
    <fill>
      <patternFill patternType="solid">
        <fgColor rgb="FFFF5050"/>
        <bgColor rgb="FFFF5050"/>
      </patternFill>
    </fill>
    <fill>
      <patternFill patternType="solid">
        <fgColor rgb="FF3333CC"/>
        <bgColor rgb="FF3333CC"/>
      </patternFill>
    </fill>
    <fill>
      <patternFill patternType="solid">
        <fgColor rgb="FFFF99FF"/>
        <bgColor rgb="FFFF99FF"/>
      </patternFill>
    </fill>
    <fill>
      <patternFill patternType="solid">
        <fgColor rgb="FFC6EFCE"/>
        <bgColor rgb="FFC6EFCE"/>
      </patternFill>
    </fill>
    <fill>
      <patternFill patternType="solid">
        <fgColor rgb="FF333300"/>
        <bgColor rgb="FF333300"/>
      </patternFill>
    </fill>
    <fill>
      <patternFill patternType="solid">
        <fgColor rgb="FFFF9966"/>
        <bgColor rgb="FFFF9966"/>
      </patternFill>
    </fill>
    <fill>
      <patternFill patternType="solid">
        <fgColor rgb="FF8EAADB"/>
        <bgColor rgb="FF8EAADB"/>
      </patternFill>
    </fill>
    <fill>
      <patternFill patternType="solid">
        <fgColor rgb="FF0099CC"/>
        <bgColor rgb="FF0099CC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0EAE02"/>
        <bgColor rgb="FF0EAE02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F0066"/>
        <bgColor rgb="FFFF0066"/>
      </patternFill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E598"/>
        <bgColor rgb="FFFFE598"/>
      </patternFill>
    </fill>
    <fill>
      <patternFill patternType="solid">
        <fgColor rgb="FFF9C8DE"/>
        <bgColor rgb="FFFF9966"/>
      </patternFill>
    </fill>
    <fill>
      <patternFill patternType="solid">
        <fgColor rgb="FF00A59A"/>
        <bgColor rgb="FFFF996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6" fontId="5" fillId="6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10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0" fontId="8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wrapText="1"/>
    </xf>
    <xf numFmtId="0" fontId="1" fillId="14" borderId="1" xfId="0" applyFont="1" applyFill="1" applyBorder="1" applyAlignment="1">
      <alignment horizontal="center" wrapText="1"/>
    </xf>
    <xf numFmtId="0" fontId="6" fillId="15" borderId="1" xfId="0" applyFont="1" applyFill="1" applyBorder="1" applyAlignment="1">
      <alignment horizontal="center" wrapText="1"/>
    </xf>
    <xf numFmtId="0" fontId="9" fillId="16" borderId="1" xfId="0" applyFont="1" applyFill="1" applyBorder="1" applyAlignment="1">
      <alignment horizontal="center" wrapText="1"/>
    </xf>
    <xf numFmtId="0" fontId="1" fillId="17" borderId="1" xfId="0" applyFont="1" applyFill="1" applyBorder="1" applyAlignment="1">
      <alignment horizontal="center" wrapText="1"/>
    </xf>
    <xf numFmtId="0" fontId="6" fillId="18" borderId="1" xfId="0" applyFont="1" applyFill="1" applyBorder="1" applyAlignment="1">
      <alignment horizontal="center" wrapText="1"/>
    </xf>
    <xf numFmtId="0" fontId="1" fillId="19" borderId="1" xfId="0" applyFont="1" applyFill="1" applyBorder="1" applyAlignment="1">
      <alignment horizontal="center" wrapText="1"/>
    </xf>
    <xf numFmtId="0" fontId="1" fillId="20" borderId="1" xfId="0" applyFont="1" applyFill="1" applyBorder="1" applyAlignment="1">
      <alignment horizontal="center" wrapText="1"/>
    </xf>
    <xf numFmtId="0" fontId="11" fillId="21" borderId="1" xfId="0" applyFont="1" applyFill="1" applyBorder="1" applyAlignment="1">
      <alignment horizontal="center" wrapText="1"/>
    </xf>
    <xf numFmtId="0" fontId="12" fillId="22" borderId="1" xfId="0" applyFont="1" applyFill="1" applyBorder="1" applyAlignment="1">
      <alignment horizontal="center" wrapText="1"/>
    </xf>
    <xf numFmtId="0" fontId="6" fillId="23" borderId="1" xfId="0" applyFont="1" applyFill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8" fillId="27" borderId="1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1" fillId="29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6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0" fontId="6" fillId="32" borderId="1" xfId="0" applyFont="1" applyFill="1" applyBorder="1" applyAlignment="1">
      <alignment horizontal="center" wrapText="1"/>
    </xf>
    <xf numFmtId="0" fontId="14" fillId="7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0" fontId="14" fillId="33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8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wrapText="1"/>
    </xf>
  </cellXfs>
  <cellStyles count="1">
    <cellStyle name="Normal" xfId="0" builtinId="0"/>
  </cellStyles>
  <dxfs count="15"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  <dxf>
      <fill>
        <patternFill patternType="solid">
          <fgColor rgb="FFFF0066"/>
          <bgColor rgb="FFFF0066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3333CC"/>
          <bgColor rgb="FF3333CC"/>
        </patternFill>
      </fill>
    </dxf>
    <dxf>
      <fill>
        <patternFill patternType="solid">
          <fgColor rgb="FF0EAE02"/>
          <bgColor rgb="FF0EAE02"/>
        </patternFill>
      </fill>
    </dxf>
  </dxfs>
  <tableStyles count="0" defaultTableStyle="TableStyleMedium2" defaultPivotStyle="PivotStyleLight16"/>
  <colors>
    <mruColors>
      <color rgb="FF00A59A"/>
      <color rgb="FFF9C8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103" zoomScaleNormal="100" workbookViewId="0">
      <selection activeCell="A128" sqref="A128"/>
    </sheetView>
  </sheetViews>
  <sheetFormatPr baseColWidth="10" defaultColWidth="14.42578125" defaultRowHeight="15" customHeight="1" x14ac:dyDescent="0.25"/>
  <cols>
    <col min="1" max="1" width="18.7109375" bestFit="1" customWidth="1"/>
    <col min="2" max="2" width="19.5703125" bestFit="1" customWidth="1"/>
    <col min="3" max="3" width="45.85546875" customWidth="1"/>
    <col min="4" max="4" width="6.85546875" customWidth="1"/>
    <col min="5" max="5" width="13.140625" bestFit="1" customWidth="1"/>
    <col min="6" max="6" width="11" customWidth="1"/>
    <col min="7" max="7" width="10.5703125" bestFit="1" customWidth="1"/>
    <col min="8" max="8" width="17.7109375" bestFit="1" customWidth="1"/>
    <col min="9" max="9" width="19.85546875" customWidth="1"/>
    <col min="10" max="10" width="24.7109375" customWidth="1"/>
    <col min="11" max="11" width="48.5703125" customWidth="1"/>
  </cols>
  <sheetData>
    <row r="1" spans="1:11" x14ac:dyDescent="0.25">
      <c r="A1" s="3" t="s">
        <v>278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279</v>
      </c>
      <c r="I1" s="3" t="s">
        <v>7</v>
      </c>
      <c r="J1" s="3" t="s">
        <v>8</v>
      </c>
      <c r="K1" s="2" t="s">
        <v>9</v>
      </c>
    </row>
    <row r="2" spans="1:11" x14ac:dyDescent="0.25">
      <c r="A2" s="4" t="s">
        <v>10</v>
      </c>
      <c r="B2" s="5" t="s">
        <v>11</v>
      </c>
      <c r="C2" s="1" t="s">
        <v>12</v>
      </c>
      <c r="D2" s="6">
        <v>22</v>
      </c>
      <c r="E2" s="7">
        <v>10000</v>
      </c>
      <c r="F2" s="8" t="s">
        <v>13</v>
      </c>
      <c r="G2" s="7">
        <f t="shared" ref="G2:G122" si="0">D2*E2</f>
        <v>220000</v>
      </c>
      <c r="H2" s="44" t="s">
        <v>280</v>
      </c>
      <c r="I2" s="10" t="s">
        <v>14</v>
      </c>
      <c r="J2" s="10" t="s">
        <v>14</v>
      </c>
      <c r="K2" s="41" t="s">
        <v>290</v>
      </c>
    </row>
    <row r="3" spans="1:11" x14ac:dyDescent="0.25">
      <c r="A3" s="4" t="s">
        <v>10</v>
      </c>
      <c r="B3" s="5" t="s">
        <v>11</v>
      </c>
      <c r="C3" s="1" t="s">
        <v>186</v>
      </c>
      <c r="D3" s="6">
        <v>2</v>
      </c>
      <c r="E3" s="7">
        <v>10000</v>
      </c>
      <c r="F3" s="8" t="s">
        <v>13</v>
      </c>
      <c r="G3" s="7">
        <f>D3*E3</f>
        <v>20000</v>
      </c>
      <c r="H3" s="44" t="s">
        <v>280</v>
      </c>
      <c r="I3" s="10" t="s">
        <v>14</v>
      </c>
      <c r="J3" s="10" t="s">
        <v>14</v>
      </c>
      <c r="K3" s="41" t="s">
        <v>295</v>
      </c>
    </row>
    <row r="4" spans="1:11" x14ac:dyDescent="0.25">
      <c r="A4" s="4" t="s">
        <v>10</v>
      </c>
      <c r="B4" s="5" t="s">
        <v>11</v>
      </c>
      <c r="C4" s="1" t="s">
        <v>15</v>
      </c>
      <c r="D4" s="11">
        <v>15</v>
      </c>
      <c r="E4" s="7">
        <v>9000</v>
      </c>
      <c r="F4" s="8" t="s">
        <v>13</v>
      </c>
      <c r="G4" s="7">
        <f t="shared" si="0"/>
        <v>135000</v>
      </c>
      <c r="H4" s="44" t="s">
        <v>280</v>
      </c>
      <c r="I4" s="10" t="s">
        <v>16</v>
      </c>
      <c r="J4" s="10" t="s">
        <v>16</v>
      </c>
      <c r="K4" s="41" t="s">
        <v>17</v>
      </c>
    </row>
    <row r="5" spans="1:11" x14ac:dyDescent="0.25">
      <c r="A5" s="4" t="s">
        <v>10</v>
      </c>
      <c r="B5" s="5" t="s">
        <v>11</v>
      </c>
      <c r="C5" s="1" t="s">
        <v>18</v>
      </c>
      <c r="D5" s="11">
        <v>18</v>
      </c>
      <c r="E5" s="7">
        <v>9000</v>
      </c>
      <c r="F5" s="8" t="s">
        <v>13</v>
      </c>
      <c r="G5" s="7">
        <f t="shared" si="0"/>
        <v>162000</v>
      </c>
      <c r="H5" s="44" t="s">
        <v>280</v>
      </c>
      <c r="I5" s="10" t="s">
        <v>19</v>
      </c>
      <c r="J5" s="10" t="s">
        <v>20</v>
      </c>
      <c r="K5" s="41" t="s">
        <v>282</v>
      </c>
    </row>
    <row r="6" spans="1:11" x14ac:dyDescent="0.25">
      <c r="A6" s="4" t="s">
        <v>10</v>
      </c>
      <c r="B6" s="5" t="s">
        <v>11</v>
      </c>
      <c r="C6" s="1" t="s">
        <v>21</v>
      </c>
      <c r="D6" s="11">
        <v>15</v>
      </c>
      <c r="E6" s="7">
        <v>8500</v>
      </c>
      <c r="F6" s="8" t="s">
        <v>13</v>
      </c>
      <c r="G6" s="7">
        <f t="shared" si="0"/>
        <v>127500</v>
      </c>
      <c r="H6" s="44" t="s">
        <v>280</v>
      </c>
      <c r="I6" s="10" t="s">
        <v>22</v>
      </c>
      <c r="J6" s="10" t="s">
        <v>23</v>
      </c>
      <c r="K6" s="41" t="s">
        <v>300</v>
      </c>
    </row>
    <row r="7" spans="1:11" x14ac:dyDescent="0.25">
      <c r="A7" s="4" t="s">
        <v>10</v>
      </c>
      <c r="B7" s="5" t="s">
        <v>11</v>
      </c>
      <c r="C7" s="1" t="s">
        <v>24</v>
      </c>
      <c r="D7" s="6">
        <v>10</v>
      </c>
      <c r="E7" s="7">
        <v>8000</v>
      </c>
      <c r="F7" s="8" t="s">
        <v>13</v>
      </c>
      <c r="G7" s="7">
        <f t="shared" si="0"/>
        <v>80000</v>
      </c>
      <c r="H7" s="13" t="s">
        <v>187</v>
      </c>
      <c r="I7" s="10" t="s">
        <v>25</v>
      </c>
      <c r="J7" s="10" t="s">
        <v>25</v>
      </c>
    </row>
    <row r="8" spans="1:11" x14ac:dyDescent="0.25">
      <c r="A8" s="4" t="s">
        <v>10</v>
      </c>
      <c r="B8" s="5" t="s">
        <v>11</v>
      </c>
      <c r="C8" s="1" t="s">
        <v>26</v>
      </c>
      <c r="D8" s="6">
        <v>3</v>
      </c>
      <c r="E8" s="7">
        <v>9500</v>
      </c>
      <c r="F8" s="8" t="s">
        <v>13</v>
      </c>
      <c r="G8" s="7">
        <f t="shared" si="0"/>
        <v>28500</v>
      </c>
      <c r="H8" s="44" t="s">
        <v>280</v>
      </c>
      <c r="I8" s="10" t="s">
        <v>27</v>
      </c>
      <c r="J8" s="10" t="s">
        <v>28</v>
      </c>
      <c r="K8" s="41" t="s">
        <v>29</v>
      </c>
    </row>
    <row r="9" spans="1:11" x14ac:dyDescent="0.25">
      <c r="A9" s="4" t="s">
        <v>10</v>
      </c>
      <c r="B9" s="5" t="s">
        <v>11</v>
      </c>
      <c r="C9" s="1" t="s">
        <v>30</v>
      </c>
      <c r="D9" s="6">
        <v>4</v>
      </c>
      <c r="E9" s="7">
        <v>8500</v>
      </c>
      <c r="F9" s="8" t="s">
        <v>13</v>
      </c>
      <c r="G9" s="7">
        <f t="shared" si="0"/>
        <v>34000</v>
      </c>
      <c r="H9" s="44" t="s">
        <v>280</v>
      </c>
      <c r="I9" s="10" t="s">
        <v>31</v>
      </c>
      <c r="J9" s="10" t="s">
        <v>31</v>
      </c>
      <c r="K9" s="41" t="s">
        <v>277</v>
      </c>
    </row>
    <row r="10" spans="1:11" x14ac:dyDescent="0.25">
      <c r="A10" s="4" t="s">
        <v>10</v>
      </c>
      <c r="B10" s="5" t="s">
        <v>11</v>
      </c>
      <c r="C10" s="1" t="s">
        <v>32</v>
      </c>
      <c r="D10" s="6">
        <v>1</v>
      </c>
      <c r="E10" s="7">
        <v>9000</v>
      </c>
      <c r="F10" s="12" t="s">
        <v>33</v>
      </c>
      <c r="G10" s="7">
        <f t="shared" si="0"/>
        <v>9000</v>
      </c>
      <c r="H10" s="44" t="s">
        <v>280</v>
      </c>
      <c r="I10" s="10" t="s">
        <v>34</v>
      </c>
      <c r="J10" s="10" t="s">
        <v>34</v>
      </c>
      <c r="K10" s="41" t="s">
        <v>35</v>
      </c>
    </row>
    <row r="11" spans="1:11" x14ac:dyDescent="0.25">
      <c r="A11" s="4" t="s">
        <v>10</v>
      </c>
      <c r="B11" s="14" t="s">
        <v>36</v>
      </c>
      <c r="C11" s="1" t="s">
        <v>37</v>
      </c>
      <c r="D11" s="11">
        <v>15</v>
      </c>
      <c r="E11" s="7">
        <v>7900</v>
      </c>
      <c r="F11" s="8" t="s">
        <v>13</v>
      </c>
      <c r="G11" s="7">
        <f t="shared" si="0"/>
        <v>118500</v>
      </c>
      <c r="H11" s="44" t="s">
        <v>280</v>
      </c>
      <c r="I11" s="10" t="s">
        <v>38</v>
      </c>
      <c r="J11" s="10" t="s">
        <v>39</v>
      </c>
      <c r="K11" s="41" t="s">
        <v>293</v>
      </c>
    </row>
    <row r="12" spans="1:11" x14ac:dyDescent="0.25">
      <c r="A12" s="4" t="s">
        <v>10</v>
      </c>
      <c r="B12" s="14" t="s">
        <v>36</v>
      </c>
      <c r="C12" s="1" t="s">
        <v>40</v>
      </c>
      <c r="D12" s="11">
        <v>7</v>
      </c>
      <c r="E12" s="7">
        <v>7900</v>
      </c>
      <c r="F12" s="8" t="s">
        <v>13</v>
      </c>
      <c r="G12" s="7">
        <f t="shared" si="0"/>
        <v>55300</v>
      </c>
      <c r="H12" s="44" t="s">
        <v>280</v>
      </c>
      <c r="I12" s="10" t="s">
        <v>41</v>
      </c>
      <c r="J12" s="10" t="s">
        <v>41</v>
      </c>
      <c r="K12" s="41" t="s">
        <v>291</v>
      </c>
    </row>
    <row r="13" spans="1:11" x14ac:dyDescent="0.25">
      <c r="A13" s="4" t="s">
        <v>10</v>
      </c>
      <c r="B13" s="14" t="s">
        <v>36</v>
      </c>
      <c r="C13" s="1" t="s">
        <v>42</v>
      </c>
      <c r="D13" s="6">
        <v>10</v>
      </c>
      <c r="E13" s="7">
        <v>7900</v>
      </c>
      <c r="F13" s="8" t="s">
        <v>13</v>
      </c>
      <c r="G13" s="7">
        <f t="shared" si="0"/>
        <v>79000</v>
      </c>
      <c r="H13" s="13" t="s">
        <v>187</v>
      </c>
      <c r="I13" s="10" t="s">
        <v>43</v>
      </c>
      <c r="J13" s="10" t="s">
        <v>43</v>
      </c>
      <c r="K13" s="41" t="s">
        <v>270</v>
      </c>
    </row>
    <row r="14" spans="1:11" x14ac:dyDescent="0.25">
      <c r="A14" s="4" t="s">
        <v>10</v>
      </c>
      <c r="B14" s="15" t="s">
        <v>36</v>
      </c>
      <c r="C14" s="1" t="s">
        <v>44</v>
      </c>
      <c r="D14" s="11">
        <v>5</v>
      </c>
      <c r="E14" s="7">
        <v>7900</v>
      </c>
      <c r="F14" s="8" t="s">
        <v>13</v>
      </c>
      <c r="G14" s="7">
        <f t="shared" si="0"/>
        <v>39500</v>
      </c>
      <c r="H14" s="44" t="s">
        <v>280</v>
      </c>
      <c r="I14" s="16" t="s">
        <v>45</v>
      </c>
      <c r="J14" s="16" t="s">
        <v>45</v>
      </c>
      <c r="K14" s="41" t="s">
        <v>292</v>
      </c>
    </row>
    <row r="15" spans="1:11" x14ac:dyDescent="0.25">
      <c r="A15" s="4" t="s">
        <v>10</v>
      </c>
      <c r="B15" s="14" t="s">
        <v>36</v>
      </c>
      <c r="C15" s="1" t="s">
        <v>46</v>
      </c>
      <c r="D15" s="6">
        <v>14</v>
      </c>
      <c r="E15" s="7">
        <v>6900</v>
      </c>
      <c r="F15" s="8" t="s">
        <v>47</v>
      </c>
      <c r="G15" s="7">
        <f t="shared" si="0"/>
        <v>96600</v>
      </c>
      <c r="H15" s="44" t="s">
        <v>280</v>
      </c>
      <c r="I15" s="10" t="s">
        <v>48</v>
      </c>
      <c r="J15" s="10" t="s">
        <v>48</v>
      </c>
      <c r="K15" s="41" t="s">
        <v>302</v>
      </c>
    </row>
    <row r="16" spans="1:11" x14ac:dyDescent="0.25">
      <c r="A16" s="4" t="s">
        <v>10</v>
      </c>
      <c r="B16" s="14" t="s">
        <v>36</v>
      </c>
      <c r="C16" s="1" t="s">
        <v>49</v>
      </c>
      <c r="D16" s="11">
        <v>27</v>
      </c>
      <c r="E16" s="7">
        <v>6900</v>
      </c>
      <c r="F16" s="8" t="s">
        <v>47</v>
      </c>
      <c r="G16" s="7">
        <f t="shared" ref="G16" si="1">D16*E16</f>
        <v>186300</v>
      </c>
      <c r="H16" s="44" t="s">
        <v>280</v>
      </c>
      <c r="I16" s="10" t="s">
        <v>50</v>
      </c>
      <c r="J16" s="10" t="s">
        <v>51</v>
      </c>
      <c r="K16" s="41" t="s">
        <v>301</v>
      </c>
    </row>
    <row r="17" spans="1:11" x14ac:dyDescent="0.25">
      <c r="A17" s="4" t="s">
        <v>10</v>
      </c>
      <c r="B17" s="14" t="s">
        <v>36</v>
      </c>
      <c r="C17" s="1" t="s">
        <v>269</v>
      </c>
      <c r="D17" s="11">
        <v>4</v>
      </c>
      <c r="E17" s="7">
        <v>6900</v>
      </c>
      <c r="F17" s="8" t="s">
        <v>47</v>
      </c>
      <c r="G17" s="7">
        <f t="shared" si="0"/>
        <v>27600</v>
      </c>
      <c r="H17" s="44" t="s">
        <v>280</v>
      </c>
      <c r="I17" s="10" t="s">
        <v>50</v>
      </c>
      <c r="J17" s="10" t="s">
        <v>51</v>
      </c>
      <c r="K17" s="41" t="s">
        <v>283</v>
      </c>
    </row>
    <row r="18" spans="1:11" x14ac:dyDescent="0.25">
      <c r="A18" s="4" t="s">
        <v>10</v>
      </c>
      <c r="B18" s="14" t="s">
        <v>36</v>
      </c>
      <c r="C18" s="1" t="s">
        <v>52</v>
      </c>
      <c r="D18" s="6">
        <v>18</v>
      </c>
      <c r="E18" s="7">
        <v>6900</v>
      </c>
      <c r="F18" s="8" t="s">
        <v>47</v>
      </c>
      <c r="G18" s="7">
        <f t="shared" si="0"/>
        <v>124200</v>
      </c>
      <c r="H18" s="44" t="s">
        <v>280</v>
      </c>
      <c r="I18" s="10" t="s">
        <v>53</v>
      </c>
      <c r="J18" s="10" t="s">
        <v>53</v>
      </c>
    </row>
    <row r="19" spans="1:11" x14ac:dyDescent="0.25">
      <c r="A19" s="4" t="s">
        <v>10</v>
      </c>
      <c r="B19" s="14" t="s">
        <v>36</v>
      </c>
      <c r="C19" s="1" t="s">
        <v>54</v>
      </c>
      <c r="D19" s="6">
        <v>13</v>
      </c>
      <c r="E19" s="7">
        <v>6900</v>
      </c>
      <c r="F19" s="8" t="s">
        <v>47</v>
      </c>
      <c r="G19" s="7">
        <f t="shared" si="0"/>
        <v>89700</v>
      </c>
      <c r="H19" s="44" t="s">
        <v>280</v>
      </c>
      <c r="I19" s="10" t="s">
        <v>55</v>
      </c>
      <c r="J19" s="10" t="s">
        <v>55</v>
      </c>
      <c r="K19" s="41" t="s">
        <v>294</v>
      </c>
    </row>
    <row r="20" spans="1:11" x14ac:dyDescent="0.25">
      <c r="A20" s="4" t="s">
        <v>10</v>
      </c>
      <c r="B20" s="14" t="s">
        <v>36</v>
      </c>
      <c r="C20" s="1" t="s">
        <v>58</v>
      </c>
      <c r="D20" s="11">
        <v>13</v>
      </c>
      <c r="E20" s="7">
        <v>6900</v>
      </c>
      <c r="F20" s="8" t="s">
        <v>47</v>
      </c>
      <c r="G20" s="7">
        <f t="shared" si="0"/>
        <v>89700</v>
      </c>
      <c r="H20" s="44" t="s">
        <v>280</v>
      </c>
      <c r="I20" s="10" t="s">
        <v>59</v>
      </c>
      <c r="J20" s="10" t="s">
        <v>59</v>
      </c>
      <c r="K20" s="41" t="s">
        <v>60</v>
      </c>
    </row>
    <row r="21" spans="1:11" ht="15.75" customHeight="1" x14ac:dyDescent="0.25">
      <c r="A21" s="4" t="s">
        <v>10</v>
      </c>
      <c r="B21" s="14" t="s">
        <v>36</v>
      </c>
      <c r="C21" s="1" t="s">
        <v>61</v>
      </c>
      <c r="D21" s="11">
        <v>8</v>
      </c>
      <c r="E21" s="7">
        <v>6900</v>
      </c>
      <c r="F21" s="8" t="s">
        <v>47</v>
      </c>
      <c r="G21" s="7">
        <f t="shared" si="0"/>
        <v>55200</v>
      </c>
      <c r="H21" s="44" t="s">
        <v>280</v>
      </c>
      <c r="I21" s="10" t="s">
        <v>62</v>
      </c>
      <c r="J21" s="10" t="s">
        <v>62</v>
      </c>
      <c r="K21" s="41" t="s">
        <v>303</v>
      </c>
    </row>
    <row r="22" spans="1:11" ht="15.75" customHeight="1" x14ac:dyDescent="0.25">
      <c r="A22" s="4" t="s">
        <v>10</v>
      </c>
      <c r="B22" s="14" t="s">
        <v>36</v>
      </c>
      <c r="C22" s="1" t="s">
        <v>63</v>
      </c>
      <c r="D22" s="6">
        <v>3</v>
      </c>
      <c r="E22" s="7">
        <v>6900</v>
      </c>
      <c r="F22" s="8" t="s">
        <v>47</v>
      </c>
      <c r="G22" s="7">
        <f t="shared" si="0"/>
        <v>20700</v>
      </c>
      <c r="H22" s="44" t="s">
        <v>280</v>
      </c>
      <c r="I22" s="10" t="s">
        <v>64</v>
      </c>
      <c r="J22" s="10" t="s">
        <v>65</v>
      </c>
      <c r="K22" s="41" t="s">
        <v>66</v>
      </c>
    </row>
    <row r="23" spans="1:11" ht="15.75" customHeight="1" x14ac:dyDescent="0.25">
      <c r="A23" s="4" t="s">
        <v>10</v>
      </c>
      <c r="B23" s="14" t="s">
        <v>36</v>
      </c>
      <c r="C23" s="1" t="s">
        <v>67</v>
      </c>
      <c r="D23" s="6">
        <v>7</v>
      </c>
      <c r="E23" s="7">
        <v>22500</v>
      </c>
      <c r="F23" s="17" t="s">
        <v>68</v>
      </c>
      <c r="G23" s="7">
        <f t="shared" si="0"/>
        <v>157500</v>
      </c>
      <c r="H23" s="44" t="s">
        <v>280</v>
      </c>
      <c r="I23" s="10" t="s">
        <v>69</v>
      </c>
      <c r="J23" s="10" t="s">
        <v>70</v>
      </c>
      <c r="K23" s="41" t="s">
        <v>281</v>
      </c>
    </row>
    <row r="24" spans="1:11" ht="15.75" customHeight="1" x14ac:dyDescent="0.25">
      <c r="A24" s="4" t="s">
        <v>10</v>
      </c>
      <c r="B24" s="14" t="s">
        <v>36</v>
      </c>
      <c r="C24" s="1" t="s">
        <v>71</v>
      </c>
      <c r="D24" s="6">
        <v>13</v>
      </c>
      <c r="E24" s="7">
        <v>9000</v>
      </c>
      <c r="F24" s="12" t="s">
        <v>33</v>
      </c>
      <c r="G24" s="7">
        <f t="shared" si="0"/>
        <v>117000</v>
      </c>
      <c r="H24" s="44" t="s">
        <v>280</v>
      </c>
      <c r="I24" s="10" t="s">
        <v>72</v>
      </c>
      <c r="J24" s="10" t="s">
        <v>72</v>
      </c>
    </row>
    <row r="25" spans="1:11" ht="15.75" customHeight="1" x14ac:dyDescent="0.25">
      <c r="A25" s="4" t="s">
        <v>10</v>
      </c>
      <c r="B25" s="3" t="s">
        <v>73</v>
      </c>
      <c r="C25" s="1" t="s">
        <v>74</v>
      </c>
      <c r="D25" s="6">
        <v>6</v>
      </c>
      <c r="E25" s="7">
        <v>9000</v>
      </c>
      <c r="F25" s="8" t="s">
        <v>13</v>
      </c>
      <c r="G25" s="7">
        <f t="shared" si="0"/>
        <v>54000</v>
      </c>
      <c r="H25" s="44" t="s">
        <v>280</v>
      </c>
      <c r="I25" s="10" t="s">
        <v>75</v>
      </c>
      <c r="J25" s="10" t="s">
        <v>75</v>
      </c>
      <c r="K25" s="41" t="s">
        <v>76</v>
      </c>
    </row>
    <row r="26" spans="1:11" ht="15.75" customHeight="1" x14ac:dyDescent="0.25">
      <c r="A26" s="4" t="s">
        <v>10</v>
      </c>
      <c r="B26" s="18" t="s">
        <v>77</v>
      </c>
      <c r="C26" s="1" t="s">
        <v>78</v>
      </c>
      <c r="D26" s="6">
        <v>2</v>
      </c>
      <c r="E26" s="7">
        <v>9800</v>
      </c>
      <c r="F26" s="12" t="s">
        <v>33</v>
      </c>
      <c r="G26" s="7">
        <f t="shared" si="0"/>
        <v>19600</v>
      </c>
      <c r="H26" s="13" t="s">
        <v>187</v>
      </c>
      <c r="I26" s="10" t="s">
        <v>79</v>
      </c>
      <c r="J26" s="10" t="s">
        <v>79</v>
      </c>
      <c r="K26" s="41" t="s">
        <v>80</v>
      </c>
    </row>
    <row r="27" spans="1:11" ht="15.75" customHeight="1" x14ac:dyDescent="0.25">
      <c r="A27" s="4" t="s">
        <v>10</v>
      </c>
      <c r="B27" s="18" t="s">
        <v>77</v>
      </c>
      <c r="C27" s="1" t="s">
        <v>81</v>
      </c>
      <c r="D27" s="6">
        <v>2</v>
      </c>
      <c r="E27" s="7">
        <v>33900</v>
      </c>
      <c r="F27" s="12" t="s">
        <v>33</v>
      </c>
      <c r="G27" s="7">
        <f t="shared" si="0"/>
        <v>67800</v>
      </c>
      <c r="H27" s="13" t="s">
        <v>187</v>
      </c>
      <c r="I27" s="10" t="s">
        <v>82</v>
      </c>
      <c r="J27" s="10" t="s">
        <v>83</v>
      </c>
      <c r="K27" s="41" t="s">
        <v>289</v>
      </c>
    </row>
    <row r="28" spans="1:11" ht="15.75" customHeight="1" x14ac:dyDescent="0.25">
      <c r="A28" s="4" t="s">
        <v>10</v>
      </c>
      <c r="B28" s="19" t="s">
        <v>84</v>
      </c>
      <c r="C28" s="1" t="s">
        <v>85</v>
      </c>
      <c r="D28" s="6">
        <v>2</v>
      </c>
      <c r="E28" s="7">
        <v>27100</v>
      </c>
      <c r="F28" s="17" t="s">
        <v>68</v>
      </c>
      <c r="G28" s="7">
        <f t="shared" si="0"/>
        <v>54200</v>
      </c>
      <c r="H28" s="44" t="s">
        <v>280</v>
      </c>
      <c r="I28" s="10" t="s">
        <v>86</v>
      </c>
      <c r="J28" s="10" t="s">
        <v>86</v>
      </c>
      <c r="K28" s="41" t="s">
        <v>288</v>
      </c>
    </row>
    <row r="29" spans="1:11" ht="15.75" customHeight="1" x14ac:dyDescent="0.25">
      <c r="A29" s="20" t="s">
        <v>87</v>
      </c>
      <c r="B29" s="5" t="s">
        <v>11</v>
      </c>
      <c r="C29" s="1" t="s">
        <v>88</v>
      </c>
      <c r="D29" s="6">
        <v>28</v>
      </c>
      <c r="E29" s="7">
        <v>8500</v>
      </c>
      <c r="F29" s="8" t="s">
        <v>13</v>
      </c>
      <c r="G29" s="7">
        <f t="shared" si="0"/>
        <v>238000</v>
      </c>
      <c r="H29" s="13" t="s">
        <v>187</v>
      </c>
      <c r="I29" s="10" t="s">
        <v>38</v>
      </c>
      <c r="J29" s="10" t="s">
        <v>38</v>
      </c>
      <c r="K29" s="42" t="s">
        <v>89</v>
      </c>
    </row>
    <row r="30" spans="1:11" ht="15.75" customHeight="1" x14ac:dyDescent="0.25">
      <c r="A30" s="20" t="s">
        <v>87</v>
      </c>
      <c r="B30" s="5" t="s">
        <v>11</v>
      </c>
      <c r="C30" s="1" t="s">
        <v>90</v>
      </c>
      <c r="D30" s="6">
        <v>2</v>
      </c>
      <c r="E30" s="7">
        <v>8000</v>
      </c>
      <c r="F30" s="8" t="s">
        <v>13</v>
      </c>
      <c r="G30" s="7">
        <f t="shared" si="0"/>
        <v>16000</v>
      </c>
      <c r="H30" s="13" t="s">
        <v>187</v>
      </c>
      <c r="I30" s="10" t="s">
        <v>91</v>
      </c>
      <c r="J30" s="10" t="s">
        <v>91</v>
      </c>
    </row>
    <row r="31" spans="1:11" ht="15.75" customHeight="1" x14ac:dyDescent="0.25">
      <c r="A31" s="20" t="s">
        <v>87</v>
      </c>
      <c r="B31" s="5" t="s">
        <v>11</v>
      </c>
      <c r="C31" s="1" t="s">
        <v>92</v>
      </c>
      <c r="D31" s="11">
        <v>9</v>
      </c>
      <c r="E31" s="7">
        <v>9000</v>
      </c>
      <c r="F31" s="8" t="s">
        <v>13</v>
      </c>
      <c r="G31" s="7">
        <f t="shared" si="0"/>
        <v>81000</v>
      </c>
      <c r="H31" s="13" t="s">
        <v>187</v>
      </c>
      <c r="I31" s="10" t="s">
        <v>93</v>
      </c>
      <c r="J31" s="10" t="s">
        <v>93</v>
      </c>
      <c r="K31" s="41" t="s">
        <v>94</v>
      </c>
    </row>
    <row r="32" spans="1:11" ht="15.75" customHeight="1" x14ac:dyDescent="0.25">
      <c r="A32" s="20" t="s">
        <v>87</v>
      </c>
      <c r="B32" s="5" t="s">
        <v>11</v>
      </c>
      <c r="C32" s="1" t="s">
        <v>95</v>
      </c>
      <c r="D32" s="11">
        <v>5</v>
      </c>
      <c r="E32" s="7">
        <v>8000</v>
      </c>
      <c r="F32" s="8" t="s">
        <v>13</v>
      </c>
      <c r="G32" s="7">
        <f t="shared" si="0"/>
        <v>40000</v>
      </c>
      <c r="H32" s="13" t="s">
        <v>187</v>
      </c>
      <c r="I32" s="10" t="s">
        <v>96</v>
      </c>
      <c r="J32" s="10" t="s">
        <v>97</v>
      </c>
      <c r="K32" s="41" t="s">
        <v>299</v>
      </c>
    </row>
    <row r="33" spans="1:11" ht="15.75" customHeight="1" x14ac:dyDescent="0.25">
      <c r="A33" s="20" t="s">
        <v>87</v>
      </c>
      <c r="B33" s="5" t="s">
        <v>11</v>
      </c>
      <c r="C33" s="1" t="s">
        <v>98</v>
      </c>
      <c r="D33" s="11">
        <v>22</v>
      </c>
      <c r="E33" s="7">
        <v>9000</v>
      </c>
      <c r="F33" s="8" t="s">
        <v>13</v>
      </c>
      <c r="G33" s="7">
        <f t="shared" si="0"/>
        <v>198000</v>
      </c>
      <c r="H33" s="13" t="s">
        <v>187</v>
      </c>
      <c r="I33" s="10" t="s">
        <v>99</v>
      </c>
      <c r="J33" s="10" t="s">
        <v>100</v>
      </c>
      <c r="K33" s="41" t="s">
        <v>101</v>
      </c>
    </row>
    <row r="34" spans="1:11" ht="15.75" customHeight="1" x14ac:dyDescent="0.25">
      <c r="A34" s="20" t="s">
        <v>87</v>
      </c>
      <c r="B34" s="14" t="s">
        <v>36</v>
      </c>
      <c r="C34" s="1" t="s">
        <v>102</v>
      </c>
      <c r="D34" s="6">
        <v>23</v>
      </c>
      <c r="E34" s="7">
        <v>6900</v>
      </c>
      <c r="F34" s="8" t="s">
        <v>47</v>
      </c>
      <c r="G34" s="7">
        <f t="shared" si="0"/>
        <v>158700</v>
      </c>
      <c r="H34" s="13" t="s">
        <v>187</v>
      </c>
      <c r="I34" s="10" t="s">
        <v>103</v>
      </c>
      <c r="J34" s="10" t="s">
        <v>104</v>
      </c>
    </row>
    <row r="35" spans="1:11" ht="15.75" customHeight="1" x14ac:dyDescent="0.25">
      <c r="A35" s="20" t="s">
        <v>87</v>
      </c>
      <c r="B35" s="14" t="s">
        <v>36</v>
      </c>
      <c r="C35" s="1" t="s">
        <v>105</v>
      </c>
      <c r="D35" s="6">
        <v>12</v>
      </c>
      <c r="E35" s="7">
        <v>6900</v>
      </c>
      <c r="F35" s="8" t="s">
        <v>47</v>
      </c>
      <c r="G35" s="7">
        <f t="shared" si="0"/>
        <v>82800</v>
      </c>
      <c r="H35" s="13" t="s">
        <v>187</v>
      </c>
      <c r="I35" s="10" t="s">
        <v>106</v>
      </c>
      <c r="J35" s="10" t="s">
        <v>106</v>
      </c>
    </row>
    <row r="36" spans="1:11" ht="15.75" customHeight="1" x14ac:dyDescent="0.25">
      <c r="A36" s="20" t="s">
        <v>87</v>
      </c>
      <c r="B36" s="14" t="s">
        <v>36</v>
      </c>
      <c r="C36" s="1" t="s">
        <v>107</v>
      </c>
      <c r="D36" s="6">
        <v>8</v>
      </c>
      <c r="E36" s="7">
        <v>6900</v>
      </c>
      <c r="F36" s="8" t="s">
        <v>47</v>
      </c>
      <c r="G36" s="7">
        <f t="shared" si="0"/>
        <v>55200</v>
      </c>
      <c r="H36" s="13" t="s">
        <v>187</v>
      </c>
      <c r="I36" s="10" t="s">
        <v>53</v>
      </c>
      <c r="J36" s="10" t="s">
        <v>53</v>
      </c>
      <c r="K36" s="41" t="s">
        <v>108</v>
      </c>
    </row>
    <row r="37" spans="1:11" ht="15.75" customHeight="1" x14ac:dyDescent="0.25">
      <c r="A37" s="20" t="s">
        <v>87</v>
      </c>
      <c r="B37" s="14" t="s">
        <v>36</v>
      </c>
      <c r="C37" s="1" t="s">
        <v>56</v>
      </c>
      <c r="D37" s="6">
        <v>11</v>
      </c>
      <c r="E37" s="7">
        <v>6900</v>
      </c>
      <c r="F37" s="8" t="s">
        <v>47</v>
      </c>
      <c r="G37" s="7">
        <f>D37*E37</f>
        <v>75900</v>
      </c>
      <c r="H37" s="13" t="s">
        <v>187</v>
      </c>
      <c r="I37" s="10" t="s">
        <v>57</v>
      </c>
      <c r="J37" s="10" t="s">
        <v>57</v>
      </c>
      <c r="K37" s="41" t="s">
        <v>284</v>
      </c>
    </row>
    <row r="38" spans="1:11" ht="15.75" customHeight="1" x14ac:dyDescent="0.25">
      <c r="A38" s="20" t="s">
        <v>87</v>
      </c>
      <c r="B38" s="14" t="s">
        <v>36</v>
      </c>
      <c r="C38" s="1" t="s">
        <v>109</v>
      </c>
      <c r="D38" s="6">
        <v>2</v>
      </c>
      <c r="E38" s="7">
        <v>7900</v>
      </c>
      <c r="F38" s="8" t="s">
        <v>13</v>
      </c>
      <c r="G38" s="7">
        <f t="shared" si="0"/>
        <v>15800</v>
      </c>
      <c r="H38" s="13" t="s">
        <v>187</v>
      </c>
      <c r="I38" s="10" t="s">
        <v>110</v>
      </c>
      <c r="J38" s="10" t="s">
        <v>110</v>
      </c>
      <c r="K38" s="41" t="s">
        <v>111</v>
      </c>
    </row>
    <row r="39" spans="1:11" ht="15.75" customHeight="1" x14ac:dyDescent="0.25">
      <c r="A39" s="20" t="s">
        <v>87</v>
      </c>
      <c r="B39" s="14" t="s">
        <v>36</v>
      </c>
      <c r="C39" s="1" t="s">
        <v>112</v>
      </c>
      <c r="D39" s="6">
        <v>3</v>
      </c>
      <c r="E39" s="7">
        <v>7900</v>
      </c>
      <c r="F39" s="8" t="s">
        <v>13</v>
      </c>
      <c r="G39" s="7">
        <f t="shared" si="0"/>
        <v>23700</v>
      </c>
      <c r="H39" s="13" t="s">
        <v>187</v>
      </c>
      <c r="I39" s="10" t="s">
        <v>113</v>
      </c>
      <c r="J39" s="10" t="s">
        <v>113</v>
      </c>
      <c r="K39" s="41" t="s">
        <v>114</v>
      </c>
    </row>
    <row r="40" spans="1:11" ht="15.75" customHeight="1" x14ac:dyDescent="0.25">
      <c r="A40" s="20" t="s">
        <v>87</v>
      </c>
      <c r="B40" s="14" t="s">
        <v>36</v>
      </c>
      <c r="C40" s="1" t="s">
        <v>115</v>
      </c>
      <c r="D40" s="6">
        <v>3</v>
      </c>
      <c r="E40" s="7">
        <v>8500</v>
      </c>
      <c r="F40" s="8" t="s">
        <v>13</v>
      </c>
      <c r="G40" s="7">
        <f t="shared" si="0"/>
        <v>25500</v>
      </c>
      <c r="H40" s="13" t="s">
        <v>187</v>
      </c>
      <c r="I40" s="10" t="s">
        <v>116</v>
      </c>
      <c r="J40" s="10" t="s">
        <v>116</v>
      </c>
      <c r="K40" s="41" t="s">
        <v>117</v>
      </c>
    </row>
    <row r="41" spans="1:11" ht="15.75" customHeight="1" x14ac:dyDescent="0.25">
      <c r="A41" s="20" t="s">
        <v>87</v>
      </c>
      <c r="B41" s="14" t="s">
        <v>36</v>
      </c>
      <c r="C41" s="1" t="s">
        <v>118</v>
      </c>
      <c r="D41" s="6">
        <v>13</v>
      </c>
      <c r="E41" s="7">
        <v>7900</v>
      </c>
      <c r="F41" s="8" t="s">
        <v>13</v>
      </c>
      <c r="G41" s="7">
        <f t="shared" si="0"/>
        <v>102700</v>
      </c>
      <c r="H41" s="13" t="s">
        <v>187</v>
      </c>
      <c r="I41" s="10" t="s">
        <v>43</v>
      </c>
      <c r="J41" s="10" t="s">
        <v>43</v>
      </c>
    </row>
    <row r="42" spans="1:11" ht="15.75" customHeight="1" x14ac:dyDescent="0.25">
      <c r="A42" s="20" t="s">
        <v>87</v>
      </c>
      <c r="B42" s="14" t="s">
        <v>36</v>
      </c>
      <c r="C42" s="1" t="s">
        <v>119</v>
      </c>
      <c r="D42" s="6">
        <v>8</v>
      </c>
      <c r="E42" s="7">
        <v>7900</v>
      </c>
      <c r="F42" s="8" t="s">
        <v>13</v>
      </c>
      <c r="G42" s="7">
        <f t="shared" si="0"/>
        <v>63200</v>
      </c>
      <c r="H42" s="13" t="s">
        <v>187</v>
      </c>
      <c r="I42" s="10" t="s">
        <v>120</v>
      </c>
      <c r="J42" s="10" t="s">
        <v>120</v>
      </c>
    </row>
    <row r="43" spans="1:11" ht="15.75" customHeight="1" x14ac:dyDescent="0.25">
      <c r="A43" s="20" t="s">
        <v>87</v>
      </c>
      <c r="B43" s="14" t="s">
        <v>36</v>
      </c>
      <c r="C43" s="1" t="s">
        <v>121</v>
      </c>
      <c r="D43" s="6">
        <v>4</v>
      </c>
      <c r="E43" s="7">
        <v>7900</v>
      </c>
      <c r="F43" s="8" t="s">
        <v>13</v>
      </c>
      <c r="G43" s="7">
        <f t="shared" si="0"/>
        <v>31600</v>
      </c>
      <c r="H43" s="13" t="s">
        <v>187</v>
      </c>
      <c r="I43" s="10" t="s">
        <v>122</v>
      </c>
      <c r="J43" s="10" t="s">
        <v>123</v>
      </c>
    </row>
    <row r="44" spans="1:11" ht="15.75" customHeight="1" x14ac:dyDescent="0.25">
      <c r="A44" s="20" t="s">
        <v>87</v>
      </c>
      <c r="B44" s="14" t="s">
        <v>36</v>
      </c>
      <c r="C44" s="1" t="s">
        <v>124</v>
      </c>
      <c r="D44" s="6">
        <v>3</v>
      </c>
      <c r="E44" s="7">
        <v>7900</v>
      </c>
      <c r="F44" s="8" t="s">
        <v>13</v>
      </c>
      <c r="G44" s="7">
        <f t="shared" si="0"/>
        <v>23700</v>
      </c>
      <c r="H44" s="13" t="s">
        <v>187</v>
      </c>
      <c r="I44" s="10" t="s">
        <v>125</v>
      </c>
      <c r="J44" s="10" t="s">
        <v>126</v>
      </c>
    </row>
    <row r="45" spans="1:11" ht="15.75" customHeight="1" x14ac:dyDescent="0.25">
      <c r="A45" s="20" t="s">
        <v>87</v>
      </c>
      <c r="B45" s="14" t="s">
        <v>36</v>
      </c>
      <c r="C45" s="1" t="s">
        <v>127</v>
      </c>
      <c r="D45" s="6">
        <v>3</v>
      </c>
      <c r="E45" s="7">
        <v>7900</v>
      </c>
      <c r="F45" s="8" t="s">
        <v>13</v>
      </c>
      <c r="G45" s="7">
        <f t="shared" si="0"/>
        <v>23700</v>
      </c>
      <c r="H45" s="13" t="s">
        <v>187</v>
      </c>
      <c r="I45" s="10" t="s">
        <v>125</v>
      </c>
      <c r="J45" s="10" t="s">
        <v>126</v>
      </c>
    </row>
    <row r="46" spans="1:11" ht="15.75" customHeight="1" x14ac:dyDescent="0.25">
      <c r="A46" s="20" t="s">
        <v>87</v>
      </c>
      <c r="B46" s="14" t="s">
        <v>36</v>
      </c>
      <c r="C46" s="1" t="s">
        <v>128</v>
      </c>
      <c r="D46" s="6">
        <v>3</v>
      </c>
      <c r="E46" s="7">
        <v>7900</v>
      </c>
      <c r="F46" s="8" t="s">
        <v>13</v>
      </c>
      <c r="G46" s="7">
        <f t="shared" si="0"/>
        <v>23700</v>
      </c>
      <c r="H46" s="13" t="s">
        <v>187</v>
      </c>
      <c r="I46" s="10" t="s">
        <v>125</v>
      </c>
      <c r="J46" s="10" t="s">
        <v>126</v>
      </c>
    </row>
    <row r="47" spans="1:11" ht="15.75" customHeight="1" x14ac:dyDescent="0.25">
      <c r="A47" s="20" t="s">
        <v>87</v>
      </c>
      <c r="B47" s="14" t="s">
        <v>36</v>
      </c>
      <c r="C47" s="1" t="s">
        <v>129</v>
      </c>
      <c r="D47" s="6">
        <v>2</v>
      </c>
      <c r="E47" s="7">
        <v>7900</v>
      </c>
      <c r="F47" s="8" t="s">
        <v>13</v>
      </c>
      <c r="G47" s="7">
        <f t="shared" ref="G47" si="2">D47*E47</f>
        <v>15800</v>
      </c>
      <c r="H47" s="13" t="s">
        <v>187</v>
      </c>
      <c r="I47" s="10" t="s">
        <v>125</v>
      </c>
      <c r="J47" s="10" t="s">
        <v>130</v>
      </c>
    </row>
    <row r="48" spans="1:11" ht="15.75" customHeight="1" x14ac:dyDescent="0.25">
      <c r="A48" s="20" t="s">
        <v>87</v>
      </c>
      <c r="B48" s="14" t="s">
        <v>36</v>
      </c>
      <c r="C48" s="1" t="s">
        <v>285</v>
      </c>
      <c r="D48" s="6">
        <v>3</v>
      </c>
      <c r="E48" s="7">
        <v>6633</v>
      </c>
      <c r="F48" s="8" t="s">
        <v>13</v>
      </c>
      <c r="G48" s="7">
        <f>D48*E48</f>
        <v>19899</v>
      </c>
      <c r="H48" s="13" t="s">
        <v>187</v>
      </c>
      <c r="I48" s="10" t="s">
        <v>125</v>
      </c>
      <c r="J48" s="10" t="s">
        <v>126</v>
      </c>
    </row>
    <row r="49" spans="1:11" ht="15.75" customHeight="1" x14ac:dyDescent="0.25">
      <c r="A49" s="20" t="s">
        <v>87</v>
      </c>
      <c r="B49" s="18" t="s">
        <v>77</v>
      </c>
      <c r="C49" s="1" t="s">
        <v>131</v>
      </c>
      <c r="D49" s="6">
        <v>4</v>
      </c>
      <c r="E49" s="7">
        <v>7800</v>
      </c>
      <c r="F49" s="8" t="s">
        <v>13</v>
      </c>
      <c r="G49" s="7">
        <f t="shared" si="0"/>
        <v>31200</v>
      </c>
      <c r="H49" s="13" t="s">
        <v>187</v>
      </c>
      <c r="I49" s="10" t="s">
        <v>132</v>
      </c>
      <c r="J49" s="10" t="s">
        <v>132</v>
      </c>
      <c r="K49" s="41" t="s">
        <v>133</v>
      </c>
    </row>
    <row r="50" spans="1:11" ht="15.75" customHeight="1" x14ac:dyDescent="0.25">
      <c r="A50" s="20" t="s">
        <v>87</v>
      </c>
      <c r="B50" s="18" t="s">
        <v>77</v>
      </c>
      <c r="C50" s="1" t="s">
        <v>134</v>
      </c>
      <c r="D50" s="6">
        <v>5</v>
      </c>
      <c r="E50" s="7">
        <v>12300</v>
      </c>
      <c r="F50" s="12" t="s">
        <v>33</v>
      </c>
      <c r="G50" s="7">
        <f t="shared" si="0"/>
        <v>61500</v>
      </c>
      <c r="H50" s="13" t="s">
        <v>187</v>
      </c>
      <c r="I50" s="10" t="s">
        <v>135</v>
      </c>
      <c r="J50" s="10" t="s">
        <v>135</v>
      </c>
      <c r="K50" s="41" t="s">
        <v>136</v>
      </c>
    </row>
    <row r="51" spans="1:11" ht="15.75" customHeight="1" x14ac:dyDescent="0.25">
      <c r="A51" s="20" t="s">
        <v>87</v>
      </c>
      <c r="B51" s="21" t="s">
        <v>137</v>
      </c>
      <c r="C51" s="1" t="s">
        <v>138</v>
      </c>
      <c r="D51" s="6">
        <v>2</v>
      </c>
      <c r="E51" s="7">
        <v>8000</v>
      </c>
      <c r="F51" s="12" t="s">
        <v>33</v>
      </c>
      <c r="G51" s="7">
        <f t="shared" si="0"/>
        <v>16000</v>
      </c>
      <c r="H51" s="13" t="s">
        <v>187</v>
      </c>
      <c r="I51" s="10" t="s">
        <v>139</v>
      </c>
      <c r="J51" s="10" t="s">
        <v>139</v>
      </c>
      <c r="K51" s="41" t="s">
        <v>140</v>
      </c>
    </row>
    <row r="52" spans="1:11" ht="15.75" customHeight="1" x14ac:dyDescent="0.25">
      <c r="A52" s="20" t="s">
        <v>87</v>
      </c>
      <c r="B52" s="22" t="s">
        <v>141</v>
      </c>
      <c r="C52" s="1" t="s">
        <v>142</v>
      </c>
      <c r="D52" s="6">
        <v>3</v>
      </c>
      <c r="E52" s="7">
        <v>12500</v>
      </c>
      <c r="F52" s="12" t="s">
        <v>33</v>
      </c>
      <c r="G52" s="7">
        <f t="shared" si="0"/>
        <v>37500</v>
      </c>
      <c r="H52" s="13" t="s">
        <v>187</v>
      </c>
      <c r="I52" s="10" t="s">
        <v>143</v>
      </c>
      <c r="J52" s="10" t="s">
        <v>143</v>
      </c>
      <c r="K52" s="41" t="s">
        <v>144</v>
      </c>
    </row>
    <row r="53" spans="1:11" ht="15.75" customHeight="1" x14ac:dyDescent="0.25">
      <c r="A53" s="20" t="s">
        <v>87</v>
      </c>
      <c r="B53" s="23" t="s">
        <v>145</v>
      </c>
      <c r="C53" s="1" t="s">
        <v>146</v>
      </c>
      <c r="D53" s="6">
        <v>5</v>
      </c>
      <c r="E53" s="7">
        <v>8900</v>
      </c>
      <c r="F53" s="8" t="s">
        <v>13</v>
      </c>
      <c r="G53" s="7">
        <f t="shared" si="0"/>
        <v>44500</v>
      </c>
      <c r="H53" s="13" t="s">
        <v>187</v>
      </c>
      <c r="I53" s="10" t="s">
        <v>147</v>
      </c>
      <c r="J53" s="10" t="s">
        <v>148</v>
      </c>
      <c r="K53" s="41" t="s">
        <v>149</v>
      </c>
    </row>
    <row r="54" spans="1:11" ht="15.75" customHeight="1" x14ac:dyDescent="0.25">
      <c r="A54" s="20" t="s">
        <v>87</v>
      </c>
      <c r="B54" s="23" t="s">
        <v>145</v>
      </c>
      <c r="C54" s="1" t="s">
        <v>150</v>
      </c>
      <c r="D54" s="6">
        <v>3</v>
      </c>
      <c r="E54" s="7">
        <v>8900</v>
      </c>
      <c r="F54" s="8" t="s">
        <v>13</v>
      </c>
      <c r="G54" s="7">
        <f t="shared" si="0"/>
        <v>26700</v>
      </c>
      <c r="H54" s="13" t="s">
        <v>187</v>
      </c>
      <c r="I54" s="10" t="s">
        <v>151</v>
      </c>
      <c r="J54" s="10" t="s">
        <v>151</v>
      </c>
      <c r="K54" s="41" t="s">
        <v>152</v>
      </c>
    </row>
    <row r="55" spans="1:11" ht="15.75" customHeight="1" x14ac:dyDescent="0.25">
      <c r="A55" s="20" t="s">
        <v>87</v>
      </c>
      <c r="B55" s="24" t="s">
        <v>153</v>
      </c>
      <c r="C55" s="1" t="s">
        <v>154</v>
      </c>
      <c r="D55" s="6">
        <v>2</v>
      </c>
      <c r="E55" s="7">
        <v>9000</v>
      </c>
      <c r="F55" s="8" t="s">
        <v>13</v>
      </c>
      <c r="G55" s="7">
        <f t="shared" si="0"/>
        <v>18000</v>
      </c>
      <c r="H55" s="13" t="s">
        <v>187</v>
      </c>
      <c r="I55" s="10" t="s">
        <v>155</v>
      </c>
      <c r="J55" s="10" t="s">
        <v>155</v>
      </c>
    </row>
    <row r="56" spans="1:11" ht="15.75" customHeight="1" x14ac:dyDescent="0.25">
      <c r="A56" s="20" t="s">
        <v>87</v>
      </c>
      <c r="B56" s="24" t="s">
        <v>153</v>
      </c>
      <c r="C56" s="1" t="s">
        <v>156</v>
      </c>
      <c r="D56" s="6">
        <v>2</v>
      </c>
      <c r="E56" s="7">
        <v>9000</v>
      </c>
      <c r="F56" s="8" t="s">
        <v>47</v>
      </c>
      <c r="G56" s="7">
        <f t="shared" si="0"/>
        <v>18000</v>
      </c>
      <c r="H56" s="13" t="s">
        <v>187</v>
      </c>
      <c r="I56" s="10" t="s">
        <v>157</v>
      </c>
      <c r="J56" s="10" t="s">
        <v>157</v>
      </c>
      <c r="K56" s="41" t="s">
        <v>158</v>
      </c>
    </row>
    <row r="57" spans="1:11" ht="15.75" customHeight="1" x14ac:dyDescent="0.25">
      <c r="A57" s="25" t="s">
        <v>159</v>
      </c>
      <c r="B57" s="5" t="s">
        <v>11</v>
      </c>
      <c r="C57" s="1" t="s">
        <v>160</v>
      </c>
      <c r="D57" s="6">
        <v>2</v>
      </c>
      <c r="E57" s="7">
        <v>8500</v>
      </c>
      <c r="F57" s="8" t="s">
        <v>13</v>
      </c>
      <c r="G57" s="7">
        <f t="shared" si="0"/>
        <v>17000</v>
      </c>
      <c r="H57" s="44" t="s">
        <v>280</v>
      </c>
      <c r="I57" s="10" t="s">
        <v>161</v>
      </c>
      <c r="J57" s="10" t="s">
        <v>161</v>
      </c>
    </row>
    <row r="58" spans="1:11" ht="15.75" customHeight="1" x14ac:dyDescent="0.25">
      <c r="A58" s="25" t="s">
        <v>159</v>
      </c>
      <c r="B58" s="5" t="s">
        <v>11</v>
      </c>
      <c r="C58" s="1" t="s">
        <v>162</v>
      </c>
      <c r="D58" s="6">
        <v>1</v>
      </c>
      <c r="E58" s="7">
        <v>8000</v>
      </c>
      <c r="F58" s="8" t="s">
        <v>13</v>
      </c>
      <c r="G58" s="7">
        <f t="shared" si="0"/>
        <v>8000</v>
      </c>
      <c r="H58" s="13" t="s">
        <v>187</v>
      </c>
      <c r="I58" s="10" t="s">
        <v>163</v>
      </c>
      <c r="J58" s="10" t="s">
        <v>163</v>
      </c>
    </row>
    <row r="59" spans="1:11" ht="15.75" customHeight="1" x14ac:dyDescent="0.25">
      <c r="A59" s="25" t="s">
        <v>159</v>
      </c>
      <c r="B59" s="5" t="s">
        <v>11</v>
      </c>
      <c r="C59" s="1" t="s">
        <v>164</v>
      </c>
      <c r="D59" s="6">
        <v>3</v>
      </c>
      <c r="E59" s="7">
        <v>9000</v>
      </c>
      <c r="F59" s="8" t="s">
        <v>13</v>
      </c>
      <c r="G59" s="7">
        <f t="shared" si="0"/>
        <v>27000</v>
      </c>
      <c r="H59" s="13" t="s">
        <v>187</v>
      </c>
      <c r="I59" s="10" t="s">
        <v>165</v>
      </c>
      <c r="J59" s="10" t="s">
        <v>165</v>
      </c>
    </row>
    <row r="60" spans="1:11" ht="15.75" customHeight="1" x14ac:dyDescent="0.25">
      <c r="A60" s="25" t="s">
        <v>159</v>
      </c>
      <c r="B60" s="14" t="s">
        <v>36</v>
      </c>
      <c r="C60" s="1" t="s">
        <v>166</v>
      </c>
      <c r="D60" s="6">
        <v>12</v>
      </c>
      <c r="E60" s="7">
        <v>6900</v>
      </c>
      <c r="F60" s="8" t="s">
        <v>47</v>
      </c>
      <c r="G60" s="7">
        <f t="shared" si="0"/>
        <v>82800</v>
      </c>
      <c r="H60" s="13" t="s">
        <v>187</v>
      </c>
      <c r="I60" s="10" t="s">
        <v>167</v>
      </c>
      <c r="J60" s="10" t="s">
        <v>167</v>
      </c>
    </row>
    <row r="61" spans="1:11" ht="15.75" customHeight="1" x14ac:dyDescent="0.25">
      <c r="A61" s="25" t="s">
        <v>159</v>
      </c>
      <c r="B61" s="14" t="s">
        <v>36</v>
      </c>
      <c r="C61" s="1" t="s">
        <v>168</v>
      </c>
      <c r="D61" s="6">
        <v>1</v>
      </c>
      <c r="E61" s="7">
        <v>17700</v>
      </c>
      <c r="F61" s="8" t="s">
        <v>47</v>
      </c>
      <c r="G61" s="7">
        <f t="shared" si="0"/>
        <v>17700</v>
      </c>
      <c r="H61" s="13" t="s">
        <v>187</v>
      </c>
      <c r="I61" s="10" t="s">
        <v>169</v>
      </c>
      <c r="J61" s="10" t="s">
        <v>169</v>
      </c>
    </row>
    <row r="62" spans="1:11" ht="15.75" customHeight="1" x14ac:dyDescent="0.25">
      <c r="A62" s="25" t="s">
        <v>159</v>
      </c>
      <c r="B62" s="14" t="s">
        <v>36</v>
      </c>
      <c r="C62" s="1" t="s">
        <v>170</v>
      </c>
      <c r="D62" s="6">
        <v>6</v>
      </c>
      <c r="E62" s="7">
        <v>6900</v>
      </c>
      <c r="F62" s="8" t="s">
        <v>47</v>
      </c>
      <c r="G62" s="7">
        <f t="shared" si="0"/>
        <v>41400</v>
      </c>
      <c r="H62" s="44" t="s">
        <v>280</v>
      </c>
      <c r="I62" s="10" t="s">
        <v>171</v>
      </c>
      <c r="J62" s="10" t="s">
        <v>171</v>
      </c>
    </row>
    <row r="63" spans="1:11" ht="15.75" customHeight="1" x14ac:dyDescent="0.25">
      <c r="A63" s="25" t="s">
        <v>159</v>
      </c>
      <c r="B63" s="14" t="s">
        <v>36</v>
      </c>
      <c r="C63" s="1" t="s">
        <v>172</v>
      </c>
      <c r="D63" s="6">
        <v>4</v>
      </c>
      <c r="E63" s="7">
        <v>6900</v>
      </c>
      <c r="F63" s="8" t="s">
        <v>47</v>
      </c>
      <c r="G63" s="7">
        <f t="shared" si="0"/>
        <v>27600</v>
      </c>
      <c r="H63" s="44" t="s">
        <v>280</v>
      </c>
      <c r="I63" s="10" t="s">
        <v>173</v>
      </c>
      <c r="J63" s="10" t="s">
        <v>173</v>
      </c>
    </row>
    <row r="64" spans="1:11" ht="15.75" customHeight="1" x14ac:dyDescent="0.25">
      <c r="A64" s="25" t="s">
        <v>159</v>
      </c>
      <c r="B64" s="14" t="s">
        <v>36</v>
      </c>
      <c r="C64" s="1" t="s">
        <v>174</v>
      </c>
      <c r="D64" s="6">
        <v>5</v>
      </c>
      <c r="E64" s="7">
        <v>6900</v>
      </c>
      <c r="F64" s="8" t="s">
        <v>47</v>
      </c>
      <c r="G64" s="7">
        <f t="shared" si="0"/>
        <v>34500</v>
      </c>
      <c r="H64" s="44" t="s">
        <v>280</v>
      </c>
      <c r="I64" s="10" t="s">
        <v>175</v>
      </c>
      <c r="J64" s="10" t="s">
        <v>175</v>
      </c>
    </row>
    <row r="65" spans="1:11" ht="15.75" customHeight="1" x14ac:dyDescent="0.25">
      <c r="A65" s="25" t="s">
        <v>159</v>
      </c>
      <c r="B65" s="14" t="s">
        <v>36</v>
      </c>
      <c r="C65" s="1" t="s">
        <v>176</v>
      </c>
      <c r="D65" s="6">
        <v>1</v>
      </c>
      <c r="E65" s="7">
        <v>6900</v>
      </c>
      <c r="F65" s="8" t="s">
        <v>47</v>
      </c>
      <c r="G65" s="7">
        <f t="shared" si="0"/>
        <v>6900</v>
      </c>
      <c r="H65" s="44" t="s">
        <v>280</v>
      </c>
      <c r="I65" s="10" t="s">
        <v>177</v>
      </c>
      <c r="J65" s="10" t="s">
        <v>177</v>
      </c>
    </row>
    <row r="66" spans="1:11" ht="15.75" customHeight="1" x14ac:dyDescent="0.25">
      <c r="A66" s="25" t="s">
        <v>159</v>
      </c>
      <c r="B66" s="14" t="s">
        <v>36</v>
      </c>
      <c r="C66" s="1" t="s">
        <v>178</v>
      </c>
      <c r="D66" s="6">
        <v>1</v>
      </c>
      <c r="E66" s="7">
        <v>6900</v>
      </c>
      <c r="F66" s="8" t="s">
        <v>47</v>
      </c>
      <c r="G66" s="7">
        <f t="shared" si="0"/>
        <v>6900</v>
      </c>
      <c r="H66" s="44" t="s">
        <v>280</v>
      </c>
      <c r="I66" s="10" t="s">
        <v>179</v>
      </c>
      <c r="J66" s="10" t="s">
        <v>179</v>
      </c>
    </row>
    <row r="67" spans="1:11" ht="15.75" customHeight="1" x14ac:dyDescent="0.25">
      <c r="A67" s="25" t="s">
        <v>159</v>
      </c>
      <c r="B67" s="14" t="s">
        <v>36</v>
      </c>
      <c r="C67" s="1" t="s">
        <v>180</v>
      </c>
      <c r="D67" s="6">
        <v>5</v>
      </c>
      <c r="E67" s="7">
        <v>7900</v>
      </c>
      <c r="F67" s="8" t="s">
        <v>13</v>
      </c>
      <c r="G67" s="7">
        <f t="shared" si="0"/>
        <v>39500</v>
      </c>
      <c r="H67" s="13" t="s">
        <v>187</v>
      </c>
      <c r="I67" s="10" t="s">
        <v>181</v>
      </c>
      <c r="J67" s="10" t="s">
        <v>181</v>
      </c>
    </row>
    <row r="68" spans="1:11" ht="15.75" customHeight="1" x14ac:dyDescent="0.25">
      <c r="A68" s="25" t="s">
        <v>159</v>
      </c>
      <c r="B68" s="14" t="s">
        <v>36</v>
      </c>
      <c r="C68" s="1" t="s">
        <v>182</v>
      </c>
      <c r="D68" s="6">
        <v>1</v>
      </c>
      <c r="E68" s="7">
        <v>7900</v>
      </c>
      <c r="F68" s="8" t="s">
        <v>13</v>
      </c>
      <c r="G68" s="7">
        <f t="shared" si="0"/>
        <v>7900</v>
      </c>
      <c r="H68" s="44" t="s">
        <v>280</v>
      </c>
      <c r="I68" s="10" t="s">
        <v>183</v>
      </c>
      <c r="J68" s="10" t="s">
        <v>183</v>
      </c>
    </row>
    <row r="69" spans="1:11" ht="15.75" customHeight="1" x14ac:dyDescent="0.25">
      <c r="A69" s="26" t="s">
        <v>184</v>
      </c>
      <c r="B69" s="15" t="s">
        <v>185</v>
      </c>
      <c r="C69" s="1" t="s">
        <v>186</v>
      </c>
      <c r="D69" s="11">
        <v>1</v>
      </c>
      <c r="E69" s="7">
        <v>18000</v>
      </c>
      <c r="F69" s="27" t="s">
        <v>13</v>
      </c>
      <c r="G69" s="7">
        <f t="shared" si="0"/>
        <v>18000</v>
      </c>
      <c r="H69" s="13" t="s">
        <v>187</v>
      </c>
      <c r="I69" s="16" t="s">
        <v>14</v>
      </c>
      <c r="J69" s="16" t="s">
        <v>14</v>
      </c>
      <c r="K69" s="41" t="s">
        <v>186</v>
      </c>
    </row>
    <row r="70" spans="1:11" ht="15.75" customHeight="1" x14ac:dyDescent="0.25">
      <c r="A70" s="26" t="s">
        <v>184</v>
      </c>
      <c r="B70" s="14" t="s">
        <v>36</v>
      </c>
      <c r="C70" s="1" t="s">
        <v>188</v>
      </c>
      <c r="D70" s="6">
        <v>1</v>
      </c>
      <c r="E70" s="7">
        <v>7900</v>
      </c>
      <c r="F70" s="8" t="s">
        <v>13</v>
      </c>
      <c r="G70" s="7">
        <f t="shared" si="0"/>
        <v>7900</v>
      </c>
      <c r="H70" s="13" t="s">
        <v>187</v>
      </c>
      <c r="I70" s="10" t="s">
        <v>39</v>
      </c>
      <c r="J70" s="10" t="s">
        <v>39</v>
      </c>
    </row>
    <row r="71" spans="1:11" ht="15.75" customHeight="1" x14ac:dyDescent="0.25">
      <c r="A71" s="26" t="s">
        <v>184</v>
      </c>
      <c r="B71" s="14" t="s">
        <v>36</v>
      </c>
      <c r="C71" s="1" t="s">
        <v>189</v>
      </c>
      <c r="D71" s="6">
        <v>1</v>
      </c>
      <c r="E71" s="7">
        <v>7900</v>
      </c>
      <c r="F71" s="8" t="s">
        <v>13</v>
      </c>
      <c r="G71" s="7">
        <f t="shared" si="0"/>
        <v>7900</v>
      </c>
      <c r="H71" s="13" t="s">
        <v>187</v>
      </c>
      <c r="I71" s="10" t="s">
        <v>190</v>
      </c>
      <c r="J71" s="10" t="s">
        <v>190</v>
      </c>
    </row>
    <row r="72" spans="1:11" ht="15.75" customHeight="1" x14ac:dyDescent="0.25">
      <c r="A72" s="26" t="s">
        <v>184</v>
      </c>
      <c r="B72" s="14" t="s">
        <v>36</v>
      </c>
      <c r="C72" s="1" t="s">
        <v>191</v>
      </c>
      <c r="D72" s="6">
        <v>1</v>
      </c>
      <c r="E72" s="7">
        <v>7900</v>
      </c>
      <c r="F72" s="8" t="s">
        <v>13</v>
      </c>
      <c r="G72" s="7">
        <f t="shared" si="0"/>
        <v>7900</v>
      </c>
      <c r="H72" s="13" t="s">
        <v>187</v>
      </c>
      <c r="I72" s="10" t="s">
        <v>43</v>
      </c>
      <c r="J72" s="10" t="s">
        <v>43</v>
      </c>
    </row>
    <row r="73" spans="1:11" ht="15.75" customHeight="1" x14ac:dyDescent="0.25">
      <c r="A73" s="26" t="s">
        <v>184</v>
      </c>
      <c r="B73" s="14" t="s">
        <v>36</v>
      </c>
      <c r="C73" s="1" t="s">
        <v>192</v>
      </c>
      <c r="D73" s="6">
        <v>1</v>
      </c>
      <c r="E73" s="7">
        <v>7900</v>
      </c>
      <c r="F73" s="8" t="s">
        <v>13</v>
      </c>
      <c r="G73" s="7">
        <f t="shared" si="0"/>
        <v>7900</v>
      </c>
      <c r="H73" s="13" t="s">
        <v>187</v>
      </c>
      <c r="I73" s="10" t="s">
        <v>45</v>
      </c>
      <c r="J73" s="10" t="s">
        <v>45</v>
      </c>
    </row>
    <row r="74" spans="1:11" ht="15.75" customHeight="1" x14ac:dyDescent="0.25">
      <c r="A74" s="26" t="s">
        <v>184</v>
      </c>
      <c r="B74" s="14" t="s">
        <v>36</v>
      </c>
      <c r="C74" s="1" t="s">
        <v>193</v>
      </c>
      <c r="D74" s="6">
        <v>1</v>
      </c>
      <c r="E74" s="7">
        <v>7900</v>
      </c>
      <c r="F74" s="8" t="s">
        <v>13</v>
      </c>
      <c r="G74" s="7">
        <f t="shared" si="0"/>
        <v>7900</v>
      </c>
      <c r="H74" s="13" t="s">
        <v>187</v>
      </c>
      <c r="I74" s="10" t="s">
        <v>194</v>
      </c>
      <c r="J74" s="10" t="s">
        <v>194</v>
      </c>
    </row>
    <row r="75" spans="1:11" ht="15.75" customHeight="1" x14ac:dyDescent="0.25">
      <c r="A75" s="26" t="s">
        <v>184</v>
      </c>
      <c r="B75" s="14" t="s">
        <v>36</v>
      </c>
      <c r="C75" s="1" t="s">
        <v>195</v>
      </c>
      <c r="D75" s="6">
        <v>1</v>
      </c>
      <c r="E75" s="7">
        <v>7900</v>
      </c>
      <c r="F75" s="8" t="s">
        <v>13</v>
      </c>
      <c r="G75" s="7">
        <f t="shared" si="0"/>
        <v>7900</v>
      </c>
      <c r="H75" s="13" t="s">
        <v>187</v>
      </c>
      <c r="I75" s="10" t="s">
        <v>194</v>
      </c>
      <c r="J75" s="10" t="s">
        <v>194</v>
      </c>
    </row>
    <row r="76" spans="1:11" ht="15.75" customHeight="1" x14ac:dyDescent="0.25">
      <c r="A76" s="26" t="s">
        <v>184</v>
      </c>
      <c r="B76" s="14" t="s">
        <v>36</v>
      </c>
      <c r="C76" s="1" t="s">
        <v>196</v>
      </c>
      <c r="D76" s="6">
        <v>1</v>
      </c>
      <c r="E76" s="7">
        <v>7900</v>
      </c>
      <c r="F76" s="8" t="s">
        <v>13</v>
      </c>
      <c r="G76" s="7">
        <f t="shared" si="0"/>
        <v>7900</v>
      </c>
      <c r="H76" s="13" t="s">
        <v>187</v>
      </c>
      <c r="I76" s="10" t="s">
        <v>197</v>
      </c>
      <c r="J76" s="10" t="s">
        <v>197</v>
      </c>
    </row>
    <row r="77" spans="1:11" ht="15.75" customHeight="1" x14ac:dyDescent="0.25">
      <c r="A77" s="26" t="s">
        <v>184</v>
      </c>
      <c r="B77" s="14" t="s">
        <v>36</v>
      </c>
      <c r="C77" s="1" t="s">
        <v>198</v>
      </c>
      <c r="D77" s="6">
        <v>1</v>
      </c>
      <c r="E77" s="7">
        <v>7900</v>
      </c>
      <c r="F77" s="8" t="s">
        <v>13</v>
      </c>
      <c r="G77" s="7">
        <f t="shared" si="0"/>
        <v>7900</v>
      </c>
      <c r="H77" s="13" t="s">
        <v>187</v>
      </c>
      <c r="I77" s="10" t="s">
        <v>113</v>
      </c>
      <c r="J77" s="10" t="s">
        <v>113</v>
      </c>
    </row>
    <row r="78" spans="1:11" ht="15.75" customHeight="1" x14ac:dyDescent="0.25">
      <c r="A78" s="26" t="s">
        <v>184</v>
      </c>
      <c r="B78" s="14" t="s">
        <v>36</v>
      </c>
      <c r="C78" s="1" t="s">
        <v>199</v>
      </c>
      <c r="D78" s="6">
        <v>1</v>
      </c>
      <c r="E78" s="7">
        <v>7900</v>
      </c>
      <c r="F78" s="8" t="s">
        <v>13</v>
      </c>
      <c r="G78" s="7">
        <f t="shared" si="0"/>
        <v>7900</v>
      </c>
      <c r="H78" s="13" t="s">
        <v>187</v>
      </c>
      <c r="I78" s="10" t="s">
        <v>200</v>
      </c>
      <c r="J78" s="10" t="s">
        <v>200</v>
      </c>
      <c r="K78" s="41" t="s">
        <v>199</v>
      </c>
    </row>
    <row r="79" spans="1:11" ht="15.75" customHeight="1" x14ac:dyDescent="0.25">
      <c r="A79" s="26" t="s">
        <v>184</v>
      </c>
      <c r="B79" s="14" t="s">
        <v>36</v>
      </c>
      <c r="C79" s="1" t="s">
        <v>201</v>
      </c>
      <c r="D79" s="6">
        <v>1</v>
      </c>
      <c r="E79" s="7">
        <v>7900</v>
      </c>
      <c r="F79" s="8" t="s">
        <v>13</v>
      </c>
      <c r="G79" s="7">
        <f t="shared" si="0"/>
        <v>7900</v>
      </c>
      <c r="H79" s="13" t="s">
        <v>187</v>
      </c>
      <c r="I79" s="10" t="s">
        <v>202</v>
      </c>
      <c r="J79" s="10" t="s">
        <v>202</v>
      </c>
      <c r="K79" s="41" t="s">
        <v>201</v>
      </c>
    </row>
    <row r="80" spans="1:11" ht="15.75" customHeight="1" x14ac:dyDescent="0.25">
      <c r="A80" s="26" t="s">
        <v>184</v>
      </c>
      <c r="B80" s="14" t="s">
        <v>36</v>
      </c>
      <c r="C80" s="1" t="s">
        <v>203</v>
      </c>
      <c r="D80" s="6">
        <v>1</v>
      </c>
      <c r="E80" s="7">
        <v>7900</v>
      </c>
      <c r="F80" s="8" t="s">
        <v>13</v>
      </c>
      <c r="G80" s="7">
        <f t="shared" si="0"/>
        <v>7900</v>
      </c>
      <c r="H80" s="13" t="s">
        <v>187</v>
      </c>
      <c r="I80" s="10" t="s">
        <v>202</v>
      </c>
      <c r="J80" s="10" t="s">
        <v>202</v>
      </c>
      <c r="K80" s="41" t="s">
        <v>203</v>
      </c>
    </row>
    <row r="81" spans="1:11" ht="15.75" customHeight="1" x14ac:dyDescent="0.25">
      <c r="A81" s="26" t="s">
        <v>184</v>
      </c>
      <c r="B81" s="14" t="s">
        <v>36</v>
      </c>
      <c r="C81" s="1" t="s">
        <v>204</v>
      </c>
      <c r="D81" s="6">
        <v>1</v>
      </c>
      <c r="E81" s="7">
        <v>7900</v>
      </c>
      <c r="F81" s="8" t="s">
        <v>13</v>
      </c>
      <c r="G81" s="7">
        <f t="shared" si="0"/>
        <v>7900</v>
      </c>
      <c r="H81" s="13" t="s">
        <v>187</v>
      </c>
      <c r="I81" s="10" t="s">
        <v>205</v>
      </c>
      <c r="J81" s="10" t="s">
        <v>206</v>
      </c>
      <c r="K81" s="41" t="s">
        <v>204</v>
      </c>
    </row>
    <row r="82" spans="1:11" ht="15.75" customHeight="1" x14ac:dyDescent="0.25">
      <c r="A82" s="26" t="s">
        <v>184</v>
      </c>
      <c r="B82" s="14" t="s">
        <v>36</v>
      </c>
      <c r="C82" s="1" t="s">
        <v>208</v>
      </c>
      <c r="D82" s="6">
        <v>1</v>
      </c>
      <c r="E82" s="7">
        <v>7900</v>
      </c>
      <c r="F82" s="8" t="s">
        <v>13</v>
      </c>
      <c r="G82" s="7">
        <f>D82*E82</f>
        <v>7900</v>
      </c>
      <c r="H82" s="13" t="s">
        <v>187</v>
      </c>
      <c r="I82" s="10" t="s">
        <v>43</v>
      </c>
      <c r="J82" s="10" t="s">
        <v>43</v>
      </c>
      <c r="K82" s="41" t="s">
        <v>208</v>
      </c>
    </row>
    <row r="83" spans="1:11" ht="15.75" customHeight="1" x14ac:dyDescent="0.25">
      <c r="A83" s="26" t="s">
        <v>184</v>
      </c>
      <c r="B83" s="14" t="s">
        <v>36</v>
      </c>
      <c r="C83" s="1" t="s">
        <v>213</v>
      </c>
      <c r="D83" s="6">
        <v>1</v>
      </c>
      <c r="E83" s="7">
        <v>7900</v>
      </c>
      <c r="F83" s="8" t="s">
        <v>13</v>
      </c>
      <c r="G83" s="7">
        <f>D83*E83</f>
        <v>7900</v>
      </c>
      <c r="H83" s="13" t="s">
        <v>187</v>
      </c>
      <c r="I83" s="10" t="s">
        <v>64</v>
      </c>
      <c r="J83" s="10" t="s">
        <v>64</v>
      </c>
      <c r="K83" s="41" t="s">
        <v>213</v>
      </c>
    </row>
    <row r="84" spans="1:11" ht="15.75" customHeight="1" x14ac:dyDescent="0.25">
      <c r="A84" s="26" t="s">
        <v>184</v>
      </c>
      <c r="B84" s="14" t="s">
        <v>36</v>
      </c>
      <c r="C84" s="1" t="s">
        <v>209</v>
      </c>
      <c r="D84" s="6">
        <v>1</v>
      </c>
      <c r="E84" s="7">
        <v>7900</v>
      </c>
      <c r="F84" s="8" t="s">
        <v>13</v>
      </c>
      <c r="G84" s="7">
        <f>D84*E84</f>
        <v>7900</v>
      </c>
      <c r="H84" s="13" t="s">
        <v>187</v>
      </c>
      <c r="I84" s="10" t="s">
        <v>210</v>
      </c>
      <c r="J84" s="10" t="s">
        <v>16</v>
      </c>
      <c r="K84" s="41" t="s">
        <v>209</v>
      </c>
    </row>
    <row r="85" spans="1:11" ht="15.75" customHeight="1" x14ac:dyDescent="0.25">
      <c r="A85" s="26" t="s">
        <v>184</v>
      </c>
      <c r="B85" s="14" t="s">
        <v>36</v>
      </c>
      <c r="C85" s="1" t="s">
        <v>211</v>
      </c>
      <c r="D85" s="6">
        <v>1</v>
      </c>
      <c r="E85" s="7">
        <v>7900</v>
      </c>
      <c r="F85" s="8" t="s">
        <v>13</v>
      </c>
      <c r="G85" s="7">
        <f t="shared" ref="G85" si="3">D85*E85</f>
        <v>7900</v>
      </c>
      <c r="H85" s="13" t="s">
        <v>187</v>
      </c>
      <c r="I85" s="10" t="s">
        <v>210</v>
      </c>
      <c r="J85" s="10" t="s">
        <v>212</v>
      </c>
      <c r="K85" s="41" t="s">
        <v>211</v>
      </c>
    </row>
    <row r="86" spans="1:11" ht="15.75" customHeight="1" x14ac:dyDescent="0.25">
      <c r="A86" s="26" t="s">
        <v>184</v>
      </c>
      <c r="B86" s="14" t="s">
        <v>36</v>
      </c>
      <c r="C86" s="1" t="s">
        <v>272</v>
      </c>
      <c r="D86" s="6">
        <v>1</v>
      </c>
      <c r="E86" s="7">
        <v>14900</v>
      </c>
      <c r="F86" s="28" t="s">
        <v>215</v>
      </c>
      <c r="G86" s="7">
        <f>D86*E86</f>
        <v>14900</v>
      </c>
      <c r="H86" s="13" t="s">
        <v>187</v>
      </c>
      <c r="I86" s="10" t="s">
        <v>210</v>
      </c>
      <c r="J86" s="10" t="s">
        <v>273</v>
      </c>
      <c r="K86" s="41" t="s">
        <v>272</v>
      </c>
    </row>
    <row r="87" spans="1:11" ht="15.75" customHeight="1" x14ac:dyDescent="0.25">
      <c r="A87" s="26" t="s">
        <v>184</v>
      </c>
      <c r="B87" s="14" t="s">
        <v>36</v>
      </c>
      <c r="C87" s="1" t="s">
        <v>214</v>
      </c>
      <c r="D87" s="6">
        <v>1</v>
      </c>
      <c r="E87" s="7">
        <v>16900</v>
      </c>
      <c r="F87" s="28" t="s">
        <v>215</v>
      </c>
      <c r="G87" s="7">
        <f>D87*E87</f>
        <v>16900</v>
      </c>
      <c r="H87" s="13" t="s">
        <v>187</v>
      </c>
      <c r="I87" s="10" t="s">
        <v>216</v>
      </c>
      <c r="J87" s="10" t="s">
        <v>216</v>
      </c>
      <c r="K87" s="41" t="s">
        <v>214</v>
      </c>
    </row>
    <row r="88" spans="1:11" ht="15.75" customHeight="1" x14ac:dyDescent="0.25">
      <c r="A88" s="26" t="s">
        <v>184</v>
      </c>
      <c r="B88" s="14" t="s">
        <v>36</v>
      </c>
      <c r="C88" s="1" t="s">
        <v>217</v>
      </c>
      <c r="D88" s="6">
        <v>1</v>
      </c>
      <c r="E88" s="7">
        <v>12900</v>
      </c>
      <c r="F88" s="28" t="s">
        <v>215</v>
      </c>
      <c r="G88" s="7">
        <f>D88*E88</f>
        <v>12900</v>
      </c>
      <c r="H88" s="13" t="s">
        <v>187</v>
      </c>
      <c r="I88" s="10" t="s">
        <v>43</v>
      </c>
      <c r="J88" s="10" t="s">
        <v>43</v>
      </c>
      <c r="K88" s="41" t="s">
        <v>217</v>
      </c>
    </row>
    <row r="89" spans="1:11" ht="15.75" customHeight="1" x14ac:dyDescent="0.25">
      <c r="A89" s="26" t="s">
        <v>184</v>
      </c>
      <c r="B89" s="14" t="s">
        <v>36</v>
      </c>
      <c r="C89" s="1" t="s">
        <v>218</v>
      </c>
      <c r="D89" s="6">
        <v>1</v>
      </c>
      <c r="E89" s="7">
        <v>13900</v>
      </c>
      <c r="F89" s="28" t="s">
        <v>215</v>
      </c>
      <c r="G89" s="7">
        <f t="shared" ref="G89" si="4">D89*E89</f>
        <v>13900</v>
      </c>
      <c r="H89" s="13" t="s">
        <v>187</v>
      </c>
      <c r="I89" s="10" t="s">
        <v>43</v>
      </c>
      <c r="J89" s="10" t="s">
        <v>43</v>
      </c>
    </row>
    <row r="90" spans="1:11" ht="15.75" customHeight="1" x14ac:dyDescent="0.25">
      <c r="A90" s="26" t="s">
        <v>184</v>
      </c>
      <c r="B90" s="14" t="s">
        <v>36</v>
      </c>
      <c r="C90" s="1" t="s">
        <v>286</v>
      </c>
      <c r="D90" s="6">
        <v>1</v>
      </c>
      <c r="E90" s="7">
        <v>12900</v>
      </c>
      <c r="F90" s="28" t="s">
        <v>215</v>
      </c>
      <c r="G90" s="7">
        <f>D90*E90</f>
        <v>12900</v>
      </c>
      <c r="H90" s="13" t="s">
        <v>187</v>
      </c>
      <c r="I90" s="10" t="s">
        <v>287</v>
      </c>
      <c r="J90" s="10" t="s">
        <v>287</v>
      </c>
      <c r="K90" s="41" t="s">
        <v>286</v>
      </c>
    </row>
    <row r="91" spans="1:11" ht="15.75" customHeight="1" x14ac:dyDescent="0.25">
      <c r="A91" s="26" t="s">
        <v>184</v>
      </c>
      <c r="B91" s="14" t="s">
        <v>36</v>
      </c>
      <c r="C91" s="1" t="s">
        <v>207</v>
      </c>
      <c r="D91" s="6">
        <v>1</v>
      </c>
      <c r="E91" s="7">
        <v>6900</v>
      </c>
      <c r="F91" s="8" t="s">
        <v>47</v>
      </c>
      <c r="G91" s="7">
        <f>D91*E91</f>
        <v>6900</v>
      </c>
      <c r="H91" s="13" t="s">
        <v>187</v>
      </c>
      <c r="I91" s="10" t="s">
        <v>53</v>
      </c>
      <c r="J91" s="10" t="s">
        <v>53</v>
      </c>
    </row>
    <row r="92" spans="1:11" ht="15.75" customHeight="1" x14ac:dyDescent="0.25">
      <c r="A92" s="26" t="s">
        <v>184</v>
      </c>
      <c r="B92" s="14" t="s">
        <v>36</v>
      </c>
      <c r="C92" s="1" t="s">
        <v>219</v>
      </c>
      <c r="D92" s="6">
        <v>1</v>
      </c>
      <c r="E92" s="7">
        <v>6900</v>
      </c>
      <c r="F92" s="8" t="s">
        <v>47</v>
      </c>
      <c r="G92" s="7">
        <f t="shared" si="0"/>
        <v>6900</v>
      </c>
      <c r="H92" s="13" t="s">
        <v>187</v>
      </c>
      <c r="I92" s="10" t="s">
        <v>53</v>
      </c>
      <c r="J92" s="10" t="s">
        <v>53</v>
      </c>
    </row>
    <row r="93" spans="1:11" ht="15.75" customHeight="1" x14ac:dyDescent="0.25">
      <c r="A93" s="26" t="s">
        <v>184</v>
      </c>
      <c r="B93" s="14" t="s">
        <v>36</v>
      </c>
      <c r="C93" s="1" t="s">
        <v>220</v>
      </c>
      <c r="D93" s="6">
        <v>1</v>
      </c>
      <c r="E93" s="7">
        <v>6900</v>
      </c>
      <c r="F93" s="8" t="s">
        <v>47</v>
      </c>
      <c r="G93" s="7">
        <f t="shared" si="0"/>
        <v>6900</v>
      </c>
      <c r="H93" s="13" t="s">
        <v>187</v>
      </c>
      <c r="I93" s="10" t="s">
        <v>53</v>
      </c>
      <c r="J93" s="10" t="s">
        <v>53</v>
      </c>
    </row>
    <row r="94" spans="1:11" ht="15.75" customHeight="1" x14ac:dyDescent="0.25">
      <c r="A94" s="26" t="s">
        <v>184</v>
      </c>
      <c r="B94" s="15" t="s">
        <v>36</v>
      </c>
      <c r="C94" s="1" t="s">
        <v>221</v>
      </c>
      <c r="D94" s="11">
        <v>1</v>
      </c>
      <c r="E94" s="7">
        <v>6900</v>
      </c>
      <c r="F94" s="8" t="s">
        <v>47</v>
      </c>
      <c r="G94" s="7">
        <f t="shared" si="0"/>
        <v>6900</v>
      </c>
      <c r="H94" s="13" t="s">
        <v>187</v>
      </c>
      <c r="I94" s="16" t="s">
        <v>53</v>
      </c>
      <c r="J94" s="16" t="s">
        <v>53</v>
      </c>
    </row>
    <row r="95" spans="1:11" ht="15.75" customHeight="1" x14ac:dyDescent="0.25">
      <c r="A95" s="26" t="s">
        <v>184</v>
      </c>
      <c r="B95" s="14" t="s">
        <v>36</v>
      </c>
      <c r="C95" s="1" t="s">
        <v>271</v>
      </c>
      <c r="D95" s="6">
        <v>1</v>
      </c>
      <c r="E95" s="7">
        <v>9000</v>
      </c>
      <c r="F95" s="8" t="s">
        <v>47</v>
      </c>
      <c r="G95" s="7">
        <f>D95*E95</f>
        <v>9000</v>
      </c>
      <c r="H95" s="13" t="s">
        <v>187</v>
      </c>
      <c r="I95" s="10" t="s">
        <v>48</v>
      </c>
      <c r="J95" s="10" t="s">
        <v>48</v>
      </c>
      <c r="K95" s="41" t="s">
        <v>271</v>
      </c>
    </row>
    <row r="96" spans="1:11" ht="15.75" customHeight="1" x14ac:dyDescent="0.25">
      <c r="A96" s="26" t="s">
        <v>184</v>
      </c>
      <c r="B96" s="14" t="s">
        <v>36</v>
      </c>
      <c r="C96" s="1" t="s">
        <v>296</v>
      </c>
      <c r="D96" s="6">
        <v>1</v>
      </c>
      <c r="E96" s="7">
        <v>9900</v>
      </c>
      <c r="F96" s="8" t="s">
        <v>47</v>
      </c>
      <c r="G96" s="7">
        <f>D96*E96</f>
        <v>9900</v>
      </c>
      <c r="H96" s="13" t="s">
        <v>187</v>
      </c>
      <c r="I96" s="10" t="s">
        <v>48</v>
      </c>
      <c r="J96" s="10" t="s">
        <v>48</v>
      </c>
      <c r="K96" s="41" t="s">
        <v>296</v>
      </c>
    </row>
    <row r="97" spans="1:11" ht="15.75" customHeight="1" x14ac:dyDescent="0.25">
      <c r="A97" s="26" t="s">
        <v>184</v>
      </c>
      <c r="B97" s="14" t="s">
        <v>36</v>
      </c>
      <c r="C97" s="1" t="s">
        <v>222</v>
      </c>
      <c r="D97" s="6">
        <v>1</v>
      </c>
      <c r="E97" s="7">
        <v>8000</v>
      </c>
      <c r="F97" s="8" t="s">
        <v>47</v>
      </c>
      <c r="G97" s="7">
        <f t="shared" si="0"/>
        <v>8000</v>
      </c>
      <c r="H97" s="13" t="s">
        <v>187</v>
      </c>
      <c r="I97" s="10" t="s">
        <v>53</v>
      </c>
      <c r="J97" s="10" t="s">
        <v>223</v>
      </c>
      <c r="K97" s="41" t="s">
        <v>222</v>
      </c>
    </row>
    <row r="98" spans="1:11" ht="15.75" customHeight="1" x14ac:dyDescent="0.25">
      <c r="A98" s="26" t="s">
        <v>184</v>
      </c>
      <c r="B98" s="14" t="s">
        <v>36</v>
      </c>
      <c r="C98" s="1" t="s">
        <v>224</v>
      </c>
      <c r="D98" s="6">
        <v>1</v>
      </c>
      <c r="E98" s="7">
        <v>6900</v>
      </c>
      <c r="F98" s="8" t="s">
        <v>47</v>
      </c>
      <c r="G98" s="7">
        <f t="shared" si="0"/>
        <v>6900</v>
      </c>
      <c r="H98" s="13" t="s">
        <v>187</v>
      </c>
      <c r="I98" s="10" t="s">
        <v>225</v>
      </c>
      <c r="J98" s="10" t="s">
        <v>226</v>
      </c>
    </row>
    <row r="99" spans="1:11" ht="15.75" customHeight="1" x14ac:dyDescent="0.25">
      <c r="A99" s="26" t="s">
        <v>184</v>
      </c>
      <c r="B99" s="14" t="s">
        <v>36</v>
      </c>
      <c r="C99" s="1" t="s">
        <v>227</v>
      </c>
      <c r="D99" s="6">
        <v>1</v>
      </c>
      <c r="E99" s="7">
        <v>8000</v>
      </c>
      <c r="F99" s="8" t="s">
        <v>47</v>
      </c>
      <c r="G99" s="7">
        <f t="shared" si="0"/>
        <v>8000</v>
      </c>
      <c r="H99" s="13" t="s">
        <v>187</v>
      </c>
      <c r="I99" s="10" t="s">
        <v>228</v>
      </c>
      <c r="J99" s="10" t="s">
        <v>228</v>
      </c>
      <c r="K99" s="41" t="s">
        <v>227</v>
      </c>
    </row>
    <row r="100" spans="1:11" ht="15.75" customHeight="1" x14ac:dyDescent="0.25">
      <c r="A100" s="26" t="s">
        <v>184</v>
      </c>
      <c r="B100" s="14" t="s">
        <v>36</v>
      </c>
      <c r="C100" s="1" t="s">
        <v>229</v>
      </c>
      <c r="D100" s="6">
        <v>1</v>
      </c>
      <c r="E100" s="7">
        <v>9000</v>
      </c>
      <c r="F100" s="29" t="s">
        <v>47</v>
      </c>
      <c r="G100" s="7">
        <f t="shared" si="0"/>
        <v>9000</v>
      </c>
      <c r="H100" s="13" t="s">
        <v>187</v>
      </c>
      <c r="I100" s="10" t="s">
        <v>103</v>
      </c>
      <c r="J100" s="10" t="s">
        <v>104</v>
      </c>
    </row>
    <row r="101" spans="1:11" ht="15.75" customHeight="1" x14ac:dyDescent="0.25">
      <c r="A101" s="26" t="s">
        <v>184</v>
      </c>
      <c r="B101" s="14" t="s">
        <v>36</v>
      </c>
      <c r="C101" s="1" t="s">
        <v>230</v>
      </c>
      <c r="D101" s="6">
        <v>1</v>
      </c>
      <c r="E101" s="7">
        <v>12900</v>
      </c>
      <c r="F101" s="30" t="s">
        <v>231</v>
      </c>
      <c r="G101" s="7">
        <f t="shared" si="0"/>
        <v>12900</v>
      </c>
      <c r="H101" s="13" t="s">
        <v>187</v>
      </c>
      <c r="I101" s="10" t="s">
        <v>175</v>
      </c>
      <c r="J101" s="10" t="s">
        <v>175</v>
      </c>
      <c r="K101" s="41" t="s">
        <v>230</v>
      </c>
    </row>
    <row r="102" spans="1:11" ht="15.75" customHeight="1" x14ac:dyDescent="0.25">
      <c r="A102" s="26" t="s">
        <v>184</v>
      </c>
      <c r="B102" s="14" t="s">
        <v>36</v>
      </c>
      <c r="C102" s="1" t="s">
        <v>232</v>
      </c>
      <c r="D102" s="6">
        <v>1</v>
      </c>
      <c r="E102" s="7">
        <v>12900</v>
      </c>
      <c r="F102" s="30" t="s">
        <v>231</v>
      </c>
      <c r="G102" s="7">
        <f t="shared" si="0"/>
        <v>12900</v>
      </c>
      <c r="H102" s="13" t="s">
        <v>187</v>
      </c>
      <c r="I102" s="10" t="s">
        <v>233</v>
      </c>
      <c r="J102" s="10" t="s">
        <v>233</v>
      </c>
      <c r="K102" s="41" t="s">
        <v>232</v>
      </c>
    </row>
    <row r="103" spans="1:11" ht="15.75" customHeight="1" x14ac:dyDescent="0.25">
      <c r="A103" s="26" t="s">
        <v>184</v>
      </c>
      <c r="B103" s="15" t="s">
        <v>36</v>
      </c>
      <c r="C103" s="1" t="s">
        <v>234</v>
      </c>
      <c r="D103" s="11">
        <v>1</v>
      </c>
      <c r="E103" s="7">
        <v>18000</v>
      </c>
      <c r="F103" s="31" t="s">
        <v>33</v>
      </c>
      <c r="G103" s="7">
        <f>D103*E103</f>
        <v>18000</v>
      </c>
      <c r="H103" s="13" t="s">
        <v>187</v>
      </c>
      <c r="I103" s="16" t="s">
        <v>43</v>
      </c>
      <c r="J103" s="16" t="s">
        <v>43</v>
      </c>
      <c r="K103" s="41" t="s">
        <v>234</v>
      </c>
    </row>
    <row r="104" spans="1:11" ht="15.75" customHeight="1" x14ac:dyDescent="0.25">
      <c r="A104" s="26" t="s">
        <v>184</v>
      </c>
      <c r="B104" s="15" t="s">
        <v>36</v>
      </c>
      <c r="C104" s="1" t="s">
        <v>235</v>
      </c>
      <c r="D104" s="11">
        <v>1</v>
      </c>
      <c r="E104" s="7">
        <v>18000</v>
      </c>
      <c r="F104" s="31" t="s">
        <v>33</v>
      </c>
      <c r="G104" s="7">
        <f t="shared" si="0"/>
        <v>18000</v>
      </c>
      <c r="H104" s="13" t="s">
        <v>187</v>
      </c>
      <c r="I104" s="16" t="s">
        <v>43</v>
      </c>
      <c r="J104" s="16" t="s">
        <v>43</v>
      </c>
      <c r="K104" s="41" t="s">
        <v>235</v>
      </c>
    </row>
    <row r="105" spans="1:11" ht="15.75" customHeight="1" x14ac:dyDescent="0.25">
      <c r="A105" s="26" t="s">
        <v>184</v>
      </c>
      <c r="B105" s="15" t="s">
        <v>36</v>
      </c>
      <c r="C105" s="1" t="s">
        <v>236</v>
      </c>
      <c r="D105" s="11">
        <v>1</v>
      </c>
      <c r="E105" s="7">
        <v>14500</v>
      </c>
      <c r="F105" s="31" t="s">
        <v>33</v>
      </c>
      <c r="G105" s="7">
        <f>D105*E105</f>
        <v>14500</v>
      </c>
      <c r="H105" s="13" t="s">
        <v>187</v>
      </c>
      <c r="I105" s="16" t="s">
        <v>43</v>
      </c>
      <c r="J105" s="16" t="s">
        <v>43</v>
      </c>
      <c r="K105" s="41" t="s">
        <v>236</v>
      </c>
    </row>
    <row r="106" spans="1:11" ht="15.75" customHeight="1" x14ac:dyDescent="0.25">
      <c r="A106" s="26" t="s">
        <v>184</v>
      </c>
      <c r="B106" s="14" t="s">
        <v>36</v>
      </c>
      <c r="C106" s="1" t="s">
        <v>237</v>
      </c>
      <c r="D106" s="6">
        <v>1</v>
      </c>
      <c r="E106" s="7">
        <v>13000</v>
      </c>
      <c r="F106" s="12" t="s">
        <v>33</v>
      </c>
      <c r="G106" s="7">
        <f t="shared" si="0"/>
        <v>13000</v>
      </c>
      <c r="H106" s="13" t="s">
        <v>187</v>
      </c>
      <c r="I106" s="10" t="s">
        <v>43</v>
      </c>
      <c r="J106" s="10" t="s">
        <v>43</v>
      </c>
    </row>
    <row r="107" spans="1:11" ht="15.75" customHeight="1" x14ac:dyDescent="0.25">
      <c r="A107" s="26" t="s">
        <v>184</v>
      </c>
      <c r="B107" s="14" t="s">
        <v>36</v>
      </c>
      <c r="C107" s="1" t="s">
        <v>238</v>
      </c>
      <c r="D107" s="6">
        <v>1</v>
      </c>
      <c r="E107" s="7">
        <v>14500</v>
      </c>
      <c r="F107" s="17" t="s">
        <v>68</v>
      </c>
      <c r="G107" s="7">
        <f t="shared" si="0"/>
        <v>14500</v>
      </c>
      <c r="H107" s="13" t="s">
        <v>187</v>
      </c>
      <c r="I107" s="10" t="s">
        <v>43</v>
      </c>
      <c r="J107" s="10" t="s">
        <v>43</v>
      </c>
    </row>
    <row r="108" spans="1:11" ht="15.75" customHeight="1" x14ac:dyDescent="0.25">
      <c r="A108" s="26" t="s">
        <v>184</v>
      </c>
      <c r="B108" s="32" t="s">
        <v>239</v>
      </c>
      <c r="C108" s="1" t="s">
        <v>240</v>
      </c>
      <c r="D108" s="6">
        <v>1</v>
      </c>
      <c r="E108" s="7">
        <v>11450</v>
      </c>
      <c r="F108" s="8" t="s">
        <v>13</v>
      </c>
      <c r="G108" s="7">
        <f t="shared" si="0"/>
        <v>11450</v>
      </c>
      <c r="H108" s="13" t="s">
        <v>187</v>
      </c>
      <c r="I108" s="10" t="s">
        <v>57</v>
      </c>
      <c r="J108" s="10" t="s">
        <v>57</v>
      </c>
    </row>
    <row r="109" spans="1:11" ht="15.75" customHeight="1" x14ac:dyDescent="0.25">
      <c r="A109" s="26" t="s">
        <v>184</v>
      </c>
      <c r="B109" s="23" t="s">
        <v>145</v>
      </c>
      <c r="C109" s="1" t="s">
        <v>241</v>
      </c>
      <c r="D109" s="6">
        <v>1</v>
      </c>
      <c r="E109" s="7">
        <v>14900</v>
      </c>
      <c r="F109" s="12" t="s">
        <v>33</v>
      </c>
      <c r="G109" s="7">
        <f t="shared" si="0"/>
        <v>14900</v>
      </c>
      <c r="H109" s="13" t="s">
        <v>187</v>
      </c>
      <c r="I109" s="10" t="s">
        <v>242</v>
      </c>
      <c r="J109" s="10" t="s">
        <v>243</v>
      </c>
      <c r="K109" s="41" t="s">
        <v>241</v>
      </c>
    </row>
    <row r="110" spans="1:11" ht="15.75" customHeight="1" x14ac:dyDescent="0.25">
      <c r="A110" s="26" t="s">
        <v>184</v>
      </c>
      <c r="B110" s="3" t="s">
        <v>73</v>
      </c>
      <c r="C110" s="1" t="s">
        <v>244</v>
      </c>
      <c r="D110" s="6">
        <v>1</v>
      </c>
      <c r="E110" s="7">
        <v>12000</v>
      </c>
      <c r="F110" s="8" t="s">
        <v>13</v>
      </c>
      <c r="G110" s="7">
        <f t="shared" si="0"/>
        <v>12000</v>
      </c>
      <c r="H110" s="13" t="s">
        <v>187</v>
      </c>
      <c r="I110" s="10" t="s">
        <v>245</v>
      </c>
      <c r="J110" s="10" t="s">
        <v>245</v>
      </c>
      <c r="K110" s="41" t="s">
        <v>244</v>
      </c>
    </row>
    <row r="111" spans="1:11" ht="15.75" customHeight="1" x14ac:dyDescent="0.25">
      <c r="A111" s="26" t="s">
        <v>184</v>
      </c>
      <c r="B111" s="33" t="s">
        <v>73</v>
      </c>
      <c r="C111" s="1" t="s">
        <v>246</v>
      </c>
      <c r="D111" s="11">
        <v>1</v>
      </c>
      <c r="E111" s="7">
        <v>11000</v>
      </c>
      <c r="F111" s="27" t="s">
        <v>13</v>
      </c>
      <c r="G111" s="7">
        <f t="shared" si="0"/>
        <v>11000</v>
      </c>
      <c r="H111" s="13" t="s">
        <v>187</v>
      </c>
      <c r="I111" s="16" t="s">
        <v>247</v>
      </c>
      <c r="J111" s="16" t="s">
        <v>247</v>
      </c>
      <c r="K111" s="41" t="s">
        <v>246</v>
      </c>
    </row>
    <row r="112" spans="1:11" ht="15.75" customHeight="1" x14ac:dyDescent="0.25">
      <c r="A112" s="26" t="s">
        <v>184</v>
      </c>
      <c r="B112" s="3" t="s">
        <v>73</v>
      </c>
      <c r="C112" s="1" t="s">
        <v>248</v>
      </c>
      <c r="D112" s="6">
        <v>1</v>
      </c>
      <c r="E112" s="7">
        <v>12000</v>
      </c>
      <c r="F112" s="8" t="s">
        <v>13</v>
      </c>
      <c r="G112" s="7">
        <f t="shared" si="0"/>
        <v>12000</v>
      </c>
      <c r="H112" s="13" t="s">
        <v>187</v>
      </c>
      <c r="I112" s="10" t="s">
        <v>16</v>
      </c>
      <c r="J112" s="10" t="s">
        <v>16</v>
      </c>
      <c r="K112" s="41" t="s">
        <v>248</v>
      </c>
    </row>
    <row r="113" spans="1:11" ht="15.75" customHeight="1" x14ac:dyDescent="0.25">
      <c r="A113" s="26" t="s">
        <v>184</v>
      </c>
      <c r="B113" s="3" t="s">
        <v>73</v>
      </c>
      <c r="C113" s="1" t="s">
        <v>249</v>
      </c>
      <c r="D113" s="6">
        <v>1</v>
      </c>
      <c r="E113" s="7">
        <v>15000</v>
      </c>
      <c r="F113" s="28" t="s">
        <v>215</v>
      </c>
      <c r="G113" s="7">
        <f t="shared" si="0"/>
        <v>15000</v>
      </c>
      <c r="H113" s="13" t="s">
        <v>187</v>
      </c>
      <c r="I113" s="10" t="s">
        <v>250</v>
      </c>
      <c r="J113" s="10" t="s">
        <v>251</v>
      </c>
      <c r="K113" s="41" t="s">
        <v>249</v>
      </c>
    </row>
    <row r="114" spans="1:11" ht="15.75" customHeight="1" x14ac:dyDescent="0.25">
      <c r="A114" s="26" t="s">
        <v>184</v>
      </c>
      <c r="B114" s="22" t="s">
        <v>141</v>
      </c>
      <c r="C114" s="1" t="s">
        <v>252</v>
      </c>
      <c r="D114" s="6">
        <v>1</v>
      </c>
      <c r="E114" s="7">
        <v>8000</v>
      </c>
      <c r="F114" s="8" t="s">
        <v>13</v>
      </c>
      <c r="G114" s="7">
        <f t="shared" si="0"/>
        <v>8000</v>
      </c>
      <c r="H114" s="13" t="s">
        <v>187</v>
      </c>
      <c r="I114" s="10" t="s">
        <v>253</v>
      </c>
      <c r="J114" s="10" t="s">
        <v>253</v>
      </c>
      <c r="K114" s="41" t="s">
        <v>252</v>
      </c>
    </row>
    <row r="115" spans="1:11" ht="15.75" customHeight="1" x14ac:dyDescent="0.25">
      <c r="A115" s="26" t="s">
        <v>184</v>
      </c>
      <c r="B115" s="22" t="s">
        <v>141</v>
      </c>
      <c r="C115" s="1" t="s">
        <v>254</v>
      </c>
      <c r="D115" s="6">
        <v>1</v>
      </c>
      <c r="E115" s="7">
        <v>8000</v>
      </c>
      <c r="F115" s="8" t="s">
        <v>13</v>
      </c>
      <c r="G115" s="7">
        <f t="shared" ref="G115" si="5">D115*E115</f>
        <v>8000</v>
      </c>
      <c r="H115" s="13" t="s">
        <v>187</v>
      </c>
      <c r="I115" s="10" t="s">
        <v>255</v>
      </c>
      <c r="J115" s="10" t="s">
        <v>255</v>
      </c>
      <c r="K115" s="41" t="s">
        <v>254</v>
      </c>
    </row>
    <row r="116" spans="1:11" ht="15.75" customHeight="1" x14ac:dyDescent="0.25">
      <c r="A116" s="26" t="s">
        <v>184</v>
      </c>
      <c r="B116" s="22" t="s">
        <v>141</v>
      </c>
      <c r="C116" s="1" t="s">
        <v>298</v>
      </c>
      <c r="D116" s="6">
        <v>1</v>
      </c>
      <c r="E116" s="7">
        <v>8500</v>
      </c>
      <c r="F116" s="8" t="s">
        <v>13</v>
      </c>
      <c r="G116" s="7">
        <f t="shared" si="0"/>
        <v>8500</v>
      </c>
      <c r="H116" s="13" t="s">
        <v>187</v>
      </c>
      <c r="I116" s="10" t="s">
        <v>255</v>
      </c>
      <c r="J116" s="10" t="s">
        <v>255</v>
      </c>
      <c r="K116" s="41" t="s">
        <v>297</v>
      </c>
    </row>
    <row r="117" spans="1:11" ht="15.75" customHeight="1" x14ac:dyDescent="0.25">
      <c r="A117" s="26" t="s">
        <v>184</v>
      </c>
      <c r="B117" s="22" t="s">
        <v>141</v>
      </c>
      <c r="C117" s="1" t="s">
        <v>256</v>
      </c>
      <c r="D117" s="6">
        <v>1</v>
      </c>
      <c r="E117" s="7">
        <v>7000</v>
      </c>
      <c r="F117" s="8" t="s">
        <v>13</v>
      </c>
      <c r="G117" s="7">
        <f t="shared" si="0"/>
        <v>7000</v>
      </c>
      <c r="H117" s="13" t="s">
        <v>187</v>
      </c>
      <c r="I117" s="10" t="s">
        <v>257</v>
      </c>
      <c r="J117" s="10" t="s">
        <v>257</v>
      </c>
    </row>
    <row r="118" spans="1:11" ht="15.75" customHeight="1" x14ac:dyDescent="0.25">
      <c r="A118" s="26" t="s">
        <v>184</v>
      </c>
      <c r="B118" s="22" t="s">
        <v>141</v>
      </c>
      <c r="C118" s="1" t="s">
        <v>258</v>
      </c>
      <c r="D118" s="6">
        <v>1</v>
      </c>
      <c r="E118" s="7">
        <v>14000</v>
      </c>
      <c r="F118" s="28" t="s">
        <v>215</v>
      </c>
      <c r="G118" s="7">
        <f t="shared" si="0"/>
        <v>14000</v>
      </c>
      <c r="H118" s="13" t="s">
        <v>187</v>
      </c>
      <c r="I118" s="10" t="s">
        <v>259</v>
      </c>
      <c r="J118" s="10" t="s">
        <v>259</v>
      </c>
      <c r="K118" s="41" t="s">
        <v>258</v>
      </c>
    </row>
    <row r="119" spans="1:11" ht="15.75" customHeight="1" x14ac:dyDescent="0.25">
      <c r="A119" s="26" t="s">
        <v>184</v>
      </c>
      <c r="B119" s="22" t="s">
        <v>141</v>
      </c>
      <c r="C119" s="1" t="s">
        <v>260</v>
      </c>
      <c r="D119" s="6">
        <v>1</v>
      </c>
      <c r="E119" s="7">
        <v>7000</v>
      </c>
      <c r="F119" s="12" t="s">
        <v>33</v>
      </c>
      <c r="G119" s="7">
        <f t="shared" ref="G119:G120" si="6">D119*E119</f>
        <v>7000</v>
      </c>
      <c r="H119" s="13" t="s">
        <v>187</v>
      </c>
      <c r="I119" s="10" t="s">
        <v>261</v>
      </c>
      <c r="J119" s="10" t="s">
        <v>261</v>
      </c>
      <c r="K119" s="50" t="s">
        <v>260</v>
      </c>
    </row>
    <row r="120" spans="1:11" ht="15.75" customHeight="1" x14ac:dyDescent="0.25">
      <c r="A120" s="26" t="s">
        <v>184</v>
      </c>
      <c r="B120" s="47" t="s">
        <v>304</v>
      </c>
      <c r="C120" s="48" t="s">
        <v>305</v>
      </c>
      <c r="D120" s="6">
        <v>1</v>
      </c>
      <c r="E120" s="7">
        <v>52000</v>
      </c>
      <c r="F120" s="12" t="s">
        <v>33</v>
      </c>
      <c r="G120" s="7">
        <f t="shared" si="6"/>
        <v>52000</v>
      </c>
      <c r="H120" s="13" t="s">
        <v>187</v>
      </c>
      <c r="I120" s="49" t="s">
        <v>306</v>
      </c>
      <c r="J120" s="49" t="s">
        <v>307</v>
      </c>
      <c r="K120" s="50" t="s">
        <v>305</v>
      </c>
    </row>
    <row r="121" spans="1:11" ht="15.75" customHeight="1" x14ac:dyDescent="0.25">
      <c r="A121" s="26" t="s">
        <v>184</v>
      </c>
      <c r="B121" s="43" t="s">
        <v>274</v>
      </c>
      <c r="C121" s="1" t="s">
        <v>275</v>
      </c>
      <c r="D121" s="6">
        <v>1</v>
      </c>
      <c r="E121" s="7">
        <v>16000</v>
      </c>
      <c r="F121" s="12" t="s">
        <v>33</v>
      </c>
      <c r="G121" s="7">
        <f t="shared" si="0"/>
        <v>16000</v>
      </c>
      <c r="H121" s="13" t="s">
        <v>187</v>
      </c>
      <c r="I121" s="10" t="s">
        <v>276</v>
      </c>
      <c r="J121" s="10" t="s">
        <v>276</v>
      </c>
      <c r="K121" s="41" t="s">
        <v>275</v>
      </c>
    </row>
    <row r="122" spans="1:11" ht="15.75" customHeight="1" x14ac:dyDescent="0.25">
      <c r="A122" s="26" t="s">
        <v>184</v>
      </c>
      <c r="B122" s="34" t="s">
        <v>262</v>
      </c>
      <c r="C122" s="1" t="s">
        <v>263</v>
      </c>
      <c r="D122" s="6">
        <v>1</v>
      </c>
      <c r="E122" s="7">
        <v>17000</v>
      </c>
      <c r="F122" s="28" t="s">
        <v>215</v>
      </c>
      <c r="G122" s="7">
        <f t="shared" si="0"/>
        <v>17000</v>
      </c>
      <c r="H122" s="13" t="s">
        <v>187</v>
      </c>
      <c r="I122" s="10" t="s">
        <v>264</v>
      </c>
      <c r="J122" s="10" t="s">
        <v>264</v>
      </c>
      <c r="K122" s="41" t="s">
        <v>263</v>
      </c>
    </row>
    <row r="123" spans="1:11" ht="15.75" customHeight="1" x14ac:dyDescent="0.25">
      <c r="A123" s="3" t="s">
        <v>0</v>
      </c>
      <c r="B123" s="3" t="s">
        <v>1</v>
      </c>
      <c r="C123" s="3" t="s">
        <v>2</v>
      </c>
      <c r="D123" s="3" t="s">
        <v>3</v>
      </c>
      <c r="E123" s="3" t="s">
        <v>265</v>
      </c>
      <c r="F123" s="3" t="s">
        <v>5</v>
      </c>
      <c r="G123" s="3" t="s">
        <v>6</v>
      </c>
      <c r="H123" s="3" t="s">
        <v>266</v>
      </c>
      <c r="I123" s="3" t="s">
        <v>267</v>
      </c>
      <c r="J123" s="3" t="s">
        <v>268</v>
      </c>
    </row>
    <row r="124" spans="1:11" ht="15.75" customHeight="1" x14ac:dyDescent="0.25">
      <c r="A124" s="4" t="str">
        <f>"En curso = " &amp; COUNTA(A2:A28)</f>
        <v>En curso = 27</v>
      </c>
      <c r="B124" s="14" t="str">
        <f>"Ivrea = " &amp; COUNTA(B11:B24,B34:B48,B60:B107)</f>
        <v>Ivrea = 77</v>
      </c>
      <c r="C124" s="45" t="str">
        <f>"Series en total = " &amp; COUNTA(C2:C122)</f>
        <v>Series en total = 121</v>
      </c>
      <c r="D124" s="6">
        <f>SUM(D2:D122)</f>
        <v>548</v>
      </c>
      <c r="E124" s="7">
        <f>SUM(E2:E122)</f>
        <v>1224683</v>
      </c>
      <c r="F124" s="46" t="str">
        <f>"B6 = " &amp; COUNTA(F2:F9,F11:F14,F25,F29:F33,F38:F49,F53:F55,F57:F59,F67:F85,F108,F110:F112,F114:F117)</f>
        <v>B6 = 63</v>
      </c>
      <c r="G124" s="7">
        <f>SUM(G2:G122)</f>
        <v>4765849</v>
      </c>
      <c r="H124" s="13" t="str">
        <f>"Finalizados = " &amp; COUNTA(H7,H13,H26:H27,H29:H56,H58:H61,H67,H69:H122)</f>
        <v>Finalizados = 91</v>
      </c>
      <c r="I124" s="46" t="str">
        <f>"B6 = " &amp; SUM(D2:D9,D11:D14,D25,D29:D33,D38:D49,D53:D55,D57:D59,D67:D85,D108,D110:D112,D114:D117)</f>
        <v>B6 = 296</v>
      </c>
      <c r="J124" s="35" t="str">
        <f>"Series = " &amp; COUNTA(K2:K6,K8:K17,K19:K23,K25:K29,K31:K33,K36:K40,K49:K54,K56,K69,K78:K88,K90,K96:K97,K99,K101:K105,K109:K116,K118:K122)</f>
        <v>Series = 74</v>
      </c>
    </row>
    <row r="125" spans="1:11" ht="15.75" customHeight="1" x14ac:dyDescent="0.25">
      <c r="A125" s="20" t="str">
        <f>"Completado = " &amp; COUNTA(A29:A56)</f>
        <v>Completado = 28</v>
      </c>
      <c r="B125" s="5" t="str">
        <f>"Panini = " &amp; COUNTA(B2:B10,B29:B33,B57:B59)</f>
        <v>Panini = 17</v>
      </c>
      <c r="F125" s="39" t="str">
        <f>"C6 = " &amp; COUNTA(F15:F22,F34:F37,F56,F60:F66,F91:F100)</f>
        <v>C6 = 30</v>
      </c>
      <c r="H125" s="9" t="str">
        <f>"En publicación = " &amp; COUNTA(H2:H6,H8:H12,H14:H25,H28,H57,H62:H66,H68)</f>
        <v>En publicación = 30</v>
      </c>
      <c r="I125" s="39" t="str">
        <f>"C6 = " &amp; SUM(D15:D22,D34:D37,D56,D60:D66,D91:D100)</f>
        <v>C6 = 196</v>
      </c>
    </row>
    <row r="126" spans="1:11" ht="15.75" customHeight="1" x14ac:dyDescent="0.25">
      <c r="A126" s="25" t="str">
        <f>"Droppeado = " &amp; COUNTA(A57:A68)</f>
        <v>Droppeado = 12</v>
      </c>
      <c r="B126" s="22" t="str">
        <f>"Kemuri = " &amp; COUNTA(B52,B114:B119)</f>
        <v>Kemuri = 7</v>
      </c>
      <c r="F126" s="40" t="str">
        <f>"A5 = " &amp; COUNTA(F10,F24,F26:F27,F50:F52,F103:F106,F109,F119:F121)</f>
        <v>A5 = 15</v>
      </c>
      <c r="I126" s="40" t="str">
        <f>"A5 = " &amp; SUM(D10,D24,D26:D27,D50:D52,D103:D106,D109,D119:D121)</f>
        <v>A5 = 36</v>
      </c>
    </row>
    <row r="127" spans="1:11" ht="15.75" customHeight="1" x14ac:dyDescent="0.25">
      <c r="A127" s="26" t="str">
        <f>"Tomo único = " &amp; COUNTA(A69:A122)</f>
        <v>Tomo único = 54</v>
      </c>
      <c r="B127" s="23" t="str">
        <f>"Distrito Manga = " &amp; COUNTA(B53:B54,B109)</f>
        <v>Distrito Manga = 3</v>
      </c>
      <c r="F127" s="28" t="str">
        <f>"B6x2 = " &amp; COUNTA(F86:F90,F113,F118,F122)</f>
        <v>B6x2 = 8</v>
      </c>
      <c r="I127" s="28" t="str">
        <f>"B6x2 = " &amp; SUM(D86:D90,D113,D118,D122)</f>
        <v>B6x2 = 8</v>
      </c>
    </row>
    <row r="128" spans="1:11" ht="15.75" customHeight="1" x14ac:dyDescent="0.25">
      <c r="B128" s="3" t="str">
        <f>"Ovni Press = " &amp; COUNTA(B25,B110:B113)</f>
        <v>Ovni Press = 5</v>
      </c>
      <c r="F128" s="30" t="str">
        <f>"C6x2 = " &amp; COUNTA(F101:F102)</f>
        <v>C6x2 = 2</v>
      </c>
      <c r="I128" s="30" t="str">
        <f>"C6x2 = " &amp; SUM(D101:D102)</f>
        <v>C6x2 = 2</v>
      </c>
    </row>
    <row r="129" spans="2:9" ht="15.75" customHeight="1" x14ac:dyDescent="0.25">
      <c r="B129" s="36" t="str">
        <f>"Planeta Cómic = " &amp; COUNTA(B26:B27,B49:B50)</f>
        <v>Planeta Cómic = 4</v>
      </c>
      <c r="F129" s="17" t="str">
        <f>"A5 color = " &amp; COUNTA(F23,F28,F107)</f>
        <v>A5 color = 3</v>
      </c>
      <c r="I129" s="17" t="str">
        <f>"A5 color = " &amp; SUM(D107,D23,D28)</f>
        <v>A5 color = 10</v>
      </c>
    </row>
    <row r="130" spans="2:9" ht="15.75" customHeight="1" x14ac:dyDescent="0.25">
      <c r="B130" s="24" t="str">
        <f>"Utopia = " &amp; COUNTA(B55:B56)</f>
        <v>Utopia = 2</v>
      </c>
    </row>
    <row r="131" spans="2:9" ht="15.75" customHeight="1" x14ac:dyDescent="0.25">
      <c r="B131" s="21" t="str">
        <f>"Merci = " &amp; COUNTA(B51)</f>
        <v>Merci = 1</v>
      </c>
    </row>
    <row r="132" spans="2:9" ht="15.75" customHeight="1" x14ac:dyDescent="0.25">
      <c r="B132" s="32" t="str">
        <f>"Milky Way = " &amp; COUNTA(B108)</f>
        <v>Milky Way = 1</v>
      </c>
    </row>
    <row r="133" spans="2:9" ht="15.75" customHeight="1" x14ac:dyDescent="0.25">
      <c r="B133" s="37" t="str">
        <f>"Moztros = " &amp; COUNTA(B122)</f>
        <v>Moztros = 1</v>
      </c>
    </row>
    <row r="134" spans="2:9" ht="15.75" customHeight="1" x14ac:dyDescent="0.25">
      <c r="B134" s="38" t="str">
        <f>"Random Comics = " &amp; COUNTA(B28)</f>
        <v>Random Comics = 1</v>
      </c>
    </row>
    <row r="135" spans="2:9" ht="15.75" customHeight="1" x14ac:dyDescent="0.25">
      <c r="B135" s="43" t="str">
        <f>"Hotel de las Ideas = " &amp; COUNTA(B121)</f>
        <v>Hotel de las Ideas = 1</v>
      </c>
    </row>
    <row r="136" spans="2:9" ht="15.75" customHeight="1" x14ac:dyDescent="0.25">
      <c r="B136" s="47" t="str">
        <f>"Kibook Ediciones = " &amp; COUNTA(B120)</f>
        <v>Kibook Ediciones = 1</v>
      </c>
    </row>
    <row r="137" spans="2:9" ht="15.75" customHeight="1" x14ac:dyDescent="0.25"/>
    <row r="138" spans="2:9" ht="15.75" customHeight="1" x14ac:dyDescent="0.25"/>
    <row r="139" spans="2:9" ht="15.75" customHeight="1" x14ac:dyDescent="0.25"/>
    <row r="140" spans="2:9" ht="15.75" customHeight="1" x14ac:dyDescent="0.25"/>
    <row r="141" spans="2:9" ht="15.75" customHeight="1" x14ac:dyDescent="0.25"/>
    <row r="142" spans="2:9" ht="15.75" customHeight="1" x14ac:dyDescent="0.25"/>
    <row r="143" spans="2:9" ht="15.75" customHeight="1" x14ac:dyDescent="0.25"/>
    <row r="144" spans="2:9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F2:F119 F121:F123">
    <cfRule type="cellIs" dxfId="14" priority="6" operator="equal">
      <formula>"B6"</formula>
    </cfRule>
    <cfRule type="cellIs" dxfId="13" priority="7" operator="equal">
      <formula>#REF!</formula>
    </cfRule>
  </conditionalFormatting>
  <conditionalFormatting sqref="F3 F8:F31 F34:F119 F121:F123">
    <cfRule type="cellIs" dxfId="12" priority="28" operator="equal">
      <formula>"C6"</formula>
    </cfRule>
    <cfRule type="cellIs" dxfId="11" priority="29" operator="equal">
      <formula>"A5"</formula>
    </cfRule>
  </conditionalFormatting>
  <conditionalFormatting sqref="F13:F14">
    <cfRule type="cellIs" dxfId="10" priority="32" operator="equal">
      <formula>"B6"</formula>
    </cfRule>
    <cfRule type="cellIs" dxfId="9" priority="33" operator="equal">
      <formula>#REF!</formula>
    </cfRule>
    <cfRule type="cellIs" dxfId="8" priority="34" operator="equal">
      <formula>"C6"</formula>
    </cfRule>
    <cfRule type="cellIs" dxfId="7" priority="35" operator="equal">
      <formula>"A5"</formula>
    </cfRule>
  </conditionalFormatting>
  <conditionalFormatting sqref="H4:H7 H13 H26:H27 H58:H61 H67 H69:H119 H121:H123">
    <cfRule type="containsText" dxfId="6" priority="30" operator="containsText" text="En publicacion">
      <formula>NOT(ISERROR(SEARCH(("En publicacion"),(H4))))</formula>
    </cfRule>
  </conditionalFormatting>
  <conditionalFormatting sqref="H29:H56">
    <cfRule type="containsText" dxfId="5" priority="25" operator="containsText" text="En publicacion">
      <formula>NOT(ISERROR(SEARCH(("En publicacion"),(H29))))</formula>
    </cfRule>
  </conditionalFormatting>
  <conditionalFormatting sqref="F120">
    <cfRule type="cellIs" dxfId="4" priority="1" operator="equal">
      <formula>"B6"</formula>
    </cfRule>
    <cfRule type="cellIs" dxfId="3" priority="2" operator="equal">
      <formula>#REF!</formula>
    </cfRule>
  </conditionalFormatting>
  <conditionalFormatting sqref="F120">
    <cfRule type="cellIs" dxfId="2" priority="3" operator="equal">
      <formula>"C6"</formula>
    </cfRule>
    <cfRule type="cellIs" dxfId="1" priority="4" operator="equal">
      <formula>"A5"</formula>
    </cfRule>
  </conditionalFormatting>
  <conditionalFormatting sqref="H120">
    <cfRule type="containsText" dxfId="0" priority="5" operator="containsText" text="En publicacion">
      <formula>NOT(ISERROR(SEARCH(("En publicacion"),(H120))))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Nahuel Soria Parodi</cp:lastModifiedBy>
  <dcterms:created xsi:type="dcterms:W3CDTF">2024-08-11T23:23:57Z</dcterms:created>
  <dcterms:modified xsi:type="dcterms:W3CDTF">2025-02-12T03:02:42Z</dcterms:modified>
</cp:coreProperties>
</file>