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Downloads\"/>
    </mc:Choice>
  </mc:AlternateContent>
  <xr:revisionPtr revIDLastSave="0" documentId="13_ncr:1_{40E0CD24-2D97-4B8F-85DC-2194271CC660}" xr6:coauthVersionLast="47" xr6:coauthVersionMax="47" xr10:uidLastSave="{00000000-0000-0000-0000-000000000000}"/>
  <bookViews>
    <workbookView xWindow="-120" yWindow="-120" windowWidth="29040" windowHeight="15840" xr2:uid="{A6765F00-11DB-40F5-BC3F-F1F6DA2C76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I96" i="1"/>
  <c r="J96" i="1"/>
  <c r="A98" i="1"/>
  <c r="A97" i="1"/>
  <c r="A96" i="1"/>
  <c r="A99" i="1"/>
  <c r="H97" i="1"/>
  <c r="H96" i="1"/>
  <c r="C96" i="1"/>
  <c r="F100" i="1"/>
  <c r="I99" i="1"/>
  <c r="B101" i="1"/>
  <c r="I100" i="1"/>
  <c r="F97" i="1"/>
  <c r="F96" i="1"/>
  <c r="D96" i="1"/>
  <c r="I98" i="1"/>
  <c r="B97" i="1"/>
  <c r="G25" i="1"/>
  <c r="I97" i="1"/>
  <c r="I101" i="1"/>
  <c r="B102" i="1"/>
  <c r="E96" i="1"/>
  <c r="B103" i="1"/>
  <c r="B98" i="1"/>
  <c r="B100" i="1"/>
  <c r="B99" i="1"/>
  <c r="G91" i="1"/>
  <c r="F98" i="1"/>
  <c r="F101" i="1"/>
  <c r="F99" i="1"/>
  <c r="B105" i="1"/>
  <c r="B104" i="1"/>
  <c r="G94" i="1"/>
  <c r="G33" i="1"/>
  <c r="G26" i="1"/>
  <c r="G14" i="1"/>
  <c r="G29" i="1"/>
  <c r="G89" i="1"/>
  <c r="G76" i="1"/>
  <c r="G75" i="1"/>
  <c r="G28" i="1"/>
  <c r="G82" i="1"/>
  <c r="G43" i="1" l="1"/>
  <c r="G42" i="1"/>
  <c r="G34" i="1"/>
  <c r="G92" i="1"/>
  <c r="G74" i="1"/>
  <c r="G62" i="1"/>
  <c r="G73" i="1"/>
  <c r="G5" i="1"/>
  <c r="G54" i="1"/>
  <c r="G58" i="1"/>
  <c r="G21" i="1"/>
  <c r="G10" i="1"/>
  <c r="G9" i="1"/>
  <c r="G44" i="1"/>
  <c r="G84" i="1"/>
  <c r="G15" i="1"/>
  <c r="G30" i="1"/>
  <c r="G35" i="1"/>
  <c r="G31" i="1"/>
  <c r="G36" i="1"/>
  <c r="G37" i="1"/>
  <c r="G47" i="1"/>
  <c r="G38" i="1"/>
  <c r="G39" i="1"/>
  <c r="G40" i="1"/>
  <c r="G41" i="1"/>
  <c r="G49" i="1"/>
  <c r="G48" i="1"/>
  <c r="G16" i="1"/>
  <c r="G81" i="1"/>
  <c r="G80" i="1"/>
  <c r="G79" i="1"/>
  <c r="G72" i="1"/>
  <c r="G71" i="1"/>
  <c r="G70" i="1"/>
  <c r="G69" i="1"/>
  <c r="G68" i="1"/>
  <c r="G67" i="1"/>
  <c r="G66" i="1"/>
  <c r="G65" i="1"/>
  <c r="G64" i="1"/>
  <c r="G63" i="1"/>
  <c r="G93" i="1"/>
  <c r="G90" i="1"/>
  <c r="G83" i="1"/>
  <c r="G85" i="1"/>
  <c r="G78" i="1"/>
  <c r="G86" i="1"/>
  <c r="G87" i="1"/>
  <c r="G77" i="1"/>
  <c r="G88" i="1"/>
  <c r="G59" i="1"/>
  <c r="G61" i="1"/>
  <c r="G51" i="1"/>
  <c r="G52" i="1"/>
  <c r="G56" i="1"/>
  <c r="G60" i="1"/>
  <c r="G55" i="1"/>
  <c r="G53" i="1"/>
  <c r="G50" i="1"/>
  <c r="G45" i="1"/>
  <c r="G20" i="1"/>
  <c r="G57" i="1"/>
  <c r="G19" i="1"/>
  <c r="G24" i="1"/>
  <c r="G13" i="1"/>
  <c r="G46" i="1"/>
  <c r="G12" i="1"/>
  <c r="G18" i="1"/>
  <c r="G32" i="1"/>
  <c r="G11" i="1"/>
  <c r="G8" i="1"/>
  <c r="G7" i="1"/>
  <c r="G6" i="1"/>
  <c r="G22" i="1"/>
  <c r="G4" i="1"/>
  <c r="G17" i="1"/>
  <c r="G3" i="1"/>
  <c r="G23" i="1"/>
  <c r="G2" i="1"/>
  <c r="G27" i="1"/>
  <c r="G96" i="1" l="1"/>
</calcChain>
</file>

<file path=xl/sharedStrings.xml><?xml version="1.0" encoding="utf-8"?>
<sst xmlns="http://schemas.openxmlformats.org/spreadsheetml/2006/main" count="718" uniqueCount="260">
  <si>
    <t>Tomos</t>
  </si>
  <si>
    <t>Tamaño</t>
  </si>
  <si>
    <t>Valor total</t>
  </si>
  <si>
    <t>Series</t>
  </si>
  <si>
    <t>B6</t>
  </si>
  <si>
    <t>Tomos totales</t>
  </si>
  <si>
    <t>En publicacion</t>
  </si>
  <si>
    <t>Made in Abyss</t>
  </si>
  <si>
    <t>A5</t>
  </si>
  <si>
    <t>Bakemonogatari</t>
  </si>
  <si>
    <t>Chainsaw Man</t>
  </si>
  <si>
    <t>Hanako-Kun</t>
  </si>
  <si>
    <t>Blue Period</t>
  </si>
  <si>
    <t>Solo Leveling</t>
  </si>
  <si>
    <t>A5 color</t>
  </si>
  <si>
    <t>Re:Zero</t>
  </si>
  <si>
    <t>C6</t>
  </si>
  <si>
    <t>Given</t>
  </si>
  <si>
    <t>Shangri-la Frontier</t>
  </si>
  <si>
    <t>Wotakoi</t>
  </si>
  <si>
    <t>Oshi no Ko</t>
  </si>
  <si>
    <t>Editorial</t>
  </si>
  <si>
    <t>Panini</t>
  </si>
  <si>
    <t>Ivrea</t>
  </si>
  <si>
    <t>Fire Punch</t>
  </si>
  <si>
    <t>Sakamoto Days</t>
  </si>
  <si>
    <t>Rooster Fighter</t>
  </si>
  <si>
    <t>Distrito Manga</t>
  </si>
  <si>
    <t>La Mansion Decagonal</t>
  </si>
  <si>
    <t>Ovni Press</t>
  </si>
  <si>
    <t>Aku no Hana</t>
  </si>
  <si>
    <t>Kaiju 8</t>
  </si>
  <si>
    <t>Dandadan</t>
  </si>
  <si>
    <t>Kemuri</t>
  </si>
  <si>
    <t>Sanctify</t>
  </si>
  <si>
    <t>The Goldeen Sheep</t>
  </si>
  <si>
    <t>Estado</t>
  </si>
  <si>
    <t>En curso</t>
  </si>
  <si>
    <t>Completado</t>
  </si>
  <si>
    <t>Droppeado</t>
  </si>
  <si>
    <t>Heavenly Delusion</t>
  </si>
  <si>
    <t>Tokyo Revengers</t>
  </si>
  <si>
    <t>To Your Eternity</t>
  </si>
  <si>
    <t>Deadman Wonderland</t>
  </si>
  <si>
    <t>Kanojo Okarishimasu</t>
  </si>
  <si>
    <t>Golden Kamuy</t>
  </si>
  <si>
    <t>Sasaki y Miyano</t>
  </si>
  <si>
    <t>Kobayashi-San</t>
  </si>
  <si>
    <t>Call of the Night</t>
  </si>
  <si>
    <t>The Promised Neverland</t>
  </si>
  <si>
    <t>Oyasumi Punpun</t>
  </si>
  <si>
    <t>Your Lie in April</t>
  </si>
  <si>
    <t>Darling in the Franxx</t>
  </si>
  <si>
    <t>Danganronpa</t>
  </si>
  <si>
    <t>Hiraeth</t>
  </si>
  <si>
    <t>Madoka Magica</t>
  </si>
  <si>
    <t>Madoka Magica: The Different Story</t>
  </si>
  <si>
    <t>Madoka Magica: Rebelion</t>
  </si>
  <si>
    <t xml:space="preserve">Madoka Magica: Homura´s Revenge </t>
  </si>
  <si>
    <t>Utopia</t>
  </si>
  <si>
    <t>Sacerdotisa de la Oscuridad</t>
  </si>
  <si>
    <t>Ahora soy Zombie</t>
  </si>
  <si>
    <t>Tomo único</t>
  </si>
  <si>
    <t>Shino no es Capaz de decir su Propio Nombre</t>
  </si>
  <si>
    <t>Milky Way</t>
  </si>
  <si>
    <t>Uzumaki</t>
  </si>
  <si>
    <t>B6x2</t>
  </si>
  <si>
    <t>Heroes</t>
  </si>
  <si>
    <t>Inio Asano: Short Stories</t>
  </si>
  <si>
    <t>La Chica a la Orilla del Mar</t>
  </si>
  <si>
    <t>Historias de Amor</t>
  </si>
  <si>
    <t>C6x2</t>
  </si>
  <si>
    <t>Miroirs</t>
  </si>
  <si>
    <t>The Dovecote Express</t>
  </si>
  <si>
    <t>Boy Meets Maria</t>
  </si>
  <si>
    <t>Me Dijiste Para Siempre</t>
  </si>
  <si>
    <t>Amor, Devorare tu Corazón</t>
  </si>
  <si>
    <t>La Ciudad de la Luz</t>
  </si>
  <si>
    <t>Un Extraño en la Playa</t>
  </si>
  <si>
    <t>You Are in The Blue Summer</t>
  </si>
  <si>
    <t>The Blue Summer and You</t>
  </si>
  <si>
    <t>Mi Vecino Metalero</t>
  </si>
  <si>
    <t>Los Dioses Mienten</t>
  </si>
  <si>
    <t>Hitorijime Boyfriend</t>
  </si>
  <si>
    <t>Twilight Outfocus</t>
  </si>
  <si>
    <t>Twilight Outfocus Overlap</t>
  </si>
  <si>
    <t>Look Back</t>
  </si>
  <si>
    <t>Tatsuki Fujimoto´s Short Stories: 17-21</t>
  </si>
  <si>
    <t>Tatsuki Fujimoto´s Short Stories: 22-26</t>
  </si>
  <si>
    <t>Blue Lock</t>
  </si>
  <si>
    <t>Spy x Family</t>
  </si>
  <si>
    <t>Neko Wappa!</t>
  </si>
  <si>
    <t>Merci</t>
  </si>
  <si>
    <t>Quiero ser Asesinado por mi Alumna</t>
  </si>
  <si>
    <t>Miraculous</t>
  </si>
  <si>
    <t>Hikaru Ga Shinda Natsu</t>
  </si>
  <si>
    <t>Gachiakuta</t>
  </si>
  <si>
    <t>Loser Ranger</t>
  </si>
  <si>
    <t>El Pecado Original de Takopi</t>
  </si>
  <si>
    <t>Kimetsu no Yaiba</t>
  </si>
  <si>
    <t>Dead Dead Demon's Dededede Destruction</t>
  </si>
  <si>
    <t>Kaguya-Sama: Love is War</t>
  </si>
  <si>
    <t>Tomos que me faltan leer</t>
  </si>
  <si>
    <t>Given - 1 al 8</t>
  </si>
  <si>
    <t>The Goldeen Sheep - 1 al 3</t>
  </si>
  <si>
    <t>Sanctify - 3</t>
  </si>
  <si>
    <t>Hiraeth - 1 al 3</t>
  </si>
  <si>
    <t>Sacerdotisa de la Oscuridad - 2</t>
  </si>
  <si>
    <t>Goodbye Eri</t>
  </si>
  <si>
    <t>El Fin del Mundo y Antes del Amanecer</t>
  </si>
  <si>
    <t>Home Far Away</t>
  </si>
  <si>
    <t>Planeta Cómic</t>
  </si>
  <si>
    <t>La Mansion Decagonal - 2 al 5</t>
  </si>
  <si>
    <t>Mientras Yubooh Duerme</t>
  </si>
  <si>
    <t>Aka Akasaka</t>
  </si>
  <si>
    <t>Aidairo</t>
  </si>
  <si>
    <t>Tsubasa Yamaguchi</t>
  </si>
  <si>
    <t>Tappei Nagatsuki</t>
  </si>
  <si>
    <t>NisiOisiN</t>
  </si>
  <si>
    <t>Natsuki Kizu</t>
  </si>
  <si>
    <t>Katarina</t>
  </si>
  <si>
    <t>Fujita</t>
  </si>
  <si>
    <t>Koma Warita</t>
  </si>
  <si>
    <t>Ren Mokumoku</t>
  </si>
  <si>
    <t>Shū Sakuratani</t>
  </si>
  <si>
    <t>Inio Asano</t>
  </si>
  <si>
    <t>Taizan 5</t>
  </si>
  <si>
    <t>Tatsuya Endo</t>
  </si>
  <si>
    <t>Muneyuki Kaneshiro</t>
  </si>
  <si>
    <t>Dibujante</t>
  </si>
  <si>
    <t>Autor/a</t>
  </si>
  <si>
    <t>Oh! Great</t>
  </si>
  <si>
    <t>Yusuke Nomura</t>
  </si>
  <si>
    <t>Ryosuke Fuji</t>
  </si>
  <si>
    <t>Riku Tsuchida</t>
  </si>
  <si>
    <t>Mengo Yokoyari</t>
  </si>
  <si>
    <t>Tatsuki Fujimoto</t>
  </si>
  <si>
    <t>Yuuto Suzuki</t>
  </si>
  <si>
    <t>Shūzō Oshimi</t>
  </si>
  <si>
    <t>Naoya Matsumoto</t>
  </si>
  <si>
    <t>Yukinobu Tatsu</t>
  </si>
  <si>
    <t>Kei Urana</t>
  </si>
  <si>
    <t>Negi Haruba</t>
  </si>
  <si>
    <t>Chu-Gong</t>
  </si>
  <si>
    <t>Jang-Sung-Rak (Dubu)</t>
  </si>
  <si>
    <t>Akihito Tsukushi</t>
  </si>
  <si>
    <t>Usamaru Furuya</t>
  </si>
  <si>
    <t>Haruko Ichikawa</t>
  </si>
  <si>
    <t>Paulina Palacios</t>
  </si>
  <si>
    <t>Keito Gaku</t>
  </si>
  <si>
    <t>Kaori Ozaki</t>
  </si>
  <si>
    <t>Posuka Demizu</t>
  </si>
  <si>
    <t>Naoshi Arakawa</t>
  </si>
  <si>
    <t>Kentaro Yabuk</t>
  </si>
  <si>
    <t>Kazutaka Kodaka</t>
  </si>
  <si>
    <t>Takashi Tsukimi</t>
  </si>
  <si>
    <t>Hanokage</t>
  </si>
  <si>
    <t>Magica Quartet</t>
  </si>
  <si>
    <t>Masugitsume Kawazukuu</t>
  </si>
  <si>
    <t>Godsstation</t>
  </si>
  <si>
    <t>Yukito Ayatsuji</t>
  </si>
  <si>
    <t>Hiro Kiyohara</t>
  </si>
  <si>
    <t>Yūki Kamatani</t>
  </si>
  <si>
    <t>Yugo Ishikawa</t>
  </si>
  <si>
    <t>Yui Jōyama</t>
  </si>
  <si>
    <t>Masakazu Ishiguro</t>
  </si>
  <si>
    <t>Shō Harusono</t>
  </si>
  <si>
    <t>Ken Wakui</t>
  </si>
  <si>
    <t>Koyoharu Gotouge</t>
  </si>
  <si>
    <t>Yoshitoki Ōima</t>
  </si>
  <si>
    <t>Jinsei Kataoka</t>
  </si>
  <si>
    <t>Reiji Miyajima</t>
  </si>
  <si>
    <t>Satoru Noda</t>
  </si>
  <si>
    <t>Cool-kyou Shinja</t>
  </si>
  <si>
    <t>Kotoyama</t>
  </si>
  <si>
    <t>Tokei</t>
  </si>
  <si>
    <t>Nagisa Furuya</t>
  </si>
  <si>
    <t>Mamita</t>
  </si>
  <si>
    <t>Arii Memeko</t>
  </si>
  <si>
    <t>Janome</t>
  </si>
  <si>
    <t>Junji Ito</t>
  </si>
  <si>
    <t>Io Sakisaka</t>
  </si>
  <si>
    <t>Ikuko Hatoyama</t>
  </si>
  <si>
    <t>Teki Yatsuda</t>
  </si>
  <si>
    <t>PEYO</t>
  </si>
  <si>
    <t>Daichi Matsue</t>
  </si>
  <si>
    <t>Boys Run The Riot</t>
  </si>
  <si>
    <t>Hanako-Kun - 4 al 19</t>
  </si>
  <si>
    <t>Para Vos, Nacido en la Tierra</t>
  </si>
  <si>
    <t>Azusa Mase</t>
  </si>
  <si>
    <t>Tow Ubukata</t>
  </si>
  <si>
    <t>All you Need is Kill</t>
  </si>
  <si>
    <t>Takeshi Obata</t>
  </si>
  <si>
    <t>Kaguya-Sama: Love is War - 14 al 28</t>
  </si>
  <si>
    <t>El Pecado Original de Takopi - 1 &amp; 2</t>
  </si>
  <si>
    <t>Rooster Fighter - 5</t>
  </si>
  <si>
    <t>Ella y su Gato</t>
  </si>
  <si>
    <t>Voices of a Distant Star</t>
  </si>
  <si>
    <t>Makoto Shinkai</t>
  </si>
  <si>
    <t>Mizu Sahara</t>
  </si>
  <si>
    <t>Hikaru Ga Shinda Natsu - 2</t>
  </si>
  <si>
    <t>El Chico y el Perro</t>
  </si>
  <si>
    <t>Seishu Hase</t>
  </si>
  <si>
    <t>Takashi Murakami</t>
  </si>
  <si>
    <t>Elden Ring</t>
  </si>
  <si>
    <t>Kaiu Shirai</t>
  </si>
  <si>
    <t>FromSoftware</t>
  </si>
  <si>
    <t>Nikiichi Tobita</t>
  </si>
  <si>
    <t>Elden Ring - 1 &amp; 2</t>
  </si>
  <si>
    <t>Museum</t>
  </si>
  <si>
    <t>Ryosuke Tomoe</t>
  </si>
  <si>
    <t>Hooky</t>
  </si>
  <si>
    <t>Miriam Bonastre Tur</t>
  </si>
  <si>
    <t>Míriam Bonastre Tur</t>
  </si>
  <si>
    <t>Boys Run The Riot - 1 al 4</t>
  </si>
  <si>
    <t>Dead Dead Demon's Dededede Destruction 3 al 5</t>
  </si>
  <si>
    <t>Fire Punch - 6 al 8</t>
  </si>
  <si>
    <t>Mientras Yubooh Duerme - 1 al 3</t>
  </si>
  <si>
    <t>Moztros</t>
  </si>
  <si>
    <t>Hot Paprika</t>
  </si>
  <si>
    <t>Mirka Andolfo</t>
  </si>
  <si>
    <t>Gachiakuta - 2 al 4</t>
  </si>
  <si>
    <t>Solo Leveling - 4 &amp; 5</t>
  </si>
  <si>
    <t>Blue Period  - 6 al 13</t>
  </si>
  <si>
    <t>Series totales</t>
  </si>
  <si>
    <t>Valor unitario</t>
  </si>
  <si>
    <t>Museum - 1 &amp; 2</t>
  </si>
  <si>
    <t>Bakemonogatari - 17 al 20</t>
  </si>
  <si>
    <t>Aku no Hana - 2 al 8</t>
  </si>
  <si>
    <t>Sakamoto Days - 3 al 9</t>
  </si>
  <si>
    <t>Blue Lock - 13 al 18</t>
  </si>
  <si>
    <t>Houseki no Kuni - 3 &amp; 4</t>
  </si>
  <si>
    <t>Nude Model</t>
  </si>
  <si>
    <t>Spy x Family - 11 &amp; 12</t>
  </si>
  <si>
    <t>Tomos por tamaño</t>
  </si>
  <si>
    <t>Re:Zero - 13</t>
  </si>
  <si>
    <t>Miraculous - 1 al 3</t>
  </si>
  <si>
    <t>Hooky - 2</t>
  </si>
  <si>
    <t>Quiero ser Asesinado por mi Alumna - 1 &amp; 2</t>
  </si>
  <si>
    <t>Las Montañas de la Locura</t>
  </si>
  <si>
    <t>Gou Tanabe</t>
  </si>
  <si>
    <t>Las Montañas de la Locura - 1</t>
  </si>
  <si>
    <t>Dandadan - 8</t>
  </si>
  <si>
    <t>Tomos sin leer</t>
  </si>
  <si>
    <t>La Tierra de las Gemas</t>
  </si>
  <si>
    <t>Finalizado (11)</t>
  </si>
  <si>
    <t>Finalizado (12)</t>
  </si>
  <si>
    <t>Finalizado (3)</t>
  </si>
  <si>
    <t>Finalizado (28)</t>
  </si>
  <si>
    <t>Finalizado (2)</t>
  </si>
  <si>
    <t>Finalizado (21)</t>
  </si>
  <si>
    <t>Finalizado (8)</t>
  </si>
  <si>
    <t>Finalizado (13)</t>
  </si>
  <si>
    <t>Finalizado (4)</t>
  </si>
  <si>
    <t>Finalizado (5)</t>
  </si>
  <si>
    <t>Finalizado (9)</t>
  </si>
  <si>
    <t>Finalizado (31)</t>
  </si>
  <si>
    <t>Finalizado (23)</t>
  </si>
  <si>
    <t>Finalizado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</si>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</sst>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33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5DFDB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7" borderId="2" applyNumberFormat="0" applyAlignment="0" applyProtection="0"/>
    <xf numFmtId="0" fontId="11" fillId="6" borderId="18" applyNumberFormat="0" applyAlignment="0" applyProtection="0"/>
  </cellStyleXfs>
  <cellXfs count="83">
    <xf numFmtId="0" fontId="0" fillId="0" borderId="0" xfId="0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5" borderId="4" xfId="4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0" fillId="21" borderId="4" xfId="0" applyFill="1" applyBorder="1" applyAlignment="1">
      <alignment horizontal="center" wrapText="1"/>
    </xf>
    <xf numFmtId="0" fontId="7" fillId="16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8" borderId="4" xfId="0" applyFont="1" applyFill="1" applyBorder="1" applyAlignment="1">
      <alignment horizontal="center" wrapText="1"/>
    </xf>
    <xf numFmtId="0" fontId="7" fillId="23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wrapText="1"/>
    </xf>
    <xf numFmtId="0" fontId="7" fillId="11" borderId="4" xfId="0" applyFont="1" applyFill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7" fillId="12" borderId="4" xfId="0" applyFont="1" applyFill="1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0" fillId="24" borderId="4" xfId="0" applyFill="1" applyBorder="1" applyAlignment="1">
      <alignment horizontal="center" wrapText="1"/>
    </xf>
    <xf numFmtId="0" fontId="0" fillId="19" borderId="4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7" fillId="15" borderId="4" xfId="0" applyFont="1" applyFill="1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6" fillId="7" borderId="6" xfId="6" applyBorder="1" applyAlignment="1">
      <alignment horizontal="center" wrapText="1"/>
    </xf>
    <xf numFmtId="6" fontId="5" fillId="6" borderId="8" xfId="5" applyNumberFormat="1" applyBorder="1" applyAlignment="1">
      <alignment horizontal="center" wrapText="1"/>
    </xf>
    <xf numFmtId="0" fontId="0" fillId="21" borderId="5" xfId="0" applyFill="1" applyBorder="1" applyAlignment="1">
      <alignment horizontal="center" wrapText="1"/>
    </xf>
    <xf numFmtId="0" fontId="7" fillId="17" borderId="3" xfId="0" applyFont="1" applyFill="1" applyBorder="1" applyAlignment="1">
      <alignment horizontal="center" wrapText="1"/>
    </xf>
    <xf numFmtId="0" fontId="0" fillId="24" borderId="3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7" fillId="23" borderId="3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7" fillId="8" borderId="10" xfId="0" applyFont="1" applyFill="1" applyBorder="1" applyAlignment="1">
      <alignment horizontal="center" wrapText="1"/>
    </xf>
    <xf numFmtId="0" fontId="3" fillId="4" borderId="10" xfId="3" applyBorder="1" applyAlignment="1">
      <alignment horizontal="center" wrapText="1"/>
    </xf>
    <xf numFmtId="0" fontId="6" fillId="7" borderId="11" xfId="6" applyBorder="1" applyAlignment="1">
      <alignment horizontal="center" wrapText="1"/>
    </xf>
    <xf numFmtId="6" fontId="5" fillId="6" borderId="12" xfId="5" applyNumberFormat="1" applyBorder="1" applyAlignment="1">
      <alignment horizontal="center" wrapText="1"/>
    </xf>
    <xf numFmtId="0" fontId="0" fillId="21" borderId="10" xfId="0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6" fontId="5" fillId="6" borderId="7" xfId="5" applyNumberFormat="1" applyBorder="1" applyAlignment="1">
      <alignment horizontal="center" vertical="center"/>
    </xf>
    <xf numFmtId="0" fontId="3" fillId="4" borderId="13" xfId="3" applyBorder="1" applyAlignment="1">
      <alignment horizontal="center" wrapText="1"/>
    </xf>
    <xf numFmtId="0" fontId="7" fillId="8" borderId="13" xfId="0" applyFont="1" applyFill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6" fillId="7" borderId="14" xfId="6" applyBorder="1" applyAlignment="1">
      <alignment horizontal="center" wrapText="1"/>
    </xf>
    <xf numFmtId="6" fontId="5" fillId="6" borderId="15" xfId="5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6" fontId="5" fillId="6" borderId="16" xfId="5" applyNumberFormat="1" applyBorder="1" applyAlignment="1">
      <alignment horizontal="center" wrapText="1"/>
    </xf>
    <xf numFmtId="0" fontId="6" fillId="7" borderId="2" xfId="6" applyAlignment="1">
      <alignment horizontal="center" wrapText="1"/>
    </xf>
    <xf numFmtId="6" fontId="5" fillId="6" borderId="1" xfId="5" applyNumberFormat="1" applyAlignment="1">
      <alignment horizontal="center" wrapText="1"/>
    </xf>
    <xf numFmtId="0" fontId="7" fillId="25" borderId="4" xfId="0" applyFont="1" applyFill="1" applyBorder="1" applyAlignment="1">
      <alignment horizontal="center" wrapText="1"/>
    </xf>
    <xf numFmtId="0" fontId="9" fillId="26" borderId="4" xfId="0" applyFont="1" applyFill="1" applyBorder="1" applyAlignment="1">
      <alignment horizontal="center" vertical="center"/>
    </xf>
    <xf numFmtId="0" fontId="6" fillId="7" borderId="3" xfId="6" applyBorder="1" applyAlignment="1">
      <alignment horizontal="center" wrapText="1"/>
    </xf>
    <xf numFmtId="6" fontId="5" fillId="6" borderId="3" xfId="5" applyNumberFormat="1" applyBorder="1" applyAlignment="1">
      <alignment horizontal="center" wrapText="1"/>
    </xf>
    <xf numFmtId="0" fontId="0" fillId="18" borderId="3" xfId="0" applyFill="1" applyBorder="1" applyAlignment="1">
      <alignment horizontal="center" wrapText="1"/>
    </xf>
    <xf numFmtId="0" fontId="0" fillId="21" borderId="3" xfId="0" applyFill="1" applyBorder="1" applyAlignment="1">
      <alignment horizontal="center" wrapText="1"/>
    </xf>
    <xf numFmtId="0" fontId="7" fillId="16" borderId="3" xfId="0" applyFont="1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9" fillId="6" borderId="17" xfId="5" applyFont="1" applyBorder="1" applyAlignment="1">
      <alignment horizontal="center" wrapText="1"/>
    </xf>
    <xf numFmtId="0" fontId="4" fillId="5" borderId="3" xfId="4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2" fillId="3" borderId="3" xfId="2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7" fillId="25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center" wrapText="1"/>
    </xf>
    <xf numFmtId="0" fontId="10" fillId="27" borderId="4" xfId="0" applyFont="1" applyFill="1" applyBorder="1" applyAlignment="1">
      <alignment horizontal="center" wrapText="1"/>
    </xf>
    <xf numFmtId="0" fontId="9" fillId="27" borderId="4" xfId="0" applyFont="1" applyFill="1" applyBorder="1" applyAlignment="1">
      <alignment horizontal="center" wrapText="1"/>
    </xf>
    <xf numFmtId="0" fontId="9" fillId="27" borderId="9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vertical="center"/>
    </xf>
    <xf numFmtId="6" fontId="5" fillId="6" borderId="1" xfId="5" applyNumberFormat="1" applyAlignment="1">
      <alignment horizontal="center" vertical="center"/>
    </xf>
    <xf numFmtId="0" fontId="1" fillId="2" borderId="10" xfId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8" borderId="4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1" borderId="10" xfId="0" applyFont="1" applyFill="1" applyBorder="1" applyAlignment="1">
      <alignment horizontal="center" wrapText="1"/>
    </xf>
    <xf numFmtId="0" fontId="11" fillId="6" borderId="18" xfId="7" applyAlignment="1">
      <alignment horizontal="center" vertical="center" wrapText="1"/>
    </xf>
  </cellXfs>
  <cellStyles count="8">
    <cellStyle name="Bueno" xfId="1" builtinId="26"/>
    <cellStyle name="Cálculo" xfId="5" builtinId="22"/>
    <cellStyle name="Celda de comprobación" xfId="6" builtinId="23"/>
    <cellStyle name="Entrada" xfId="4" builtinId="20"/>
    <cellStyle name="Incorrecto" xfId="2" builtinId="27"/>
    <cellStyle name="Neutral" xfId="3" builtinId="28"/>
    <cellStyle name="Normal" xfId="0" builtinId="0"/>
    <cellStyle name="Salida" xfId="7" builtinId="2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66"/>
        </patternFill>
      </fill>
    </dxf>
    <dxf>
      <fill>
        <patternFill>
          <bgColor theme="7" tint="0.59996337778862885"/>
        </patternFill>
      </fill>
    </dxf>
    <dxf>
      <fill>
        <patternFill>
          <bgColor rgb="FF3333CC"/>
        </patternFill>
      </fill>
    </dxf>
    <dxf>
      <fill>
        <patternFill patternType="solid">
          <fgColor rgb="FF00FFCC"/>
          <bgColor rgb="FF0EAE02"/>
        </patternFill>
      </fill>
    </dxf>
  </dxfs>
  <tableStyles count="0" defaultTableStyle="TableStyleMedium2" defaultPivotStyle="PivotStyleLight16"/>
  <colors>
    <mruColors>
      <color rgb="FFFF0000"/>
      <color rgb="FF95DFDB"/>
      <color rgb="FF3333CC"/>
      <color rgb="FFFF5050"/>
      <color rgb="FFFF0066"/>
      <color rgb="FF0EAE02"/>
      <color rgb="FF00FFCC"/>
      <color rgb="FF66CCFF"/>
      <color rgb="FF003366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DF50-6FBC-4F7F-9AF4-AF00221DFCCC}">
  <dimension ref="A1:K105"/>
  <sheetViews>
    <sheetView tabSelected="1" topLeftCell="A22" zoomScaleNormal="100" workbookViewId="0">
      <selection activeCell="D26" sqref="D26"/>
    </sheetView>
  </sheetViews>
  <sheetFormatPr baseColWidth="10" defaultRowHeight="15" x14ac:dyDescent="0.25"/>
  <cols>
    <col min="1" max="1" width="15.85546875" bestFit="1" customWidth="1"/>
    <col min="2" max="2" width="17.140625" bestFit="1" customWidth="1"/>
    <col min="3" max="3" width="41.85546875" bestFit="1" customWidth="1"/>
    <col min="4" max="4" width="6.85546875" bestFit="1" customWidth="1"/>
    <col min="5" max="5" width="16.85546875" customWidth="1"/>
    <col min="6" max="6" width="11" bestFit="1" customWidth="1"/>
    <col min="7" max="7" width="11.85546875" bestFit="1" customWidth="1"/>
    <col min="8" max="8" width="17.7109375" bestFit="1" customWidth="1"/>
    <col min="9" max="9" width="19.85546875" bestFit="1" customWidth="1"/>
    <col min="10" max="10" width="24.85546875" bestFit="1" customWidth="1"/>
    <col min="11" max="11" width="45.42578125" bestFit="1" customWidth="1"/>
    <col min="12" max="12" width="11.42578125" customWidth="1"/>
  </cols>
  <sheetData>
    <row r="1" spans="1:11" ht="15.75" thickBot="1" x14ac:dyDescent="0.3">
      <c r="A1" s="12" t="s">
        <v>36</v>
      </c>
      <c r="B1" s="12" t="s">
        <v>21</v>
      </c>
      <c r="C1" s="12" t="s">
        <v>3</v>
      </c>
      <c r="D1" s="12" t="s">
        <v>0</v>
      </c>
      <c r="E1" s="12" t="s">
        <v>259</v>
      </c>
      <c r="F1" s="12" t="s">
        <v>1</v>
      </c>
      <c r="G1" s="12" t="s">
        <v>2</v>
      </c>
      <c r="H1" s="12" t="s">
        <v>5</v>
      </c>
      <c r="I1" s="81" t="s">
        <v>130</v>
      </c>
      <c r="J1" s="81" t="s">
        <v>129</v>
      </c>
      <c r="K1" s="81" t="s">
        <v>102</v>
      </c>
    </row>
    <row r="2" spans="1:11" ht="16.5" thickTop="1" thickBot="1" x14ac:dyDescent="0.3">
      <c r="A2" s="3" t="s">
        <v>37</v>
      </c>
      <c r="B2" s="4" t="s">
        <v>22</v>
      </c>
      <c r="C2" s="31" t="s">
        <v>11</v>
      </c>
      <c r="D2" s="48">
        <v>20</v>
      </c>
      <c r="E2" s="49">
        <v>6000</v>
      </c>
      <c r="F2" s="1" t="s">
        <v>4</v>
      </c>
      <c r="G2" s="49">
        <f t="shared" ref="G2:G13" si="0">D2*E2</f>
        <v>120000</v>
      </c>
      <c r="H2" s="6" t="s">
        <v>6</v>
      </c>
      <c r="I2" s="51" t="s">
        <v>115</v>
      </c>
      <c r="J2" s="51" t="s">
        <v>115</v>
      </c>
      <c r="K2" s="73" t="s">
        <v>187</v>
      </c>
    </row>
    <row r="3" spans="1:11" ht="16.5" thickTop="1" thickBot="1" x14ac:dyDescent="0.3">
      <c r="A3" s="3" t="s">
        <v>37</v>
      </c>
      <c r="B3" s="4" t="s">
        <v>22</v>
      </c>
      <c r="C3" s="31" t="s">
        <v>9</v>
      </c>
      <c r="D3" s="48">
        <v>20</v>
      </c>
      <c r="E3" s="49">
        <v>6000</v>
      </c>
      <c r="F3" s="1" t="s">
        <v>4</v>
      </c>
      <c r="G3" s="49">
        <f t="shared" si="0"/>
        <v>120000</v>
      </c>
      <c r="H3" s="7" t="s">
        <v>6</v>
      </c>
      <c r="I3" s="51" t="s">
        <v>118</v>
      </c>
      <c r="J3" s="51" t="s">
        <v>131</v>
      </c>
      <c r="K3" s="74" t="s">
        <v>227</v>
      </c>
    </row>
    <row r="4" spans="1:11" ht="16.5" thickTop="1" thickBot="1" x14ac:dyDescent="0.3">
      <c r="A4" s="3" t="s">
        <v>37</v>
      </c>
      <c r="B4" s="4" t="s">
        <v>22</v>
      </c>
      <c r="C4" s="31" t="s">
        <v>12</v>
      </c>
      <c r="D4" s="48">
        <v>13</v>
      </c>
      <c r="E4" s="49">
        <v>6000</v>
      </c>
      <c r="F4" s="1" t="s">
        <v>4</v>
      </c>
      <c r="G4" s="49">
        <f t="shared" si="0"/>
        <v>78000</v>
      </c>
      <c r="H4" s="7" t="s">
        <v>6</v>
      </c>
      <c r="I4" s="51" t="s">
        <v>116</v>
      </c>
      <c r="J4" s="51" t="s">
        <v>116</v>
      </c>
      <c r="K4" s="73" t="s">
        <v>223</v>
      </c>
    </row>
    <row r="5" spans="1:11" ht="16.5" thickTop="1" thickBot="1" x14ac:dyDescent="0.3">
      <c r="A5" s="3" t="s">
        <v>37</v>
      </c>
      <c r="B5" s="4" t="s">
        <v>22</v>
      </c>
      <c r="C5" s="31" t="s">
        <v>15</v>
      </c>
      <c r="D5" s="48">
        <v>13</v>
      </c>
      <c r="E5" s="49">
        <v>6000</v>
      </c>
      <c r="F5" s="1" t="s">
        <v>4</v>
      </c>
      <c r="G5" s="49">
        <f t="shared" si="0"/>
        <v>78000</v>
      </c>
      <c r="H5" s="7" t="s">
        <v>6</v>
      </c>
      <c r="I5" s="51" t="s">
        <v>117</v>
      </c>
      <c r="J5" s="51" t="s">
        <v>185</v>
      </c>
      <c r="K5" s="73" t="s">
        <v>235</v>
      </c>
    </row>
    <row r="6" spans="1:11" ht="16.5" thickTop="1" thickBot="1" x14ac:dyDescent="0.3">
      <c r="A6" s="3" t="s">
        <v>37</v>
      </c>
      <c r="B6" s="4" t="s">
        <v>22</v>
      </c>
      <c r="C6" s="31" t="s">
        <v>17</v>
      </c>
      <c r="D6" s="48">
        <v>8</v>
      </c>
      <c r="E6" s="49">
        <v>6000</v>
      </c>
      <c r="F6" s="1" t="s">
        <v>4</v>
      </c>
      <c r="G6" s="49">
        <f t="shared" si="0"/>
        <v>48000</v>
      </c>
      <c r="H6" s="7" t="s">
        <v>6</v>
      </c>
      <c r="I6" s="51" t="s">
        <v>119</v>
      </c>
      <c r="J6" s="51" t="s">
        <v>119</v>
      </c>
      <c r="K6" s="73" t="s">
        <v>103</v>
      </c>
    </row>
    <row r="7" spans="1:11" ht="16.5" thickTop="1" thickBot="1" x14ac:dyDescent="0.3">
      <c r="A7" s="3" t="s">
        <v>37</v>
      </c>
      <c r="B7" s="4" t="s">
        <v>22</v>
      </c>
      <c r="C7" s="31" t="s">
        <v>18</v>
      </c>
      <c r="D7" s="48">
        <v>11</v>
      </c>
      <c r="E7" s="49">
        <v>6000</v>
      </c>
      <c r="F7" s="1" t="s">
        <v>4</v>
      </c>
      <c r="G7" s="49">
        <f t="shared" si="0"/>
        <v>66000</v>
      </c>
      <c r="H7" s="7" t="s">
        <v>6</v>
      </c>
      <c r="I7" s="51" t="s">
        <v>120</v>
      </c>
      <c r="J7" s="51" t="s">
        <v>133</v>
      </c>
    </row>
    <row r="8" spans="1:11" ht="16.5" thickTop="1" thickBot="1" x14ac:dyDescent="0.3">
      <c r="A8" s="3" t="s">
        <v>37</v>
      </c>
      <c r="B8" s="4" t="s">
        <v>22</v>
      </c>
      <c r="C8" s="31" t="s">
        <v>19</v>
      </c>
      <c r="D8" s="48">
        <v>6</v>
      </c>
      <c r="E8" s="49">
        <v>6000</v>
      </c>
      <c r="F8" s="1" t="s">
        <v>4</v>
      </c>
      <c r="G8" s="49">
        <f t="shared" si="0"/>
        <v>36000</v>
      </c>
      <c r="H8" s="5" t="s">
        <v>245</v>
      </c>
      <c r="I8" s="51" t="s">
        <v>121</v>
      </c>
      <c r="J8" s="51" t="s">
        <v>121</v>
      </c>
    </row>
    <row r="9" spans="1:11" ht="16.5" thickTop="1" thickBot="1" x14ac:dyDescent="0.3">
      <c r="A9" s="3" t="s">
        <v>37</v>
      </c>
      <c r="B9" s="4" t="s">
        <v>22</v>
      </c>
      <c r="C9" s="31" t="s">
        <v>94</v>
      </c>
      <c r="D9" s="48">
        <v>3</v>
      </c>
      <c r="E9" s="49">
        <v>8000</v>
      </c>
      <c r="F9" s="1" t="s">
        <v>4</v>
      </c>
      <c r="G9" s="49">
        <f t="shared" si="0"/>
        <v>24000</v>
      </c>
      <c r="H9" s="7" t="s">
        <v>6</v>
      </c>
      <c r="I9" s="51" t="s">
        <v>122</v>
      </c>
      <c r="J9" s="51" t="s">
        <v>134</v>
      </c>
      <c r="K9" s="73" t="s">
        <v>236</v>
      </c>
    </row>
    <row r="10" spans="1:11" ht="16.5" thickTop="1" thickBot="1" x14ac:dyDescent="0.3">
      <c r="A10" s="3" t="s">
        <v>37</v>
      </c>
      <c r="B10" s="4" t="s">
        <v>22</v>
      </c>
      <c r="C10" s="31" t="s">
        <v>95</v>
      </c>
      <c r="D10" s="48">
        <v>2</v>
      </c>
      <c r="E10" s="49">
        <v>6000</v>
      </c>
      <c r="F10" s="1" t="s">
        <v>4</v>
      </c>
      <c r="G10" s="49">
        <f t="shared" si="0"/>
        <v>12000</v>
      </c>
      <c r="H10" s="7" t="s">
        <v>6</v>
      </c>
      <c r="I10" s="51" t="s">
        <v>123</v>
      </c>
      <c r="J10" s="51" t="s">
        <v>123</v>
      </c>
      <c r="K10" s="73" t="s">
        <v>200</v>
      </c>
    </row>
    <row r="11" spans="1:11" ht="16.5" thickTop="1" thickBot="1" x14ac:dyDescent="0.3">
      <c r="A11" s="3" t="s">
        <v>37</v>
      </c>
      <c r="B11" s="8" t="s">
        <v>23</v>
      </c>
      <c r="C11" s="31" t="s">
        <v>20</v>
      </c>
      <c r="D11" s="48">
        <v>11</v>
      </c>
      <c r="E11" s="49">
        <v>5500</v>
      </c>
      <c r="F11" s="1" t="s">
        <v>4</v>
      </c>
      <c r="G11" s="49">
        <f t="shared" si="0"/>
        <v>60500</v>
      </c>
      <c r="H11" s="7" t="s">
        <v>6</v>
      </c>
      <c r="I11" s="51" t="s">
        <v>114</v>
      </c>
      <c r="J11" s="51" t="s">
        <v>135</v>
      </c>
    </row>
    <row r="12" spans="1:11" ht="16.5" thickTop="1" thickBot="1" x14ac:dyDescent="0.3">
      <c r="A12" s="3" t="s">
        <v>37</v>
      </c>
      <c r="B12" s="8" t="s">
        <v>23</v>
      </c>
      <c r="C12" s="31" t="s">
        <v>26</v>
      </c>
      <c r="D12" s="48">
        <v>5</v>
      </c>
      <c r="E12" s="49">
        <v>5500</v>
      </c>
      <c r="F12" s="1" t="s">
        <v>4</v>
      </c>
      <c r="G12" s="49">
        <f t="shared" si="0"/>
        <v>27500</v>
      </c>
      <c r="H12" s="7" t="s">
        <v>6</v>
      </c>
      <c r="I12" s="51" t="s">
        <v>124</v>
      </c>
      <c r="J12" s="51" t="s">
        <v>124</v>
      </c>
      <c r="K12" s="73" t="s">
        <v>195</v>
      </c>
    </row>
    <row r="13" spans="1:11" ht="16.5" thickTop="1" thickBot="1" x14ac:dyDescent="0.3">
      <c r="A13" s="3" t="s">
        <v>37</v>
      </c>
      <c r="B13" s="8" t="s">
        <v>23</v>
      </c>
      <c r="C13" s="31" t="s">
        <v>100</v>
      </c>
      <c r="D13" s="48">
        <v>6</v>
      </c>
      <c r="E13" s="49">
        <v>5500</v>
      </c>
      <c r="F13" s="1" t="s">
        <v>4</v>
      </c>
      <c r="G13" s="49">
        <f t="shared" si="0"/>
        <v>33000</v>
      </c>
      <c r="H13" s="5" t="s">
        <v>246</v>
      </c>
      <c r="I13" s="51" t="s">
        <v>125</v>
      </c>
      <c r="J13" s="51" t="s">
        <v>125</v>
      </c>
      <c r="K13" s="73" t="s">
        <v>215</v>
      </c>
    </row>
    <row r="14" spans="1:11" ht="16.5" thickTop="1" thickBot="1" x14ac:dyDescent="0.3">
      <c r="A14" s="3" t="s">
        <v>37</v>
      </c>
      <c r="B14" s="8" t="s">
        <v>23</v>
      </c>
      <c r="C14" s="31" t="s">
        <v>209</v>
      </c>
      <c r="D14" s="48">
        <v>2</v>
      </c>
      <c r="E14" s="49">
        <v>6900</v>
      </c>
      <c r="F14" s="1" t="s">
        <v>4</v>
      </c>
      <c r="G14" s="49">
        <f t="shared" ref="G14:G28" si="1">D14*E14</f>
        <v>13800</v>
      </c>
      <c r="H14" s="5" t="s">
        <v>247</v>
      </c>
      <c r="I14" s="51" t="s">
        <v>210</v>
      </c>
      <c r="J14" s="51" t="s">
        <v>210</v>
      </c>
      <c r="K14" s="73" t="s">
        <v>226</v>
      </c>
    </row>
    <row r="15" spans="1:11" ht="16.5" thickTop="1" thickBot="1" x14ac:dyDescent="0.3">
      <c r="A15" s="3" t="s">
        <v>37</v>
      </c>
      <c r="B15" s="8" t="s">
        <v>23</v>
      </c>
      <c r="C15" s="31" t="s">
        <v>90</v>
      </c>
      <c r="D15" s="48">
        <v>12</v>
      </c>
      <c r="E15" s="49">
        <v>5500</v>
      </c>
      <c r="F15" s="1" t="s">
        <v>16</v>
      </c>
      <c r="G15" s="49">
        <f t="shared" si="1"/>
        <v>66000</v>
      </c>
      <c r="H15" s="7" t="s">
        <v>6</v>
      </c>
      <c r="I15" s="51" t="s">
        <v>127</v>
      </c>
      <c r="J15" s="51" t="s">
        <v>127</v>
      </c>
      <c r="K15" s="73" t="s">
        <v>233</v>
      </c>
    </row>
    <row r="16" spans="1:11" ht="16.5" thickTop="1" thickBot="1" x14ac:dyDescent="0.3">
      <c r="A16" s="3" t="s">
        <v>37</v>
      </c>
      <c r="B16" s="8" t="s">
        <v>23</v>
      </c>
      <c r="C16" s="31" t="s">
        <v>89</v>
      </c>
      <c r="D16" s="48">
        <v>18</v>
      </c>
      <c r="E16" s="49">
        <v>5500</v>
      </c>
      <c r="F16" s="1" t="s">
        <v>16</v>
      </c>
      <c r="G16" s="49">
        <f t="shared" si="1"/>
        <v>99000</v>
      </c>
      <c r="H16" s="7" t="s">
        <v>6</v>
      </c>
      <c r="I16" s="51" t="s">
        <v>128</v>
      </c>
      <c r="J16" s="51" t="s">
        <v>132</v>
      </c>
      <c r="K16" s="73" t="s">
        <v>230</v>
      </c>
    </row>
    <row r="17" spans="1:11" ht="16.5" thickTop="1" thickBot="1" x14ac:dyDescent="0.3">
      <c r="A17" s="3" t="s">
        <v>37</v>
      </c>
      <c r="B17" s="8" t="s">
        <v>23</v>
      </c>
      <c r="C17" s="31" t="s">
        <v>10</v>
      </c>
      <c r="D17" s="48">
        <v>15</v>
      </c>
      <c r="E17" s="49">
        <v>5500</v>
      </c>
      <c r="F17" s="1" t="s">
        <v>16</v>
      </c>
      <c r="G17" s="49">
        <f t="shared" si="1"/>
        <v>82500</v>
      </c>
      <c r="H17" s="7" t="s">
        <v>6</v>
      </c>
      <c r="I17" s="51" t="s">
        <v>136</v>
      </c>
      <c r="J17" s="51" t="s">
        <v>136</v>
      </c>
    </row>
    <row r="18" spans="1:11" ht="16.5" thickTop="1" thickBot="1" x14ac:dyDescent="0.3">
      <c r="A18" s="3" t="s">
        <v>37</v>
      </c>
      <c r="B18" s="8" t="s">
        <v>23</v>
      </c>
      <c r="C18" s="31" t="s">
        <v>25</v>
      </c>
      <c r="D18" s="48">
        <v>9</v>
      </c>
      <c r="E18" s="49">
        <v>5500</v>
      </c>
      <c r="F18" s="1" t="s">
        <v>16</v>
      </c>
      <c r="G18" s="49">
        <f t="shared" si="1"/>
        <v>49500</v>
      </c>
      <c r="H18" s="7" t="s">
        <v>6</v>
      </c>
      <c r="I18" s="51" t="s">
        <v>137</v>
      </c>
      <c r="J18" s="51" t="s">
        <v>137</v>
      </c>
      <c r="K18" s="73" t="s">
        <v>229</v>
      </c>
    </row>
    <row r="19" spans="1:11" ht="16.5" thickTop="1" thickBot="1" x14ac:dyDescent="0.3">
      <c r="A19" s="3" t="s">
        <v>37</v>
      </c>
      <c r="B19" s="8" t="s">
        <v>23</v>
      </c>
      <c r="C19" s="31" t="s">
        <v>30</v>
      </c>
      <c r="D19" s="48">
        <v>8</v>
      </c>
      <c r="E19" s="49">
        <v>5500</v>
      </c>
      <c r="F19" s="1" t="s">
        <v>16</v>
      </c>
      <c r="G19" s="49">
        <f t="shared" si="1"/>
        <v>44000</v>
      </c>
      <c r="H19" s="5" t="s">
        <v>245</v>
      </c>
      <c r="I19" s="51" t="s">
        <v>138</v>
      </c>
      <c r="J19" s="51" t="s">
        <v>138</v>
      </c>
      <c r="K19" s="73" t="s">
        <v>228</v>
      </c>
    </row>
    <row r="20" spans="1:11" ht="16.5" thickTop="1" thickBot="1" x14ac:dyDescent="0.3">
      <c r="A20" s="3" t="s">
        <v>37</v>
      </c>
      <c r="B20" s="8" t="s">
        <v>23</v>
      </c>
      <c r="C20" s="31" t="s">
        <v>32</v>
      </c>
      <c r="D20" s="48">
        <v>8</v>
      </c>
      <c r="E20" s="49">
        <v>5500</v>
      </c>
      <c r="F20" s="1" t="s">
        <v>16</v>
      </c>
      <c r="G20" s="49">
        <f t="shared" si="1"/>
        <v>44000</v>
      </c>
      <c r="H20" s="7" t="s">
        <v>6</v>
      </c>
      <c r="I20" s="51" t="s">
        <v>140</v>
      </c>
      <c r="J20" s="51" t="s">
        <v>140</v>
      </c>
      <c r="K20" s="73" t="s">
        <v>242</v>
      </c>
    </row>
    <row r="21" spans="1:11" ht="16.5" thickTop="1" thickBot="1" x14ac:dyDescent="0.3">
      <c r="A21" s="3" t="s">
        <v>37</v>
      </c>
      <c r="B21" s="8" t="s">
        <v>23</v>
      </c>
      <c r="C21" s="31" t="s">
        <v>96</v>
      </c>
      <c r="D21" s="48">
        <v>4</v>
      </c>
      <c r="E21" s="49">
        <v>5500</v>
      </c>
      <c r="F21" s="1" t="s">
        <v>16</v>
      </c>
      <c r="G21" s="49">
        <f t="shared" si="1"/>
        <v>22000</v>
      </c>
      <c r="H21" s="7" t="s">
        <v>6</v>
      </c>
      <c r="I21" s="51" t="s">
        <v>141</v>
      </c>
      <c r="J21" s="51" t="s">
        <v>141</v>
      </c>
      <c r="K21" s="73" t="s">
        <v>221</v>
      </c>
    </row>
    <row r="22" spans="1:11" ht="16.5" thickTop="1" thickBot="1" x14ac:dyDescent="0.3">
      <c r="A22" s="3" t="s">
        <v>37</v>
      </c>
      <c r="B22" s="8" t="s">
        <v>23</v>
      </c>
      <c r="C22" s="31" t="s">
        <v>13</v>
      </c>
      <c r="D22" s="48">
        <v>5</v>
      </c>
      <c r="E22" s="49">
        <v>20000</v>
      </c>
      <c r="F22" s="9" t="s">
        <v>14</v>
      </c>
      <c r="G22" s="49">
        <f t="shared" si="1"/>
        <v>100000</v>
      </c>
      <c r="H22" s="7" t="s">
        <v>6</v>
      </c>
      <c r="I22" s="51" t="s">
        <v>143</v>
      </c>
      <c r="J22" s="51" t="s">
        <v>144</v>
      </c>
      <c r="K22" s="73" t="s">
        <v>222</v>
      </c>
    </row>
    <row r="23" spans="1:11" ht="16.5" thickTop="1" thickBot="1" x14ac:dyDescent="0.3">
      <c r="A23" s="3" t="s">
        <v>37</v>
      </c>
      <c r="B23" s="8" t="s">
        <v>23</v>
      </c>
      <c r="C23" s="31" t="s">
        <v>7</v>
      </c>
      <c r="D23" s="48">
        <v>11</v>
      </c>
      <c r="E23" s="49">
        <v>7500</v>
      </c>
      <c r="F23" s="7" t="s">
        <v>8</v>
      </c>
      <c r="G23" s="49">
        <f t="shared" si="1"/>
        <v>82500</v>
      </c>
      <c r="H23" s="7" t="s">
        <v>6</v>
      </c>
      <c r="I23" s="51" t="s">
        <v>145</v>
      </c>
      <c r="J23" s="51" t="s">
        <v>145</v>
      </c>
    </row>
    <row r="24" spans="1:11" ht="16.5" thickTop="1" thickBot="1" x14ac:dyDescent="0.3">
      <c r="A24" s="3" t="s">
        <v>37</v>
      </c>
      <c r="B24" s="12" t="s">
        <v>29</v>
      </c>
      <c r="C24" s="31" t="s">
        <v>244</v>
      </c>
      <c r="D24" s="48">
        <v>4</v>
      </c>
      <c r="E24" s="49">
        <v>6900</v>
      </c>
      <c r="F24" s="1" t="s">
        <v>4</v>
      </c>
      <c r="G24" s="49">
        <f t="shared" si="1"/>
        <v>27600</v>
      </c>
      <c r="H24" s="7" t="s">
        <v>6</v>
      </c>
      <c r="I24" s="51" t="s">
        <v>147</v>
      </c>
      <c r="J24" s="51" t="s">
        <v>147</v>
      </c>
      <c r="K24" s="73" t="s">
        <v>231</v>
      </c>
    </row>
    <row r="25" spans="1:11" ht="16.5" thickTop="1" thickBot="1" x14ac:dyDescent="0.3">
      <c r="A25" s="3" t="s">
        <v>37</v>
      </c>
      <c r="B25" s="50" t="s">
        <v>111</v>
      </c>
      <c r="C25" s="31" t="s">
        <v>239</v>
      </c>
      <c r="D25" s="48">
        <v>2</v>
      </c>
      <c r="E25" s="49">
        <v>9800</v>
      </c>
      <c r="F25" s="7" t="s">
        <v>8</v>
      </c>
      <c r="G25" s="49">
        <f t="shared" ref="G25" si="2">D25*E25</f>
        <v>19600</v>
      </c>
      <c r="H25" s="5" t="s">
        <v>247</v>
      </c>
      <c r="I25" s="51" t="s">
        <v>240</v>
      </c>
      <c r="J25" s="51" t="s">
        <v>240</v>
      </c>
      <c r="K25" s="73" t="s">
        <v>241</v>
      </c>
    </row>
    <row r="26" spans="1:11" ht="16.5" thickTop="1" thickBot="1" x14ac:dyDescent="0.3">
      <c r="A26" s="3" t="s">
        <v>37</v>
      </c>
      <c r="B26" s="50" t="s">
        <v>111</v>
      </c>
      <c r="C26" s="31" t="s">
        <v>211</v>
      </c>
      <c r="D26" s="48">
        <v>1</v>
      </c>
      <c r="E26" s="49">
        <v>12000</v>
      </c>
      <c r="F26" s="7" t="s">
        <v>8</v>
      </c>
      <c r="G26" s="49">
        <f t="shared" si="1"/>
        <v>12000</v>
      </c>
      <c r="H26" s="5" t="s">
        <v>247</v>
      </c>
      <c r="I26" s="51" t="s">
        <v>213</v>
      </c>
      <c r="J26" s="51" t="s">
        <v>212</v>
      </c>
      <c r="K26" s="73" t="s">
        <v>237</v>
      </c>
    </row>
    <row r="27" spans="1:11" ht="16.5" thickTop="1" thickBot="1" x14ac:dyDescent="0.3">
      <c r="A27" s="13" t="s">
        <v>38</v>
      </c>
      <c r="B27" s="4" t="s">
        <v>22</v>
      </c>
      <c r="C27" s="31" t="s">
        <v>101</v>
      </c>
      <c r="D27" s="48">
        <v>28</v>
      </c>
      <c r="E27" s="49">
        <v>6000</v>
      </c>
      <c r="F27" s="1" t="s">
        <v>4</v>
      </c>
      <c r="G27" s="49">
        <f t="shared" si="1"/>
        <v>168000</v>
      </c>
      <c r="H27" s="5" t="s">
        <v>248</v>
      </c>
      <c r="I27" s="51" t="s">
        <v>114</v>
      </c>
      <c r="J27" s="51" t="s">
        <v>114</v>
      </c>
      <c r="K27" s="72" t="s">
        <v>193</v>
      </c>
    </row>
    <row r="28" spans="1:11" ht="15.75" thickBot="1" x14ac:dyDescent="0.3">
      <c r="A28" s="77" t="s">
        <v>38</v>
      </c>
      <c r="B28" s="4" t="s">
        <v>22</v>
      </c>
      <c r="C28" s="38" t="s">
        <v>191</v>
      </c>
      <c r="D28" s="35">
        <v>2</v>
      </c>
      <c r="E28" s="36">
        <v>6000</v>
      </c>
      <c r="F28" s="39" t="s">
        <v>4</v>
      </c>
      <c r="G28" s="36">
        <f t="shared" si="1"/>
        <v>12000</v>
      </c>
      <c r="H28" s="37" t="s">
        <v>249</v>
      </c>
      <c r="I28" s="75" t="s">
        <v>192</v>
      </c>
      <c r="J28" s="75" t="s">
        <v>192</v>
      </c>
    </row>
    <row r="29" spans="1:11" ht="16.5" thickTop="1" thickBot="1" x14ac:dyDescent="0.3">
      <c r="A29" s="13" t="s">
        <v>38</v>
      </c>
      <c r="B29" s="4" t="s">
        <v>22</v>
      </c>
      <c r="C29" s="31" t="s">
        <v>204</v>
      </c>
      <c r="D29" s="48">
        <v>2</v>
      </c>
      <c r="E29" s="49">
        <v>6000</v>
      </c>
      <c r="F29" s="1" t="s">
        <v>4</v>
      </c>
      <c r="G29" s="49">
        <f t="shared" ref="G29" si="3">D29*E29</f>
        <v>12000</v>
      </c>
      <c r="H29" s="5" t="s">
        <v>249</v>
      </c>
      <c r="I29" s="51" t="s">
        <v>206</v>
      </c>
      <c r="J29" s="51" t="s">
        <v>207</v>
      </c>
      <c r="K29" s="73" t="s">
        <v>208</v>
      </c>
    </row>
    <row r="30" spans="1:11" ht="16.5" thickTop="1" thickBot="1" x14ac:dyDescent="0.3">
      <c r="A30" s="13" t="s">
        <v>38</v>
      </c>
      <c r="B30" s="8" t="s">
        <v>23</v>
      </c>
      <c r="C30" s="31" t="s">
        <v>49</v>
      </c>
      <c r="D30" s="48">
        <v>23</v>
      </c>
      <c r="E30" s="49">
        <v>5500</v>
      </c>
      <c r="F30" s="1" t="s">
        <v>16</v>
      </c>
      <c r="G30" s="49">
        <f t="shared" ref="G30:G49" si="4">D30*E30</f>
        <v>126500</v>
      </c>
      <c r="H30" s="5" t="s">
        <v>250</v>
      </c>
      <c r="I30" s="51" t="s">
        <v>205</v>
      </c>
      <c r="J30" s="51" t="s">
        <v>151</v>
      </c>
    </row>
    <row r="31" spans="1:11" ht="16.5" thickTop="1" thickBot="1" x14ac:dyDescent="0.3">
      <c r="A31" s="13" t="s">
        <v>38</v>
      </c>
      <c r="B31" s="8" t="s">
        <v>23</v>
      </c>
      <c r="C31" s="31" t="s">
        <v>51</v>
      </c>
      <c r="D31" s="48">
        <v>12</v>
      </c>
      <c r="E31" s="49">
        <v>5500</v>
      </c>
      <c r="F31" s="1" t="s">
        <v>16</v>
      </c>
      <c r="G31" s="49">
        <f t="shared" si="4"/>
        <v>66000</v>
      </c>
      <c r="H31" s="5" t="s">
        <v>246</v>
      </c>
      <c r="I31" s="51" t="s">
        <v>152</v>
      </c>
      <c r="J31" s="51" t="s">
        <v>152</v>
      </c>
    </row>
    <row r="32" spans="1:11" ht="16.5" thickTop="1" thickBot="1" x14ac:dyDescent="0.3">
      <c r="A32" s="13" t="s">
        <v>38</v>
      </c>
      <c r="B32" s="8" t="s">
        <v>23</v>
      </c>
      <c r="C32" s="31" t="s">
        <v>24</v>
      </c>
      <c r="D32" s="48">
        <v>8</v>
      </c>
      <c r="E32" s="49">
        <v>5500</v>
      </c>
      <c r="F32" s="1" t="s">
        <v>16</v>
      </c>
      <c r="G32" s="49">
        <f>D32*E32</f>
        <v>44000</v>
      </c>
      <c r="H32" s="5" t="s">
        <v>251</v>
      </c>
      <c r="I32" s="51" t="s">
        <v>136</v>
      </c>
      <c r="J32" s="51" t="s">
        <v>136</v>
      </c>
      <c r="K32" s="73" t="s">
        <v>216</v>
      </c>
    </row>
    <row r="33" spans="1:11" ht="16.5" thickTop="1" thickBot="1" x14ac:dyDescent="0.3">
      <c r="A33" s="13" t="s">
        <v>38</v>
      </c>
      <c r="B33" s="8" t="s">
        <v>23</v>
      </c>
      <c r="C33" s="31" t="s">
        <v>98</v>
      </c>
      <c r="D33" s="48">
        <v>2</v>
      </c>
      <c r="E33" s="49">
        <v>5500</v>
      </c>
      <c r="F33" s="1" t="s">
        <v>4</v>
      </c>
      <c r="G33" s="49">
        <f t="shared" si="4"/>
        <v>11000</v>
      </c>
      <c r="H33" s="5" t="s">
        <v>251</v>
      </c>
      <c r="I33" s="51" t="s">
        <v>126</v>
      </c>
      <c r="J33" s="51" t="s">
        <v>126</v>
      </c>
      <c r="K33" s="73" t="s">
        <v>194</v>
      </c>
    </row>
    <row r="34" spans="1:11" ht="16.5" thickTop="1" thickBot="1" x14ac:dyDescent="0.3">
      <c r="A34" s="13" t="s">
        <v>38</v>
      </c>
      <c r="B34" s="8" t="s">
        <v>23</v>
      </c>
      <c r="C34" s="31" t="s">
        <v>35</v>
      </c>
      <c r="D34" s="48">
        <v>3</v>
      </c>
      <c r="E34" s="49">
        <v>5500</v>
      </c>
      <c r="F34" s="1" t="s">
        <v>4</v>
      </c>
      <c r="G34" s="49">
        <f t="shared" si="4"/>
        <v>16500</v>
      </c>
      <c r="H34" s="5" t="s">
        <v>247</v>
      </c>
      <c r="I34" s="51" t="s">
        <v>150</v>
      </c>
      <c r="J34" s="51" t="s">
        <v>150</v>
      </c>
      <c r="K34" s="73" t="s">
        <v>104</v>
      </c>
    </row>
    <row r="35" spans="1:11" ht="16.5" thickTop="1" thickBot="1" x14ac:dyDescent="0.3">
      <c r="A35" s="13" t="s">
        <v>38</v>
      </c>
      <c r="B35" s="8" t="s">
        <v>23</v>
      </c>
      <c r="C35" s="31" t="s">
        <v>50</v>
      </c>
      <c r="D35" s="48">
        <v>13</v>
      </c>
      <c r="E35" s="49">
        <v>5500</v>
      </c>
      <c r="F35" s="1" t="s">
        <v>4</v>
      </c>
      <c r="G35" s="49">
        <f t="shared" si="4"/>
        <v>71500</v>
      </c>
      <c r="H35" s="5" t="s">
        <v>252</v>
      </c>
      <c r="I35" s="51" t="s">
        <v>125</v>
      </c>
      <c r="J35" s="51" t="s">
        <v>125</v>
      </c>
    </row>
    <row r="36" spans="1:11" ht="16.5" thickTop="1" thickBot="1" x14ac:dyDescent="0.3">
      <c r="A36" s="13" t="s">
        <v>38</v>
      </c>
      <c r="B36" s="8" t="s">
        <v>23</v>
      </c>
      <c r="C36" s="31" t="s">
        <v>52</v>
      </c>
      <c r="D36" s="48">
        <v>8</v>
      </c>
      <c r="E36" s="49">
        <v>5500</v>
      </c>
      <c r="F36" s="1" t="s">
        <v>4</v>
      </c>
      <c r="G36" s="49">
        <f t="shared" si="4"/>
        <v>44000</v>
      </c>
      <c r="H36" s="5" t="s">
        <v>251</v>
      </c>
      <c r="I36" s="51" t="s">
        <v>153</v>
      </c>
      <c r="J36" s="51" t="s">
        <v>153</v>
      </c>
    </row>
    <row r="37" spans="1:11" ht="16.5" thickTop="1" thickBot="1" x14ac:dyDescent="0.3">
      <c r="A37" s="13" t="s">
        <v>38</v>
      </c>
      <c r="B37" s="8" t="s">
        <v>23</v>
      </c>
      <c r="C37" s="31" t="s">
        <v>53</v>
      </c>
      <c r="D37" s="48">
        <v>4</v>
      </c>
      <c r="E37" s="49">
        <v>5500</v>
      </c>
      <c r="F37" s="1" t="s">
        <v>4</v>
      </c>
      <c r="G37" s="49">
        <f t="shared" si="4"/>
        <v>22000</v>
      </c>
      <c r="H37" s="5" t="s">
        <v>253</v>
      </c>
      <c r="I37" s="51" t="s">
        <v>154</v>
      </c>
      <c r="J37" s="51" t="s">
        <v>155</v>
      </c>
    </row>
    <row r="38" spans="1:11" ht="16.5" thickTop="1" thickBot="1" x14ac:dyDescent="0.3">
      <c r="A38" s="13" t="s">
        <v>38</v>
      </c>
      <c r="B38" s="8" t="s">
        <v>23</v>
      </c>
      <c r="C38" s="31" t="s">
        <v>55</v>
      </c>
      <c r="D38" s="48">
        <v>3</v>
      </c>
      <c r="E38" s="49">
        <v>5500</v>
      </c>
      <c r="F38" s="1" t="s">
        <v>4</v>
      </c>
      <c r="G38" s="49">
        <f t="shared" si="4"/>
        <v>16500</v>
      </c>
      <c r="H38" s="5" t="s">
        <v>247</v>
      </c>
      <c r="I38" s="51" t="s">
        <v>157</v>
      </c>
      <c r="J38" s="51" t="s">
        <v>156</v>
      </c>
    </row>
    <row r="39" spans="1:11" ht="16.5" thickTop="1" thickBot="1" x14ac:dyDescent="0.3">
      <c r="A39" s="13" t="s">
        <v>38</v>
      </c>
      <c r="B39" s="8" t="s">
        <v>23</v>
      </c>
      <c r="C39" s="31" t="s">
        <v>57</v>
      </c>
      <c r="D39" s="48">
        <v>3</v>
      </c>
      <c r="E39" s="49">
        <v>5500</v>
      </c>
      <c r="F39" s="1" t="s">
        <v>4</v>
      </c>
      <c r="G39" s="49">
        <f t="shared" si="4"/>
        <v>16500</v>
      </c>
      <c r="H39" s="5" t="s">
        <v>247</v>
      </c>
      <c r="I39" s="51" t="s">
        <v>157</v>
      </c>
      <c r="J39" s="51" t="s">
        <v>156</v>
      </c>
    </row>
    <row r="40" spans="1:11" ht="16.5" thickTop="1" thickBot="1" x14ac:dyDescent="0.3">
      <c r="A40" s="13" t="s">
        <v>38</v>
      </c>
      <c r="B40" s="8" t="s">
        <v>23</v>
      </c>
      <c r="C40" s="31" t="s">
        <v>56</v>
      </c>
      <c r="D40" s="48">
        <v>3</v>
      </c>
      <c r="E40" s="49">
        <v>5500</v>
      </c>
      <c r="F40" s="1" t="s">
        <v>4</v>
      </c>
      <c r="G40" s="49">
        <f t="shared" si="4"/>
        <v>16500</v>
      </c>
      <c r="H40" s="5" t="s">
        <v>247</v>
      </c>
      <c r="I40" s="51" t="s">
        <v>157</v>
      </c>
      <c r="J40" s="51" t="s">
        <v>156</v>
      </c>
    </row>
    <row r="41" spans="1:11" ht="16.5" thickTop="1" thickBot="1" x14ac:dyDescent="0.3">
      <c r="A41" s="13" t="s">
        <v>38</v>
      </c>
      <c r="B41" s="8" t="s">
        <v>23</v>
      </c>
      <c r="C41" s="31" t="s">
        <v>58</v>
      </c>
      <c r="D41" s="48">
        <v>2</v>
      </c>
      <c r="E41" s="49">
        <v>5500</v>
      </c>
      <c r="F41" s="1" t="s">
        <v>4</v>
      </c>
      <c r="G41" s="49">
        <f t="shared" si="4"/>
        <v>11000</v>
      </c>
      <c r="H41" s="5" t="s">
        <v>247</v>
      </c>
      <c r="I41" s="51" t="s">
        <v>157</v>
      </c>
      <c r="J41" s="51" t="s">
        <v>158</v>
      </c>
    </row>
    <row r="42" spans="1:11" ht="16.5" thickTop="1" thickBot="1" x14ac:dyDescent="0.3">
      <c r="A42" s="13" t="s">
        <v>38</v>
      </c>
      <c r="B42" s="50" t="s">
        <v>111</v>
      </c>
      <c r="C42" s="31" t="s">
        <v>186</v>
      </c>
      <c r="D42" s="48">
        <v>4</v>
      </c>
      <c r="E42" s="49">
        <v>7300</v>
      </c>
      <c r="F42" s="1" t="s">
        <v>4</v>
      </c>
      <c r="G42" s="49">
        <f>D42*E42</f>
        <v>29200</v>
      </c>
      <c r="H42" s="5" t="s">
        <v>253</v>
      </c>
      <c r="I42" s="51" t="s">
        <v>149</v>
      </c>
      <c r="J42" s="51" t="s">
        <v>149</v>
      </c>
      <c r="K42" s="73" t="s">
        <v>214</v>
      </c>
    </row>
    <row r="43" spans="1:11" ht="16.5" thickTop="1" thickBot="1" x14ac:dyDescent="0.3">
      <c r="A43" s="13" t="s">
        <v>38</v>
      </c>
      <c r="B43" s="50" t="s">
        <v>111</v>
      </c>
      <c r="C43" s="31" t="s">
        <v>113</v>
      </c>
      <c r="D43" s="48">
        <v>3</v>
      </c>
      <c r="E43" s="49">
        <v>8500</v>
      </c>
      <c r="F43" s="7" t="s">
        <v>8</v>
      </c>
      <c r="G43" s="49">
        <f>D43*E43</f>
        <v>25500</v>
      </c>
      <c r="H43" s="5" t="s">
        <v>247</v>
      </c>
      <c r="I43" s="51" t="s">
        <v>148</v>
      </c>
      <c r="J43" s="51" t="s">
        <v>148</v>
      </c>
      <c r="K43" s="73" t="s">
        <v>217</v>
      </c>
    </row>
    <row r="44" spans="1:11" ht="16.5" thickTop="1" thickBot="1" x14ac:dyDescent="0.3">
      <c r="A44" s="13" t="s">
        <v>38</v>
      </c>
      <c r="B44" s="10" t="s">
        <v>92</v>
      </c>
      <c r="C44" s="31" t="s">
        <v>93</v>
      </c>
      <c r="D44" s="48">
        <v>2</v>
      </c>
      <c r="E44" s="49">
        <v>8000</v>
      </c>
      <c r="F44" s="7" t="s">
        <v>8</v>
      </c>
      <c r="G44" s="49">
        <f>D44*E44</f>
        <v>16000</v>
      </c>
      <c r="H44" s="5" t="s">
        <v>249</v>
      </c>
      <c r="I44" s="51" t="s">
        <v>146</v>
      </c>
      <c r="J44" s="51" t="s">
        <v>146</v>
      </c>
      <c r="K44" s="73" t="s">
        <v>238</v>
      </c>
    </row>
    <row r="45" spans="1:11" ht="16.5" thickTop="1" thickBot="1" x14ac:dyDescent="0.3">
      <c r="A45" s="13" t="s">
        <v>38</v>
      </c>
      <c r="B45" s="14" t="s">
        <v>33</v>
      </c>
      <c r="C45" s="31" t="s">
        <v>34</v>
      </c>
      <c r="D45" s="48">
        <v>3</v>
      </c>
      <c r="E45" s="49">
        <v>7000</v>
      </c>
      <c r="F45" s="7" t="s">
        <v>8</v>
      </c>
      <c r="G45" s="49">
        <f t="shared" si="4"/>
        <v>21000</v>
      </c>
      <c r="H45" s="5" t="s">
        <v>247</v>
      </c>
      <c r="I45" s="51" t="s">
        <v>159</v>
      </c>
      <c r="J45" s="51" t="s">
        <v>159</v>
      </c>
      <c r="K45" s="73" t="s">
        <v>105</v>
      </c>
    </row>
    <row r="46" spans="1:11" ht="16.5" thickTop="1" thickBot="1" x14ac:dyDescent="0.3">
      <c r="A46" s="13" t="s">
        <v>38</v>
      </c>
      <c r="B46" s="11" t="s">
        <v>27</v>
      </c>
      <c r="C46" s="31" t="s">
        <v>28</v>
      </c>
      <c r="D46" s="48">
        <v>5</v>
      </c>
      <c r="E46" s="49">
        <v>5900</v>
      </c>
      <c r="F46" s="1" t="s">
        <v>4</v>
      </c>
      <c r="G46" s="49">
        <f t="shared" si="4"/>
        <v>29500</v>
      </c>
      <c r="H46" s="5" t="s">
        <v>254</v>
      </c>
      <c r="I46" s="51" t="s">
        <v>160</v>
      </c>
      <c r="J46" s="51" t="s">
        <v>161</v>
      </c>
      <c r="K46" s="73" t="s">
        <v>112</v>
      </c>
    </row>
    <row r="47" spans="1:11" ht="16.5" thickTop="1" thickBot="1" x14ac:dyDescent="0.3">
      <c r="A47" s="13" t="s">
        <v>38</v>
      </c>
      <c r="B47" s="11" t="s">
        <v>27</v>
      </c>
      <c r="C47" s="31" t="s">
        <v>54</v>
      </c>
      <c r="D47" s="48">
        <v>3</v>
      </c>
      <c r="E47" s="49">
        <v>5900</v>
      </c>
      <c r="F47" s="1" t="s">
        <v>4</v>
      </c>
      <c r="G47" s="49">
        <f t="shared" si="4"/>
        <v>17700</v>
      </c>
      <c r="H47" s="5" t="s">
        <v>247</v>
      </c>
      <c r="I47" s="51" t="s">
        <v>162</v>
      </c>
      <c r="J47" s="51" t="s">
        <v>162</v>
      </c>
      <c r="K47" s="73" t="s">
        <v>106</v>
      </c>
    </row>
    <row r="48" spans="1:11" ht="16.5" thickTop="1" thickBot="1" x14ac:dyDescent="0.3">
      <c r="A48" s="13" t="s">
        <v>38</v>
      </c>
      <c r="B48" s="15" t="s">
        <v>59</v>
      </c>
      <c r="C48" s="31" t="s">
        <v>61</v>
      </c>
      <c r="D48" s="48">
        <v>2</v>
      </c>
      <c r="E48" s="49">
        <v>5900</v>
      </c>
      <c r="F48" s="1" t="s">
        <v>4</v>
      </c>
      <c r="G48" s="49">
        <f t="shared" si="4"/>
        <v>11800</v>
      </c>
      <c r="H48" s="5" t="s">
        <v>249</v>
      </c>
      <c r="I48" s="51" t="s">
        <v>163</v>
      </c>
      <c r="J48" s="51" t="s">
        <v>163</v>
      </c>
    </row>
    <row r="49" spans="1:11" ht="16.5" thickTop="1" thickBot="1" x14ac:dyDescent="0.3">
      <c r="A49" s="13" t="s">
        <v>38</v>
      </c>
      <c r="B49" s="15" t="s">
        <v>59</v>
      </c>
      <c r="C49" s="31" t="s">
        <v>60</v>
      </c>
      <c r="D49" s="48">
        <v>2</v>
      </c>
      <c r="E49" s="49">
        <v>5900</v>
      </c>
      <c r="F49" s="1" t="s">
        <v>16</v>
      </c>
      <c r="G49" s="49">
        <f t="shared" si="4"/>
        <v>11800</v>
      </c>
      <c r="H49" s="5" t="s">
        <v>249</v>
      </c>
      <c r="I49" s="51" t="s">
        <v>164</v>
      </c>
      <c r="J49" s="51" t="s">
        <v>164</v>
      </c>
      <c r="K49" s="73" t="s">
        <v>107</v>
      </c>
    </row>
    <row r="50" spans="1:11" ht="16.5" thickTop="1" thickBot="1" x14ac:dyDescent="0.3">
      <c r="A50" s="16" t="s">
        <v>39</v>
      </c>
      <c r="B50" s="4" t="s">
        <v>22</v>
      </c>
      <c r="C50" s="31" t="s">
        <v>40</v>
      </c>
      <c r="D50" s="48">
        <v>2</v>
      </c>
      <c r="E50" s="49">
        <v>6000</v>
      </c>
      <c r="F50" s="1" t="s">
        <v>4</v>
      </c>
      <c r="G50" s="49">
        <f t="shared" ref="G50:G72" si="5">D50*E50</f>
        <v>12000</v>
      </c>
      <c r="H50" s="7" t="s">
        <v>6</v>
      </c>
      <c r="I50" s="51" t="s">
        <v>165</v>
      </c>
      <c r="J50" s="51" t="s">
        <v>165</v>
      </c>
    </row>
    <row r="51" spans="1:11" ht="16.5" thickTop="1" thickBot="1" x14ac:dyDescent="0.3">
      <c r="A51" s="16" t="s">
        <v>39</v>
      </c>
      <c r="B51" s="4" t="s">
        <v>22</v>
      </c>
      <c r="C51" s="31" t="s">
        <v>46</v>
      </c>
      <c r="D51" s="48">
        <v>1</v>
      </c>
      <c r="E51" s="49">
        <v>6000</v>
      </c>
      <c r="F51" s="1" t="s">
        <v>4</v>
      </c>
      <c r="G51" s="49">
        <f t="shared" si="5"/>
        <v>6000</v>
      </c>
      <c r="H51" s="5" t="s">
        <v>255</v>
      </c>
      <c r="I51" s="51" t="s">
        <v>166</v>
      </c>
      <c r="J51" s="51" t="s">
        <v>166</v>
      </c>
    </row>
    <row r="52" spans="1:11" ht="16.5" thickTop="1" thickBot="1" x14ac:dyDescent="0.3">
      <c r="A52" s="16" t="s">
        <v>39</v>
      </c>
      <c r="B52" s="4" t="s">
        <v>22</v>
      </c>
      <c r="C52" s="31" t="s">
        <v>45</v>
      </c>
      <c r="D52" s="48">
        <v>3</v>
      </c>
      <c r="E52" s="49">
        <v>6000</v>
      </c>
      <c r="F52" s="1" t="s">
        <v>4</v>
      </c>
      <c r="G52" s="49">
        <f t="shared" ref="G52:G55" si="6">D52*E52</f>
        <v>18000</v>
      </c>
      <c r="H52" s="5" t="s">
        <v>256</v>
      </c>
      <c r="I52" s="51" t="s">
        <v>172</v>
      </c>
      <c r="J52" s="51" t="s">
        <v>172</v>
      </c>
    </row>
    <row r="53" spans="1:11" ht="16.5" thickTop="1" thickBot="1" x14ac:dyDescent="0.3">
      <c r="A53" s="16" t="s">
        <v>39</v>
      </c>
      <c r="B53" s="8" t="s">
        <v>23</v>
      </c>
      <c r="C53" s="31" t="s">
        <v>41</v>
      </c>
      <c r="D53" s="48">
        <v>12</v>
      </c>
      <c r="E53" s="49">
        <v>5500</v>
      </c>
      <c r="F53" s="1" t="s">
        <v>16</v>
      </c>
      <c r="G53" s="49">
        <f t="shared" si="6"/>
        <v>66000</v>
      </c>
      <c r="H53" s="5" t="s">
        <v>256</v>
      </c>
      <c r="I53" s="51" t="s">
        <v>167</v>
      </c>
      <c r="J53" s="51" t="s">
        <v>167</v>
      </c>
    </row>
    <row r="54" spans="1:11" ht="16.5" thickTop="1" thickBot="1" x14ac:dyDescent="0.3">
      <c r="A54" s="16" t="s">
        <v>39</v>
      </c>
      <c r="B54" s="8" t="s">
        <v>23</v>
      </c>
      <c r="C54" s="31" t="s">
        <v>99</v>
      </c>
      <c r="D54" s="48">
        <v>1</v>
      </c>
      <c r="E54" s="49">
        <v>14000</v>
      </c>
      <c r="F54" s="1" t="s">
        <v>16</v>
      </c>
      <c r="G54" s="49">
        <f t="shared" si="6"/>
        <v>14000</v>
      </c>
      <c r="H54" s="5" t="s">
        <v>257</v>
      </c>
      <c r="I54" s="51" t="s">
        <v>168</v>
      </c>
      <c r="J54" s="51" t="s">
        <v>168</v>
      </c>
    </row>
    <row r="55" spans="1:11" ht="16.5" thickTop="1" thickBot="1" x14ac:dyDescent="0.3">
      <c r="A55" s="16" t="s">
        <v>39</v>
      </c>
      <c r="B55" s="8" t="s">
        <v>23</v>
      </c>
      <c r="C55" s="31" t="s">
        <v>42</v>
      </c>
      <c r="D55" s="48">
        <v>6</v>
      </c>
      <c r="E55" s="49">
        <v>5500</v>
      </c>
      <c r="F55" s="1" t="s">
        <v>16</v>
      </c>
      <c r="G55" s="49">
        <f t="shared" si="6"/>
        <v>33000</v>
      </c>
      <c r="H55" s="7" t="s">
        <v>6</v>
      </c>
      <c r="I55" s="51" t="s">
        <v>169</v>
      </c>
      <c r="J55" s="51" t="s">
        <v>169</v>
      </c>
    </row>
    <row r="56" spans="1:11" ht="16.5" thickTop="1" thickBot="1" x14ac:dyDescent="0.3">
      <c r="A56" s="16" t="s">
        <v>39</v>
      </c>
      <c r="B56" s="8" t="s">
        <v>23</v>
      </c>
      <c r="C56" s="31" t="s">
        <v>44</v>
      </c>
      <c r="D56" s="48">
        <v>4</v>
      </c>
      <c r="E56" s="49">
        <v>5500</v>
      </c>
      <c r="F56" s="1" t="s">
        <v>16</v>
      </c>
      <c r="G56" s="49">
        <f t="shared" ref="G56:G61" si="7">D56*E56</f>
        <v>22000</v>
      </c>
      <c r="H56" s="7" t="s">
        <v>6</v>
      </c>
      <c r="I56" s="51" t="s">
        <v>171</v>
      </c>
      <c r="J56" s="51" t="s">
        <v>171</v>
      </c>
    </row>
    <row r="57" spans="1:11" ht="16.5" thickTop="1" thickBot="1" x14ac:dyDescent="0.3">
      <c r="A57" s="16" t="s">
        <v>39</v>
      </c>
      <c r="B57" s="8" t="s">
        <v>23</v>
      </c>
      <c r="C57" s="31" t="s">
        <v>31</v>
      </c>
      <c r="D57" s="48">
        <v>5</v>
      </c>
      <c r="E57" s="49">
        <v>5500</v>
      </c>
      <c r="F57" s="1" t="s">
        <v>16</v>
      </c>
      <c r="G57" s="49">
        <f t="shared" si="7"/>
        <v>27500</v>
      </c>
      <c r="H57" s="7" t="s">
        <v>6</v>
      </c>
      <c r="I57" s="51" t="s">
        <v>139</v>
      </c>
      <c r="J57" s="51" t="s">
        <v>139</v>
      </c>
    </row>
    <row r="58" spans="1:11" ht="16.5" thickTop="1" thickBot="1" x14ac:dyDescent="0.3">
      <c r="A58" s="16" t="s">
        <v>39</v>
      </c>
      <c r="B58" s="8" t="s">
        <v>23</v>
      </c>
      <c r="C58" s="31" t="s">
        <v>97</v>
      </c>
      <c r="D58" s="48">
        <v>1</v>
      </c>
      <c r="E58" s="49">
        <v>5500</v>
      </c>
      <c r="F58" s="1" t="s">
        <v>16</v>
      </c>
      <c r="G58" s="49">
        <f t="shared" si="7"/>
        <v>5500</v>
      </c>
      <c r="H58" s="7" t="s">
        <v>6</v>
      </c>
      <c r="I58" s="51" t="s">
        <v>142</v>
      </c>
      <c r="J58" s="51" t="s">
        <v>142</v>
      </c>
    </row>
    <row r="59" spans="1:11" ht="16.5" thickTop="1" thickBot="1" x14ac:dyDescent="0.3">
      <c r="A59" s="16" t="s">
        <v>39</v>
      </c>
      <c r="B59" s="8" t="s">
        <v>23</v>
      </c>
      <c r="C59" s="31" t="s">
        <v>48</v>
      </c>
      <c r="D59" s="48">
        <v>1</v>
      </c>
      <c r="E59" s="49">
        <v>5500</v>
      </c>
      <c r="F59" s="1" t="s">
        <v>16</v>
      </c>
      <c r="G59" s="49">
        <f t="shared" si="7"/>
        <v>5500</v>
      </c>
      <c r="H59" s="7" t="s">
        <v>6</v>
      </c>
      <c r="I59" s="51" t="s">
        <v>174</v>
      </c>
      <c r="J59" s="51" t="s">
        <v>174</v>
      </c>
    </row>
    <row r="60" spans="1:11" ht="16.5" thickTop="1" thickBot="1" x14ac:dyDescent="0.3">
      <c r="A60" s="16" t="s">
        <v>39</v>
      </c>
      <c r="B60" s="8" t="s">
        <v>23</v>
      </c>
      <c r="C60" s="31" t="s">
        <v>43</v>
      </c>
      <c r="D60" s="48">
        <v>5</v>
      </c>
      <c r="E60" s="49">
        <v>5500</v>
      </c>
      <c r="F60" s="1" t="s">
        <v>4</v>
      </c>
      <c r="G60" s="49">
        <f t="shared" si="7"/>
        <v>27500</v>
      </c>
      <c r="H60" s="5" t="s">
        <v>252</v>
      </c>
      <c r="I60" s="51" t="s">
        <v>170</v>
      </c>
      <c r="J60" s="51" t="s">
        <v>170</v>
      </c>
    </row>
    <row r="61" spans="1:11" ht="16.5" thickTop="1" thickBot="1" x14ac:dyDescent="0.3">
      <c r="A61" s="16" t="s">
        <v>39</v>
      </c>
      <c r="B61" s="8" t="s">
        <v>23</v>
      </c>
      <c r="C61" s="31" t="s">
        <v>47</v>
      </c>
      <c r="D61" s="48">
        <v>1</v>
      </c>
      <c r="E61" s="49">
        <v>5500</v>
      </c>
      <c r="F61" s="1" t="s">
        <v>4</v>
      </c>
      <c r="G61" s="49">
        <f t="shared" si="7"/>
        <v>5500</v>
      </c>
      <c r="H61" s="7" t="s">
        <v>6</v>
      </c>
      <c r="I61" s="51" t="s">
        <v>173</v>
      </c>
      <c r="J61" s="51" t="s">
        <v>173</v>
      </c>
    </row>
    <row r="62" spans="1:11" ht="16.5" thickTop="1" thickBot="1" x14ac:dyDescent="0.3">
      <c r="A62" s="17" t="s">
        <v>62</v>
      </c>
      <c r="B62" s="8" t="s">
        <v>23</v>
      </c>
      <c r="C62" s="31" t="s">
        <v>75</v>
      </c>
      <c r="D62" s="48">
        <v>1</v>
      </c>
      <c r="E62" s="49">
        <v>5500</v>
      </c>
      <c r="F62" s="1" t="s">
        <v>4</v>
      </c>
      <c r="G62" s="49">
        <f t="shared" si="5"/>
        <v>5500</v>
      </c>
      <c r="H62" s="5" t="s">
        <v>258</v>
      </c>
      <c r="I62" s="51" t="s">
        <v>135</v>
      </c>
      <c r="J62" s="51" t="s">
        <v>135</v>
      </c>
    </row>
    <row r="63" spans="1:11" ht="16.5" thickTop="1" thickBot="1" x14ac:dyDescent="0.3">
      <c r="A63" s="17" t="s">
        <v>62</v>
      </c>
      <c r="B63" s="8" t="s">
        <v>23</v>
      </c>
      <c r="C63" s="31" t="s">
        <v>76</v>
      </c>
      <c r="D63" s="48">
        <v>1</v>
      </c>
      <c r="E63" s="49">
        <v>5500</v>
      </c>
      <c r="F63" s="1" t="s">
        <v>4</v>
      </c>
      <c r="G63" s="49">
        <f t="shared" si="5"/>
        <v>5500</v>
      </c>
      <c r="H63" s="5" t="s">
        <v>258</v>
      </c>
      <c r="I63" s="51" t="s">
        <v>175</v>
      </c>
      <c r="J63" s="51" t="s">
        <v>175</v>
      </c>
    </row>
    <row r="64" spans="1:11" ht="16.5" thickTop="1" thickBot="1" x14ac:dyDescent="0.3">
      <c r="A64" s="17" t="s">
        <v>62</v>
      </c>
      <c r="B64" s="8" t="s">
        <v>23</v>
      </c>
      <c r="C64" s="31" t="s">
        <v>77</v>
      </c>
      <c r="D64" s="48">
        <v>1</v>
      </c>
      <c r="E64" s="49">
        <v>5500</v>
      </c>
      <c r="F64" s="1" t="s">
        <v>4</v>
      </c>
      <c r="G64" s="49">
        <f t="shared" si="5"/>
        <v>5500</v>
      </c>
      <c r="H64" s="5" t="s">
        <v>258</v>
      </c>
      <c r="I64" s="51" t="s">
        <v>125</v>
      </c>
      <c r="J64" s="51" t="s">
        <v>125</v>
      </c>
    </row>
    <row r="65" spans="1:11" ht="16.5" thickTop="1" thickBot="1" x14ac:dyDescent="0.3">
      <c r="A65" s="17" t="s">
        <v>62</v>
      </c>
      <c r="B65" s="8" t="s">
        <v>23</v>
      </c>
      <c r="C65" s="31" t="s">
        <v>78</v>
      </c>
      <c r="D65" s="48">
        <v>1</v>
      </c>
      <c r="E65" s="49">
        <v>5500</v>
      </c>
      <c r="F65" s="1" t="s">
        <v>4</v>
      </c>
      <c r="G65" s="49">
        <f t="shared" si="5"/>
        <v>5500</v>
      </c>
      <c r="H65" s="5" t="s">
        <v>258</v>
      </c>
      <c r="I65" s="51" t="s">
        <v>125</v>
      </c>
      <c r="J65" s="51" t="s">
        <v>125</v>
      </c>
    </row>
    <row r="66" spans="1:11" ht="16.5" thickTop="1" thickBot="1" x14ac:dyDescent="0.3">
      <c r="A66" s="17" t="s">
        <v>62</v>
      </c>
      <c r="B66" s="8" t="s">
        <v>23</v>
      </c>
      <c r="C66" s="31" t="s">
        <v>79</v>
      </c>
      <c r="D66" s="48">
        <v>1</v>
      </c>
      <c r="E66" s="49">
        <v>5500</v>
      </c>
      <c r="F66" s="1" t="s">
        <v>4</v>
      </c>
      <c r="G66" s="49">
        <f t="shared" si="5"/>
        <v>5500</v>
      </c>
      <c r="H66" s="5" t="s">
        <v>258</v>
      </c>
      <c r="I66" s="51" t="s">
        <v>176</v>
      </c>
      <c r="J66" s="51" t="s">
        <v>176</v>
      </c>
    </row>
    <row r="67" spans="1:11" ht="16.5" thickTop="1" thickBot="1" x14ac:dyDescent="0.3">
      <c r="A67" s="17" t="s">
        <v>62</v>
      </c>
      <c r="B67" s="8" t="s">
        <v>23</v>
      </c>
      <c r="C67" s="31" t="s">
        <v>80</v>
      </c>
      <c r="D67" s="48">
        <v>1</v>
      </c>
      <c r="E67" s="49">
        <v>5500</v>
      </c>
      <c r="F67" s="1" t="s">
        <v>4</v>
      </c>
      <c r="G67" s="49">
        <f t="shared" si="5"/>
        <v>5500</v>
      </c>
      <c r="H67" s="5" t="s">
        <v>258</v>
      </c>
      <c r="I67" s="51" t="s">
        <v>176</v>
      </c>
      <c r="J67" s="51" t="s">
        <v>176</v>
      </c>
    </row>
    <row r="68" spans="1:11" ht="16.5" thickTop="1" thickBot="1" x14ac:dyDescent="0.3">
      <c r="A68" s="17" t="s">
        <v>62</v>
      </c>
      <c r="B68" s="8" t="s">
        <v>23</v>
      </c>
      <c r="C68" s="31" t="s">
        <v>81</v>
      </c>
      <c r="D68" s="48">
        <v>1</v>
      </c>
      <c r="E68" s="49">
        <v>5500</v>
      </c>
      <c r="F68" s="1" t="s">
        <v>4</v>
      </c>
      <c r="G68" s="49">
        <f t="shared" si="5"/>
        <v>5500</v>
      </c>
      <c r="H68" s="5" t="s">
        <v>258</v>
      </c>
      <c r="I68" s="51" t="s">
        <v>177</v>
      </c>
      <c r="J68" s="51" t="s">
        <v>177</v>
      </c>
    </row>
    <row r="69" spans="1:11" ht="16.5" thickTop="1" thickBot="1" x14ac:dyDescent="0.3">
      <c r="A69" s="17" t="s">
        <v>62</v>
      </c>
      <c r="B69" s="8" t="s">
        <v>23</v>
      </c>
      <c r="C69" s="31" t="s">
        <v>82</v>
      </c>
      <c r="D69" s="48">
        <v>1</v>
      </c>
      <c r="E69" s="49">
        <v>5500</v>
      </c>
      <c r="F69" s="1" t="s">
        <v>4</v>
      </c>
      <c r="G69" s="49">
        <f t="shared" si="5"/>
        <v>5500</v>
      </c>
      <c r="H69" s="5" t="s">
        <v>258</v>
      </c>
      <c r="I69" s="51" t="s">
        <v>150</v>
      </c>
      <c r="J69" s="51" t="s">
        <v>150</v>
      </c>
    </row>
    <row r="70" spans="1:11" ht="16.5" thickTop="1" thickBot="1" x14ac:dyDescent="0.3">
      <c r="A70" s="17" t="s">
        <v>62</v>
      </c>
      <c r="B70" s="8" t="s">
        <v>23</v>
      </c>
      <c r="C70" s="31" t="s">
        <v>83</v>
      </c>
      <c r="D70" s="48">
        <v>1</v>
      </c>
      <c r="E70" s="49">
        <v>5500</v>
      </c>
      <c r="F70" s="1" t="s">
        <v>4</v>
      </c>
      <c r="G70" s="49">
        <f t="shared" si="5"/>
        <v>5500</v>
      </c>
      <c r="H70" s="5" t="s">
        <v>258</v>
      </c>
      <c r="I70" s="51" t="s">
        <v>178</v>
      </c>
      <c r="J70" s="51" t="s">
        <v>178</v>
      </c>
      <c r="K70" s="73" t="s">
        <v>83</v>
      </c>
    </row>
    <row r="71" spans="1:11" ht="16.5" thickTop="1" thickBot="1" x14ac:dyDescent="0.3">
      <c r="A71" s="17" t="s">
        <v>62</v>
      </c>
      <c r="B71" s="8" t="s">
        <v>23</v>
      </c>
      <c r="C71" s="31" t="s">
        <v>84</v>
      </c>
      <c r="D71" s="48">
        <v>1</v>
      </c>
      <c r="E71" s="49">
        <v>5500</v>
      </c>
      <c r="F71" s="1" t="s">
        <v>4</v>
      </c>
      <c r="G71" s="49">
        <f t="shared" si="5"/>
        <v>5500</v>
      </c>
      <c r="H71" s="5" t="s">
        <v>258</v>
      </c>
      <c r="I71" s="51" t="s">
        <v>179</v>
      </c>
      <c r="J71" s="51" t="s">
        <v>179</v>
      </c>
      <c r="K71" s="73" t="s">
        <v>84</v>
      </c>
    </row>
    <row r="72" spans="1:11" ht="16.5" thickTop="1" thickBot="1" x14ac:dyDescent="0.3">
      <c r="A72" s="17" t="s">
        <v>62</v>
      </c>
      <c r="B72" s="8" t="s">
        <v>23</v>
      </c>
      <c r="C72" s="31" t="s">
        <v>85</v>
      </c>
      <c r="D72" s="48">
        <v>1</v>
      </c>
      <c r="E72" s="49">
        <v>5500</v>
      </c>
      <c r="F72" s="1" t="s">
        <v>4</v>
      </c>
      <c r="G72" s="49">
        <f t="shared" si="5"/>
        <v>5500</v>
      </c>
      <c r="H72" s="5" t="s">
        <v>258</v>
      </c>
      <c r="I72" s="51" t="s">
        <v>179</v>
      </c>
      <c r="J72" s="51" t="s">
        <v>179</v>
      </c>
      <c r="K72" s="73" t="s">
        <v>85</v>
      </c>
    </row>
    <row r="73" spans="1:11" ht="15.75" thickBot="1" x14ac:dyDescent="0.3">
      <c r="A73" s="41" t="s">
        <v>62</v>
      </c>
      <c r="B73" s="42" t="s">
        <v>23</v>
      </c>
      <c r="C73" s="43" t="s">
        <v>108</v>
      </c>
      <c r="D73" s="44">
        <v>1</v>
      </c>
      <c r="E73" s="45">
        <v>5500</v>
      </c>
      <c r="F73" s="46" t="s">
        <v>4</v>
      </c>
      <c r="G73" s="47">
        <f>D73*E73</f>
        <v>5500</v>
      </c>
      <c r="H73" s="5" t="s">
        <v>258</v>
      </c>
      <c r="I73" s="51" t="s">
        <v>136</v>
      </c>
      <c r="J73" s="51" t="s">
        <v>136</v>
      </c>
    </row>
    <row r="74" spans="1:11" ht="15.75" thickBot="1" x14ac:dyDescent="0.3">
      <c r="A74" s="34" t="s">
        <v>62</v>
      </c>
      <c r="B74" s="33" t="s">
        <v>23</v>
      </c>
      <c r="C74" s="38" t="s">
        <v>109</v>
      </c>
      <c r="D74" s="35">
        <v>1</v>
      </c>
      <c r="E74" s="40">
        <v>5500</v>
      </c>
      <c r="F74" s="39" t="s">
        <v>4</v>
      </c>
      <c r="G74" s="36">
        <f>D74*E74</f>
        <v>5500</v>
      </c>
      <c r="H74" s="5" t="s">
        <v>258</v>
      </c>
      <c r="I74" s="51" t="s">
        <v>125</v>
      </c>
      <c r="J74" s="51" t="s">
        <v>125</v>
      </c>
      <c r="K74" s="73" t="s">
        <v>109</v>
      </c>
    </row>
    <row r="75" spans="1:11" ht="16.5" thickTop="1" thickBot="1" x14ac:dyDescent="0.3">
      <c r="A75" s="17" t="s">
        <v>62</v>
      </c>
      <c r="B75" s="8" t="s">
        <v>23</v>
      </c>
      <c r="C75" s="31" t="s">
        <v>196</v>
      </c>
      <c r="D75" s="48">
        <v>1</v>
      </c>
      <c r="E75" s="49">
        <v>5500</v>
      </c>
      <c r="F75" s="1" t="s">
        <v>4</v>
      </c>
      <c r="G75" s="49">
        <f>D75*E75</f>
        <v>5500</v>
      </c>
      <c r="H75" s="5" t="s">
        <v>258</v>
      </c>
      <c r="I75" s="51" t="s">
        <v>198</v>
      </c>
      <c r="J75" s="51" t="s">
        <v>116</v>
      </c>
      <c r="K75" s="73" t="s">
        <v>196</v>
      </c>
    </row>
    <row r="76" spans="1:11" ht="16.5" thickTop="1" thickBot="1" x14ac:dyDescent="0.3">
      <c r="A76" s="17" t="s">
        <v>62</v>
      </c>
      <c r="B76" s="8" t="s">
        <v>23</v>
      </c>
      <c r="C76" s="31" t="s">
        <v>197</v>
      </c>
      <c r="D76" s="48">
        <v>1</v>
      </c>
      <c r="E76" s="49">
        <v>5500</v>
      </c>
      <c r="F76" s="1" t="s">
        <v>4</v>
      </c>
      <c r="G76" s="49">
        <f t="shared" ref="G76" si="8">D76*E76</f>
        <v>5500</v>
      </c>
      <c r="H76" s="5" t="s">
        <v>258</v>
      </c>
      <c r="I76" s="51" t="s">
        <v>198</v>
      </c>
      <c r="J76" s="51" t="s">
        <v>199</v>
      </c>
      <c r="K76" s="73" t="s">
        <v>197</v>
      </c>
    </row>
    <row r="77" spans="1:11" ht="16.5" thickTop="1" thickBot="1" x14ac:dyDescent="0.3">
      <c r="A77" s="17" t="s">
        <v>62</v>
      </c>
      <c r="B77" s="8" t="s">
        <v>23</v>
      </c>
      <c r="C77" s="31" t="s">
        <v>65</v>
      </c>
      <c r="D77" s="48">
        <v>1</v>
      </c>
      <c r="E77" s="49">
        <v>14000</v>
      </c>
      <c r="F77" s="18" t="s">
        <v>66</v>
      </c>
      <c r="G77" s="49">
        <f t="shared" ref="G77:G78" si="9">D77*E77</f>
        <v>14000</v>
      </c>
      <c r="H77" s="5" t="s">
        <v>258</v>
      </c>
      <c r="I77" s="51" t="s">
        <v>180</v>
      </c>
      <c r="J77" s="51" t="s">
        <v>180</v>
      </c>
      <c r="K77" s="73" t="s">
        <v>65</v>
      </c>
    </row>
    <row r="78" spans="1:11" ht="16.5" thickTop="1" thickBot="1" x14ac:dyDescent="0.3">
      <c r="A78" s="17" t="s">
        <v>62</v>
      </c>
      <c r="B78" s="8" t="s">
        <v>23</v>
      </c>
      <c r="C78" s="31" t="s">
        <v>69</v>
      </c>
      <c r="D78" s="48">
        <v>1</v>
      </c>
      <c r="E78" s="49">
        <v>10900</v>
      </c>
      <c r="F78" s="18" t="s">
        <v>66</v>
      </c>
      <c r="G78" s="49">
        <f t="shared" si="9"/>
        <v>10900</v>
      </c>
      <c r="H78" s="5" t="s">
        <v>258</v>
      </c>
      <c r="I78" s="51" t="s">
        <v>125</v>
      </c>
      <c r="J78" s="51" t="s">
        <v>125</v>
      </c>
    </row>
    <row r="79" spans="1:11" ht="16.5" thickTop="1" thickBot="1" x14ac:dyDescent="0.3">
      <c r="A79" s="17" t="s">
        <v>62</v>
      </c>
      <c r="B79" s="8" t="s">
        <v>23</v>
      </c>
      <c r="C79" s="31" t="s">
        <v>86</v>
      </c>
      <c r="D79" s="48">
        <v>1</v>
      </c>
      <c r="E79" s="49">
        <v>5500</v>
      </c>
      <c r="F79" s="1" t="s">
        <v>16</v>
      </c>
      <c r="G79" s="49">
        <f t="shared" ref="G79:G80" si="10">D79*E79</f>
        <v>5500</v>
      </c>
      <c r="H79" s="5" t="s">
        <v>258</v>
      </c>
      <c r="I79" s="51" t="s">
        <v>136</v>
      </c>
      <c r="J79" s="51" t="s">
        <v>136</v>
      </c>
    </row>
    <row r="80" spans="1:11" ht="16.5" thickTop="1" thickBot="1" x14ac:dyDescent="0.3">
      <c r="A80" s="17" t="s">
        <v>62</v>
      </c>
      <c r="B80" s="8" t="s">
        <v>23</v>
      </c>
      <c r="C80" s="31" t="s">
        <v>87</v>
      </c>
      <c r="D80" s="48">
        <v>1</v>
      </c>
      <c r="E80" s="49">
        <v>5500</v>
      </c>
      <c r="F80" s="1" t="s">
        <v>16</v>
      </c>
      <c r="G80" s="49">
        <f t="shared" si="10"/>
        <v>5500</v>
      </c>
      <c r="H80" s="5" t="s">
        <v>258</v>
      </c>
      <c r="I80" s="51" t="s">
        <v>136</v>
      </c>
      <c r="J80" s="51" t="s">
        <v>136</v>
      </c>
    </row>
    <row r="81" spans="1:11" ht="16.5" thickTop="1" thickBot="1" x14ac:dyDescent="0.3">
      <c r="A81" s="17" t="s">
        <v>62</v>
      </c>
      <c r="B81" s="8" t="s">
        <v>23</v>
      </c>
      <c r="C81" s="31" t="s">
        <v>88</v>
      </c>
      <c r="D81" s="48">
        <v>1</v>
      </c>
      <c r="E81" s="49">
        <v>5500</v>
      </c>
      <c r="F81" s="1" t="s">
        <v>16</v>
      </c>
      <c r="G81" s="49">
        <f t="shared" ref="G81:G90" si="11">D81*E81</f>
        <v>5500</v>
      </c>
      <c r="H81" s="5" t="s">
        <v>258</v>
      </c>
      <c r="I81" s="51" t="s">
        <v>136</v>
      </c>
      <c r="J81" s="51" t="s">
        <v>136</v>
      </c>
    </row>
    <row r="82" spans="1:11" ht="15.75" thickBot="1" x14ac:dyDescent="0.3">
      <c r="A82" s="17" t="s">
        <v>62</v>
      </c>
      <c r="B82" s="8" t="s">
        <v>23</v>
      </c>
      <c r="C82" s="38" t="s">
        <v>188</v>
      </c>
      <c r="D82" s="35">
        <v>1</v>
      </c>
      <c r="E82" s="76">
        <v>5500</v>
      </c>
      <c r="F82" s="39" t="s">
        <v>16</v>
      </c>
      <c r="G82" s="36">
        <f t="shared" si="11"/>
        <v>5500</v>
      </c>
      <c r="H82" s="37" t="s">
        <v>258</v>
      </c>
      <c r="I82" s="75" t="s">
        <v>190</v>
      </c>
      <c r="J82" s="75" t="s">
        <v>189</v>
      </c>
    </row>
    <row r="83" spans="1:11" ht="16.5" thickTop="1" thickBot="1" x14ac:dyDescent="0.3">
      <c r="A83" s="17" t="s">
        <v>62</v>
      </c>
      <c r="B83" s="8" t="s">
        <v>23</v>
      </c>
      <c r="C83" s="31" t="s">
        <v>72</v>
      </c>
      <c r="D83" s="48">
        <v>1</v>
      </c>
      <c r="E83" s="49">
        <v>7500</v>
      </c>
      <c r="F83" s="19" t="s">
        <v>16</v>
      </c>
      <c r="G83" s="49">
        <f t="shared" si="11"/>
        <v>7500</v>
      </c>
      <c r="H83" s="5" t="s">
        <v>258</v>
      </c>
      <c r="I83" s="51" t="s">
        <v>205</v>
      </c>
      <c r="J83" s="51" t="s">
        <v>151</v>
      </c>
    </row>
    <row r="84" spans="1:11" ht="16.5" thickTop="1" thickBot="1" x14ac:dyDescent="0.3">
      <c r="A84" s="17" t="s">
        <v>62</v>
      </c>
      <c r="B84" s="8" t="s">
        <v>23</v>
      </c>
      <c r="C84" s="31" t="s">
        <v>91</v>
      </c>
      <c r="D84" s="48">
        <v>1</v>
      </c>
      <c r="E84" s="49">
        <v>10000</v>
      </c>
      <c r="F84" s="20" t="s">
        <v>71</v>
      </c>
      <c r="G84" s="49">
        <f t="shared" si="11"/>
        <v>10000</v>
      </c>
      <c r="H84" s="5" t="s">
        <v>258</v>
      </c>
      <c r="I84" s="51" t="s">
        <v>139</v>
      </c>
      <c r="J84" s="51" t="s">
        <v>139</v>
      </c>
      <c r="K84" s="73" t="s">
        <v>91</v>
      </c>
    </row>
    <row r="85" spans="1:11" ht="16.5" thickTop="1" thickBot="1" x14ac:dyDescent="0.3">
      <c r="A85" s="17" t="s">
        <v>62</v>
      </c>
      <c r="B85" s="8" t="s">
        <v>23</v>
      </c>
      <c r="C85" s="31" t="s">
        <v>70</v>
      </c>
      <c r="D85" s="48">
        <v>1</v>
      </c>
      <c r="E85" s="49">
        <v>10000</v>
      </c>
      <c r="F85" s="20" t="s">
        <v>71</v>
      </c>
      <c r="G85" s="49">
        <f t="shared" si="11"/>
        <v>10000</v>
      </c>
      <c r="H85" s="5" t="s">
        <v>258</v>
      </c>
      <c r="I85" s="51" t="s">
        <v>181</v>
      </c>
      <c r="J85" s="51" t="s">
        <v>181</v>
      </c>
      <c r="K85" s="73" t="s">
        <v>70</v>
      </c>
    </row>
    <row r="86" spans="1:11" ht="16.5" thickTop="1" thickBot="1" x14ac:dyDescent="0.3">
      <c r="A86" s="17" t="s">
        <v>62</v>
      </c>
      <c r="B86" s="8" t="s">
        <v>23</v>
      </c>
      <c r="C86" s="31" t="s">
        <v>68</v>
      </c>
      <c r="D86" s="48">
        <v>1</v>
      </c>
      <c r="E86" s="49">
        <v>10500</v>
      </c>
      <c r="F86" s="7" t="s">
        <v>8</v>
      </c>
      <c r="G86" s="49">
        <f t="shared" si="11"/>
        <v>10500</v>
      </c>
      <c r="H86" s="5" t="s">
        <v>258</v>
      </c>
      <c r="I86" s="51" t="s">
        <v>125</v>
      </c>
      <c r="J86" s="51" t="s">
        <v>125</v>
      </c>
    </row>
    <row r="87" spans="1:11" ht="16.5" thickTop="1" thickBot="1" x14ac:dyDescent="0.3">
      <c r="A87" s="17" t="s">
        <v>62</v>
      </c>
      <c r="B87" s="8" t="s">
        <v>23</v>
      </c>
      <c r="C87" s="31" t="s">
        <v>67</v>
      </c>
      <c r="D87" s="48">
        <v>1</v>
      </c>
      <c r="E87" s="49">
        <v>10500</v>
      </c>
      <c r="F87" s="9" t="s">
        <v>14</v>
      </c>
      <c r="G87" s="49">
        <f t="shared" si="11"/>
        <v>10500</v>
      </c>
      <c r="H87" s="5" t="s">
        <v>258</v>
      </c>
      <c r="I87" s="51" t="s">
        <v>125</v>
      </c>
      <c r="J87" s="51" t="s">
        <v>125</v>
      </c>
    </row>
    <row r="88" spans="1:11" ht="16.5" thickTop="1" thickBot="1" x14ac:dyDescent="0.3">
      <c r="A88" s="17" t="s">
        <v>62</v>
      </c>
      <c r="B88" s="21" t="s">
        <v>64</v>
      </c>
      <c r="C88" s="31" t="s">
        <v>63</v>
      </c>
      <c r="D88" s="48">
        <v>1</v>
      </c>
      <c r="E88" s="49">
        <v>11450</v>
      </c>
      <c r="F88" s="1" t="s">
        <v>4</v>
      </c>
      <c r="G88" s="49">
        <f t="shared" si="11"/>
        <v>11450</v>
      </c>
      <c r="H88" s="5" t="s">
        <v>258</v>
      </c>
      <c r="I88" s="51" t="s">
        <v>138</v>
      </c>
      <c r="J88" s="51" t="s">
        <v>138</v>
      </c>
    </row>
    <row r="89" spans="1:11" ht="16.5" thickTop="1" thickBot="1" x14ac:dyDescent="0.3">
      <c r="A89" s="22" t="s">
        <v>62</v>
      </c>
      <c r="B89" s="11" t="s">
        <v>27</v>
      </c>
      <c r="C89" s="32" t="s">
        <v>201</v>
      </c>
      <c r="D89" s="24">
        <v>1</v>
      </c>
      <c r="E89" s="25">
        <v>5900</v>
      </c>
      <c r="F89" s="78" t="s">
        <v>8</v>
      </c>
      <c r="G89" s="25">
        <f t="shared" ref="G89" si="12">D89*E89</f>
        <v>5900</v>
      </c>
      <c r="H89" s="26" t="s">
        <v>258</v>
      </c>
      <c r="I89" s="51" t="s">
        <v>202</v>
      </c>
      <c r="J89" s="51" t="s">
        <v>203</v>
      </c>
      <c r="K89" s="73" t="s">
        <v>201</v>
      </c>
    </row>
    <row r="90" spans="1:11" ht="16.5" thickTop="1" thickBot="1" x14ac:dyDescent="0.3">
      <c r="A90" s="22" t="s">
        <v>62</v>
      </c>
      <c r="B90" s="23" t="s">
        <v>29</v>
      </c>
      <c r="C90" s="32" t="s">
        <v>73</v>
      </c>
      <c r="D90" s="24">
        <v>1</v>
      </c>
      <c r="E90" s="25">
        <v>9000</v>
      </c>
      <c r="F90" s="2" t="s">
        <v>4</v>
      </c>
      <c r="G90" s="25">
        <f t="shared" si="11"/>
        <v>9000</v>
      </c>
      <c r="H90" s="26" t="s">
        <v>258</v>
      </c>
      <c r="I90" s="51" t="s">
        <v>182</v>
      </c>
      <c r="J90" s="51" t="s">
        <v>182</v>
      </c>
      <c r="K90" s="73" t="s">
        <v>73</v>
      </c>
    </row>
    <row r="91" spans="1:11" ht="16.5" thickTop="1" thickBot="1" x14ac:dyDescent="0.3">
      <c r="A91" s="22" t="s">
        <v>62</v>
      </c>
      <c r="B91" s="23" t="s">
        <v>29</v>
      </c>
      <c r="C91" s="32" t="s">
        <v>232</v>
      </c>
      <c r="D91" s="24">
        <v>1</v>
      </c>
      <c r="E91" s="49">
        <v>9000</v>
      </c>
      <c r="F91" s="2" t="s">
        <v>4</v>
      </c>
      <c r="G91" s="25">
        <f t="shared" ref="G91" si="13">D91*E91</f>
        <v>9000</v>
      </c>
      <c r="H91" s="26" t="s">
        <v>258</v>
      </c>
      <c r="I91" s="51" t="s">
        <v>116</v>
      </c>
      <c r="J91" s="51" t="s">
        <v>116</v>
      </c>
      <c r="K91" s="73" t="s">
        <v>232</v>
      </c>
    </row>
    <row r="92" spans="1:11" ht="16.5" thickTop="1" thickBot="1" x14ac:dyDescent="0.3">
      <c r="A92" s="17" t="s">
        <v>62</v>
      </c>
      <c r="B92" s="14" t="s">
        <v>33</v>
      </c>
      <c r="C92" s="31" t="s">
        <v>110</v>
      </c>
      <c r="D92" s="48">
        <v>1</v>
      </c>
      <c r="E92" s="49">
        <v>5500</v>
      </c>
      <c r="F92" s="1" t="s">
        <v>4</v>
      </c>
      <c r="G92" s="49">
        <f>D92*E92</f>
        <v>5500</v>
      </c>
      <c r="H92" s="5" t="s">
        <v>258</v>
      </c>
      <c r="I92" s="51" t="s">
        <v>183</v>
      </c>
      <c r="J92" s="51" t="s">
        <v>183</v>
      </c>
      <c r="K92" s="73" t="s">
        <v>110</v>
      </c>
    </row>
    <row r="93" spans="1:11" ht="16.5" thickTop="1" thickBot="1" x14ac:dyDescent="0.3">
      <c r="A93" s="17" t="s">
        <v>62</v>
      </c>
      <c r="B93" s="14" t="s">
        <v>33</v>
      </c>
      <c r="C93" s="31" t="s">
        <v>74</v>
      </c>
      <c r="D93" s="48">
        <v>1</v>
      </c>
      <c r="E93" s="49">
        <v>5500</v>
      </c>
      <c r="F93" s="1" t="s">
        <v>4</v>
      </c>
      <c r="G93" s="49">
        <f>D93*E93</f>
        <v>5500</v>
      </c>
      <c r="H93" s="5" t="s">
        <v>258</v>
      </c>
      <c r="I93" s="51" t="s">
        <v>184</v>
      </c>
      <c r="J93" s="51" t="s">
        <v>184</v>
      </c>
    </row>
    <row r="94" spans="1:11" ht="16.5" thickTop="1" thickBot="1" x14ac:dyDescent="0.3">
      <c r="A94" s="17" t="s">
        <v>62</v>
      </c>
      <c r="B94" s="79" t="s">
        <v>218</v>
      </c>
      <c r="C94" s="31" t="s">
        <v>219</v>
      </c>
      <c r="D94" s="48">
        <v>1</v>
      </c>
      <c r="E94" s="49">
        <v>12000</v>
      </c>
      <c r="F94" s="18" t="s">
        <v>66</v>
      </c>
      <c r="G94" s="49">
        <f t="shared" ref="G94" si="14">D94*E94</f>
        <v>12000</v>
      </c>
      <c r="H94" s="5" t="s">
        <v>258</v>
      </c>
      <c r="I94" s="51" t="s">
        <v>220</v>
      </c>
      <c r="J94" s="51" t="s">
        <v>220</v>
      </c>
      <c r="K94" s="73" t="s">
        <v>219</v>
      </c>
    </row>
    <row r="95" spans="1:11" ht="15.75" thickBot="1" x14ac:dyDescent="0.3">
      <c r="A95" s="12" t="s">
        <v>36</v>
      </c>
      <c r="B95" s="12" t="s">
        <v>21</v>
      </c>
      <c r="C95" s="12" t="s">
        <v>3</v>
      </c>
      <c r="D95" s="12" t="s">
        <v>0</v>
      </c>
      <c r="E95" s="12" t="s">
        <v>225</v>
      </c>
      <c r="F95" s="12" t="s">
        <v>1</v>
      </c>
      <c r="G95" s="12" t="s">
        <v>2</v>
      </c>
      <c r="H95" s="12" t="s">
        <v>224</v>
      </c>
      <c r="I95" s="12" t="s">
        <v>234</v>
      </c>
      <c r="J95" s="12" t="s">
        <v>243</v>
      </c>
    </row>
    <row r="96" spans="1:11" x14ac:dyDescent="0.25">
      <c r="A96" s="59" t="str">
        <f>"En curso = " &amp; COUNTA(A2:A26)</f>
        <v>En curso = 25</v>
      </c>
      <c r="B96" s="63" t="str">
        <f>"Ivrea = " &amp; COUNTA(B11:B23,B30:B41,B53:B87)</f>
        <v>Ivrea = 60</v>
      </c>
      <c r="C96" s="58" t="str">
        <f>"Series en total = " &amp; COUNTA(C2:C94)</f>
        <v>Series en total = 93</v>
      </c>
      <c r="D96" s="52">
        <f>SUM(D2:D94)</f>
        <v>432</v>
      </c>
      <c r="E96" s="53">
        <f>SUM(E2:E94)</f>
        <v>624750</v>
      </c>
      <c r="F96" s="54" t="str">
        <f>"B6 = " &amp; COUNTA(F2:F14,F24,F27:F29,F33:F42,F46:F48,F50:F52,F60:F76,F88,F90:F93)</f>
        <v>B6 = 55</v>
      </c>
      <c r="G96" s="53">
        <f>SUM(G2:G94)</f>
        <v>2660750</v>
      </c>
      <c r="H96" s="55" t="str">
        <f>"Finalizados = " &amp; COUNTA(H8,H13:H14,H19,H25:H49,H51:H54,H60,H62:H94)</f>
        <v>Finalizados = 67</v>
      </c>
      <c r="I96" s="54" t="str">
        <f>"B6 = " &amp; SUM(D2:D14,D24,D27:D29,D33:D42,D46:D48,D50:D52,D60:D76,D88,D90:D93)</f>
        <v>B6 = 243</v>
      </c>
      <c r="J96" s="82" t="str">
        <f>"Series = " &amp; COUNTA(K2:K6,K9:K10,K12:K16,K18:K22,K24:K27,K29,K32:K34,K42:K47,K49,K70:K72,K74:K77,K84:K85,K89:K92,K94)</f>
        <v>Series = 46</v>
      </c>
    </row>
    <row r="97" spans="1:9" x14ac:dyDescent="0.25">
      <c r="A97" s="60" t="str">
        <f>"Completado = " &amp; COUNTA(A27:A49)</f>
        <v>Completado = 23</v>
      </c>
      <c r="B97" s="64" t="str">
        <f>"Panini = " &amp; COUNTA(B2:B10,B50:B52,B27:B29)</f>
        <v>Panini = 15</v>
      </c>
      <c r="F97" s="57" t="str">
        <f>"C6 = " &amp; COUNTA(F15:F21,F30:F32,F49,F53:F59,F79:F83)</f>
        <v>C6 = 23</v>
      </c>
      <c r="H97" s="56" t="str">
        <f>"En publicacion = " &amp; COUNTA(H2:H7,H9:H12,H15:H18,H20:H24,H50,H55:H59,H61)</f>
        <v>En publicacion = 26</v>
      </c>
      <c r="I97" s="57" t="str">
        <f>"C6 = " &amp; SUM(D15:D21,D30:D32,D49,D53:D59,D79:D83)</f>
        <v>C6 = 154</v>
      </c>
    </row>
    <row r="98" spans="1:9" x14ac:dyDescent="0.25">
      <c r="A98" s="61" t="str">
        <f>"Droppeado = " &amp; COUNTA(A50:A61)</f>
        <v>Droppeado = 12</v>
      </c>
      <c r="B98" s="65" t="str">
        <f>"Kemuri = " &amp; COUNTA(B45,B92:B93)</f>
        <v>Kemuri = 3</v>
      </c>
      <c r="F98" s="27" t="str">
        <f>"A5 = " &amp; COUNTA(F23:F44,F26,F43:F45,F86,F89)</f>
        <v>A5 = 28</v>
      </c>
      <c r="I98" s="27" t="str">
        <f>"A5 = " &amp; SUM(D23,D25:D26,D43:D45,D86,D89)</f>
        <v>A5 = 24</v>
      </c>
    </row>
    <row r="99" spans="1:9" x14ac:dyDescent="0.25">
      <c r="A99" s="62" t="str">
        <f>"Tomo único = " &amp; COUNTA(A62:A94)</f>
        <v>Tomo único = 33</v>
      </c>
      <c r="B99" s="66" t="str">
        <f>"Distrito Manga = " &amp; COUNTA(B46:B47,B89)</f>
        <v>Distrito Manga = 3</v>
      </c>
      <c r="F99" s="28" t="str">
        <f>"B6x2 = " &amp; COUNTA(F77:F78,F94)</f>
        <v>B6x2 = 3</v>
      </c>
      <c r="I99" s="28" t="str">
        <f>"B6x2 = " &amp; SUM(D77:D78,D94)</f>
        <v>B6x2 = 3</v>
      </c>
    </row>
    <row r="100" spans="1:9" x14ac:dyDescent="0.25">
      <c r="B100" s="67" t="str">
        <f>"Ovni Press = " &amp; COUNTA(B24,B90:B91)</f>
        <v>Ovni Press = 3</v>
      </c>
      <c r="F100" s="29" t="str">
        <f>"C6x2 = " &amp; COUNTA(F84:F85)</f>
        <v>C6x2 = 2</v>
      </c>
      <c r="I100" s="29" t="str">
        <f>"C6x2 = " &amp; SUM(D84:D85)</f>
        <v>C6x2 = 2</v>
      </c>
    </row>
    <row r="101" spans="1:9" x14ac:dyDescent="0.25">
      <c r="B101" s="69" t="str">
        <f>"Planeta Cómic = " &amp; COUNTA(B25:B26,B42:B43)</f>
        <v>Planeta Cómic = 4</v>
      </c>
      <c r="F101" s="30" t="str">
        <f>"A5 color = " &amp; COUNTA(F87,F22)</f>
        <v>A5 color = 2</v>
      </c>
      <c r="I101" s="30" t="str">
        <f>"A5 color = " &amp; SUM(D87,D22)</f>
        <v>A5 color = 6</v>
      </c>
    </row>
    <row r="102" spans="1:9" x14ac:dyDescent="0.25">
      <c r="B102" s="68" t="str">
        <f>"Utopia = " &amp; COUNTA(B48:B49)</f>
        <v>Utopia = 2</v>
      </c>
    </row>
    <row r="103" spans="1:9" x14ac:dyDescent="0.25">
      <c r="B103" s="70" t="str">
        <f>"Merci = " &amp; COUNTA(B44)</f>
        <v>Merci = 1</v>
      </c>
    </row>
    <row r="104" spans="1:9" x14ac:dyDescent="0.25">
      <c r="B104" s="71" t="str">
        <f>"Milky Way = " &amp; COUNTA(B88)</f>
        <v>Milky Way = 1</v>
      </c>
    </row>
    <row r="105" spans="1:9" x14ac:dyDescent="0.25">
      <c r="B105" s="80" t="str">
        <f>"Moztros = " &amp; COUNTA(B94)</f>
        <v>Moztros = 1</v>
      </c>
    </row>
  </sheetData>
  <phoneticPr fontId="8" type="noConversion"/>
  <conditionalFormatting sqref="F2:F94">
    <cfRule type="cellIs" dxfId="5" priority="7" operator="equal">
      <formula>"B6"</formula>
    </cfRule>
    <cfRule type="cellIs" dxfId="4" priority="8" operator="equal">
      <formula>#REF!</formula>
    </cfRule>
  </conditionalFormatting>
  <conditionalFormatting sqref="F9:F22 F24:F26 F28 F30:F94">
    <cfRule type="cellIs" dxfId="3" priority="4" operator="equal">
      <formula>"C6"</formula>
    </cfRule>
  </conditionalFormatting>
  <conditionalFormatting sqref="F9:F26 F28 F30:F94">
    <cfRule type="cellIs" dxfId="2" priority="3" operator="equal">
      <formula>"A5"</formula>
    </cfRule>
  </conditionalFormatting>
  <conditionalFormatting sqref="H3:H26 H28 H30:H94">
    <cfRule type="containsText" dxfId="1" priority="2" operator="containsText" text="En publicacion">
      <formula>NOT(ISERROR(SEARCH("En publicacion",H3)))</formula>
    </cfRule>
  </conditionalFormatting>
  <conditionalFormatting sqref="K73">
    <cfRule type="containsText" dxfId="0" priority="1" operator="containsText" text="En publicacion">
      <formula>NOT(ISERROR(SEARCH("En publicacion",K73)))</formula>
    </cfRule>
  </conditionalFormatting>
  <pageMargins left="0.7" right="0.7" top="0.75" bottom="0.75" header="0.3" footer="0.3"/>
  <pageSetup paperSize="9" orientation="portrait" horizontalDpi="360" verticalDpi="360" r:id="rId1"/>
  <ignoredErrors>
    <ignoredError sqref="I100" formulaRange="1"/>
    <ignoredError sqref="F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Nagu Soria P</dc:creator>
  <cp:lastModifiedBy>Nahuel Soria Parodi</cp:lastModifiedBy>
  <dcterms:created xsi:type="dcterms:W3CDTF">2023-07-29T14:53:35Z</dcterms:created>
  <dcterms:modified xsi:type="dcterms:W3CDTF">2024-02-10T23:36:00Z</dcterms:modified>
</cp:coreProperties>
</file>