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37" documentId="6_{EDABB7A8-8D17-44E7-9064-82807FFB5D9C}" xr6:coauthVersionLast="47" xr6:coauthVersionMax="47" xr10:uidLastSave="{64264E85-5ED2-4F59-8B81-47EA1EE3F704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1" l="1"/>
  <c r="H119" i="1"/>
  <c r="J119" i="1"/>
  <c r="G101" i="1"/>
  <c r="F124" i="1"/>
  <c r="C119" i="1"/>
  <c r="D119" i="1"/>
  <c r="B130" i="1"/>
  <c r="F120" i="1"/>
  <c r="F122" i="1"/>
  <c r="F121" i="1"/>
  <c r="F119" i="1"/>
  <c r="I122" i="1"/>
  <c r="I121" i="1"/>
  <c r="A121" i="1"/>
  <c r="A122" i="1"/>
  <c r="B129" i="1"/>
  <c r="G114" i="1"/>
  <c r="G82" i="1"/>
  <c r="G84" i="1"/>
  <c r="I120" i="1"/>
  <c r="G92" i="1"/>
  <c r="G15" i="1"/>
  <c r="B128" i="1"/>
  <c r="B127" i="1"/>
  <c r="B126" i="1"/>
  <c r="B125" i="1"/>
  <c r="I124" i="1"/>
  <c r="B124" i="1"/>
  <c r="I123" i="1"/>
  <c r="F123" i="1"/>
  <c r="B123" i="1"/>
  <c r="B122" i="1"/>
  <c r="B121" i="1"/>
  <c r="B120" i="1"/>
  <c r="A120" i="1"/>
  <c r="I119" i="1"/>
  <c r="E119" i="1"/>
  <c r="B119" i="1"/>
  <c r="A119" i="1"/>
  <c r="G117" i="1"/>
  <c r="G116" i="1"/>
  <c r="G115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9" i="1" l="1"/>
</calcChain>
</file>

<file path=xl/sharedStrings.xml><?xml version="1.0" encoding="utf-8"?>
<sst xmlns="http://schemas.openxmlformats.org/spreadsheetml/2006/main" count="904" uniqueCount="297">
  <si>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</si>
  <si>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</si>
  <si>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</si>
  <si>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</si>
  <si>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</si>
  <si>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</si>
  <si>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</si>
  <si>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</si>
  <si>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</si>
  <si>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</si>
  <si>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</si>
  <si>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</si>
  <si>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</si>
  <si>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</si>
  <si>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</si>
  <si>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Hanako-Kun - 4 al 20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</si>
  <si>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</si>
  <si>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</si>
  <si>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</si>
  <si>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</si>
  <si>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</si>
  <si>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</si>
  <si>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</si>
  <si>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</si>
  <si>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</si>
  <si>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</si>
  <si>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</si>
  <si>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</si>
  <si>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</si>
  <si>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</si>
  <si>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</si>
  <si>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</si>
  <si>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</si>
  <si>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</si>
  <si>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</si>
  <si>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</si>
  <si>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</si>
  <si>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</si>
  <si>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</si>
  <si>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</si>
  <si>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</si>
  <si>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</si>
  <si>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</si>
  <si>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Rooster Fighter - 5 &amp; 6</t>
  </si>
  <si>
    <t>Dead Dead Demon's Dededede Destruction</t>
  </si>
  <si>
    <t>Inio Asano</t>
  </si>
  <si>
    <t>Un Extraño en Primavera</t>
  </si>
  <si>
    <t>Kanna Kii</t>
  </si>
  <si>
    <t>Un Extraño en Primavera - 1 al 3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</si>
  <si>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</si>
  <si>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</si>
  <si>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</si>
  <si>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</si>
  <si>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</si>
  <si>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</si>
  <si>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</si>
  <si>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</si>
  <si>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</si>
  <si>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</si>
  <si>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Sakamoto Days - 3 al 11</t>
  </si>
  <si>
    <t>Aku no Hana</t>
  </si>
  <si>
    <t>Shūzō Oshimi</t>
  </si>
  <si>
    <t>Aku no Hana - 2 al 10</t>
  </si>
  <si>
    <t>Dandadan</t>
  </si>
  <si>
    <t>Yukinobu Tatsu</t>
  </si>
  <si>
    <t>Dandadan - 8 al 11</t>
  </si>
  <si>
    <t>Gachiakuta</t>
  </si>
  <si>
    <t>Kei Urana</t>
  </si>
  <si>
    <t>Gachiakuta - 2 al 6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</si>
  <si>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</si>
  <si>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</si>
  <si>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</si>
  <si>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</si>
  <si>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</si>
  <si>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</si>
  <si>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</si>
  <si>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</si>
  <si>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</si>
  <si>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</si>
  <si>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</si>
  <si>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</si>
  <si>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</si>
  <si>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</si>
  <si>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</si>
  <si>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</si>
  <si>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</si>
  <si>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</si>
  <si>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</si>
  <si>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</si>
  <si>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</si>
  <si>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Hooky - 2</t>
  </si>
  <si>
    <t>Random Comics</t>
  </si>
  <si>
    <t>Boyfriends</t>
  </si>
  <si>
    <t>Refrainbow</t>
  </si>
  <si>
    <t>Boyfriends - 1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</si>
  <si>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</si>
  <si>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</si>
  <si>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</si>
  <si>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</si>
  <si>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</si>
  <si>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</si>
  <si>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</si>
  <si>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</si>
  <si>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</si>
  <si>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</si>
  <si>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</si>
  <si>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</si>
  <si>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</si>
  <si>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</si>
  <si>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</si>
  <si>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</si>
  <si>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</si>
  <si>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</si>
  <si>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</si>
  <si>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</si>
  <si>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</si>
  <si>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</si>
  <si>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</si>
  <si>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</si>
  <si>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</si>
  <si>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</si>
  <si>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</si>
  <si>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</si>
  <si>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</si>
  <si>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</si>
  <si>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</si>
  <si>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</si>
  <si>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</si>
  <si>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</si>
  <si>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</si>
  <si>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</si>
  <si>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</si>
  <si>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</si>
  <si>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</si>
  <si>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</si>
  <si>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</si>
  <si>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</si>
  <si>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</si>
  <si>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</si>
  <si>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</si>
  <si>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</si>
  <si>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</si>
  <si>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</si>
  <si>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</si>
  <si>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</si>
  <si>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</si>
  <si>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</si>
  <si>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</si>
  <si>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</si>
  <si>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</si>
  <si>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</si>
  <si>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</si>
  <si>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</si>
  <si>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</si>
  <si>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</si>
  <si>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</si>
  <si>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</si>
  <si>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</si>
  <si>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</si>
  <si>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</si>
  <si>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</si>
  <si>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</si>
  <si>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</si>
  <si>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</si>
  <si>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</si>
  <si>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</si>
  <si>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</si>
  <si>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</si>
  <si>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</si>
  <si>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</si>
  <si>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</si>
  <si>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</si>
  <si>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</si>
  <si>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</si>
  <si>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</si>
  <si>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</si>
  <si>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</si>
  <si>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</si>
  <si>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</si>
  <si>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</si>
  <si>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</si>
  <si>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</si>
  <si>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</si>
  <si>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</si>
  <si>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</si>
  <si>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</si>
  <si>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</si>
  <si>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</si>
  <si>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</si>
  <si>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</si>
  <si>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</si>
  <si>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</si>
  <si>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</si>
  <si>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</si>
  <si>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</si>
  <si>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</si>
  <si>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</si>
  <si>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</si>
  <si>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</si>
  <si>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</si>
  <si>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</si>
  <si>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</si>
  <si>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</si>
  <si>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</si>
  <si>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</si>
  <si>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</si>
  <si>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</si>
  <si>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</si>
  <si>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</si>
  <si>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</si>
  <si>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</si>
  <si>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</si>
  <si>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</si>
  <si>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</si>
  <si>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</si>
  <si>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</si>
  <si>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</si>
  <si>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</si>
  <si>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</si>
  <si>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</si>
  <si>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</si>
  <si>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</si>
  <si>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</si>
  <si>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</si>
  <si>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</si>
  <si>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</si>
  <si>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</si>
  <si>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</si>
  <si>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</si>
  <si>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</si>
  <si>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</si>
  <si>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</si>
  <si>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</si>
  <si>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</si>
  <si>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</si>
  <si>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</si>
  <si>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</si>
  <si>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</si>
  <si>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</si>
  <si>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</si>
  <si>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</si>
  <si>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</si>
  <si>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</si>
  <si>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</si>
  <si>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</si>
  <si>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</si>
  <si>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</si>
  <si>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</si>
  <si>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</si>
  <si>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</si>
  <si>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</si>
  <si>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</si>
  <si>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</si>
  <si>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</si>
  <si>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</si>
  <si>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</si>
  <si>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</si>
  <si>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</si>
  <si>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</si>
  <si>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</si>
  <si>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</si>
  <si>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</si>
  <si>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</si>
  <si>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</si>
  <si>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</si>
  <si>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</si>
  <si>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</si>
  <si>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</si>
  <si>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</si>
  <si>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</si>
  <si>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</si>
  <si>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</si>
  <si>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</si>
  <si>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</si>
  <si>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</si>
  <si>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</si>
  <si>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</si>
  <si>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</si>
  <si>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Blue Lock : Episode Nagi - 1 &amp; 2</t>
  </si>
  <si>
    <t>Blue Lock - 13 al 22</t>
  </si>
  <si>
    <t>Dead Dead Demon's Dededede Destruction - 3 al 8</t>
  </si>
  <si>
    <t>Oshi no Ko - 12 al 14</t>
  </si>
  <si>
    <t>Spy x Family - 11 al 13</t>
  </si>
  <si>
    <t>Shangri-la Frontier - 10 al 13</t>
  </si>
  <si>
    <t>Re:Zero - 13 al 17</t>
  </si>
  <si>
    <t>Elden Ring - 1 al 4</t>
  </si>
  <si>
    <t>Spy x Family: Family Portrait</t>
  </si>
  <si>
    <t>Solo Leveling - 4 al 6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</si>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</sst>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6" fillId="3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84" zoomScaleNormal="100" workbookViewId="0">
      <selection activeCell="H120" sqref="H120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294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295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20</v>
      </c>
      <c r="E2" s="7">
        <v>10000</v>
      </c>
      <c r="F2" s="8" t="s">
        <v>13</v>
      </c>
      <c r="G2" s="7">
        <f t="shared" ref="G2:G117" si="0">D2*E2</f>
        <v>200000</v>
      </c>
      <c r="H2" s="48" t="s">
        <v>296</v>
      </c>
      <c r="I2" s="10" t="s">
        <v>14</v>
      </c>
      <c r="J2" s="10" t="s">
        <v>14</v>
      </c>
      <c r="K2" s="45" t="s">
        <v>15</v>
      </c>
    </row>
    <row r="3" spans="1:11" x14ac:dyDescent="0.25">
      <c r="A3" s="4" t="s">
        <v>10</v>
      </c>
      <c r="B3" s="5" t="s">
        <v>11</v>
      </c>
      <c r="C3" s="1" t="s">
        <v>16</v>
      </c>
      <c r="D3" s="11">
        <v>15</v>
      </c>
      <c r="E3" s="7">
        <v>9000</v>
      </c>
      <c r="F3" s="8" t="s">
        <v>13</v>
      </c>
      <c r="G3" s="7">
        <f t="shared" si="0"/>
        <v>135000</v>
      </c>
      <c r="H3" s="48" t="s">
        <v>296</v>
      </c>
      <c r="I3" s="10" t="s">
        <v>17</v>
      </c>
      <c r="J3" s="10" t="s">
        <v>17</v>
      </c>
      <c r="K3" s="45" t="s">
        <v>18</v>
      </c>
    </row>
    <row r="4" spans="1:11" x14ac:dyDescent="0.25">
      <c r="A4" s="4" t="s">
        <v>10</v>
      </c>
      <c r="B4" s="5" t="s">
        <v>11</v>
      </c>
      <c r="C4" s="1" t="s">
        <v>19</v>
      </c>
      <c r="D4" s="11">
        <v>17</v>
      </c>
      <c r="E4" s="7">
        <v>9000</v>
      </c>
      <c r="F4" s="8" t="s">
        <v>13</v>
      </c>
      <c r="G4" s="7">
        <f t="shared" si="0"/>
        <v>153000</v>
      </c>
      <c r="H4" s="48" t="s">
        <v>296</v>
      </c>
      <c r="I4" s="10" t="s">
        <v>20</v>
      </c>
      <c r="J4" s="10" t="s">
        <v>21</v>
      </c>
      <c r="K4" s="45" t="s">
        <v>284</v>
      </c>
    </row>
    <row r="5" spans="1:11" x14ac:dyDescent="0.25">
      <c r="A5" s="4" t="s">
        <v>10</v>
      </c>
      <c r="B5" s="5" t="s">
        <v>11</v>
      </c>
      <c r="C5" s="1" t="s">
        <v>22</v>
      </c>
      <c r="D5" s="11">
        <v>14</v>
      </c>
      <c r="E5" s="7">
        <v>8500</v>
      </c>
      <c r="F5" s="8" t="s">
        <v>13</v>
      </c>
      <c r="G5" s="7">
        <f t="shared" si="0"/>
        <v>119000</v>
      </c>
      <c r="H5" s="48" t="s">
        <v>296</v>
      </c>
      <c r="I5" s="10" t="s">
        <v>23</v>
      </c>
      <c r="J5" s="10" t="s">
        <v>24</v>
      </c>
      <c r="K5" s="45" t="s">
        <v>283</v>
      </c>
    </row>
    <row r="6" spans="1:11" x14ac:dyDescent="0.25">
      <c r="A6" s="4" t="s">
        <v>10</v>
      </c>
      <c r="B6" s="5" t="s">
        <v>11</v>
      </c>
      <c r="C6" s="1" t="s">
        <v>25</v>
      </c>
      <c r="D6" s="6">
        <v>8</v>
      </c>
      <c r="E6" s="7">
        <v>8000</v>
      </c>
      <c r="F6" s="8" t="s">
        <v>13</v>
      </c>
      <c r="G6" s="7">
        <f t="shared" si="0"/>
        <v>64000</v>
      </c>
      <c r="H6" s="13" t="s">
        <v>195</v>
      </c>
      <c r="I6" s="10" t="s">
        <v>26</v>
      </c>
      <c r="J6" s="10" t="s">
        <v>26</v>
      </c>
    </row>
    <row r="7" spans="1:11" x14ac:dyDescent="0.25">
      <c r="A7" s="4" t="s">
        <v>10</v>
      </c>
      <c r="B7" s="5" t="s">
        <v>11</v>
      </c>
      <c r="C7" s="1" t="s">
        <v>27</v>
      </c>
      <c r="D7" s="6">
        <v>3</v>
      </c>
      <c r="E7" s="7">
        <v>9500</v>
      </c>
      <c r="F7" s="8" t="s">
        <v>13</v>
      </c>
      <c r="G7" s="7">
        <f t="shared" si="0"/>
        <v>28500</v>
      </c>
      <c r="H7" s="48" t="s">
        <v>296</v>
      </c>
      <c r="I7" s="10" t="s">
        <v>28</v>
      </c>
      <c r="J7" s="10" t="s">
        <v>29</v>
      </c>
      <c r="K7" s="45" t="s">
        <v>30</v>
      </c>
    </row>
    <row r="8" spans="1:11" x14ac:dyDescent="0.25">
      <c r="A8" s="4" t="s">
        <v>10</v>
      </c>
      <c r="B8" s="5" t="s">
        <v>11</v>
      </c>
      <c r="C8" s="1" t="s">
        <v>31</v>
      </c>
      <c r="D8" s="6">
        <v>4</v>
      </c>
      <c r="E8" s="7">
        <v>8500</v>
      </c>
      <c r="F8" s="8" t="s">
        <v>13</v>
      </c>
      <c r="G8" s="7">
        <f t="shared" si="0"/>
        <v>34000</v>
      </c>
      <c r="H8" s="48" t="s">
        <v>296</v>
      </c>
      <c r="I8" s="10" t="s">
        <v>32</v>
      </c>
      <c r="J8" s="10" t="s">
        <v>32</v>
      </c>
      <c r="K8" s="45" t="s">
        <v>293</v>
      </c>
    </row>
    <row r="9" spans="1:11" x14ac:dyDescent="0.25">
      <c r="A9" s="4" t="s">
        <v>10</v>
      </c>
      <c r="B9" s="5" t="s">
        <v>11</v>
      </c>
      <c r="C9" s="1" t="s">
        <v>33</v>
      </c>
      <c r="D9" s="6">
        <v>1</v>
      </c>
      <c r="E9" s="7">
        <v>9000</v>
      </c>
      <c r="F9" s="12" t="s">
        <v>34</v>
      </c>
      <c r="G9" s="7">
        <f t="shared" si="0"/>
        <v>9000</v>
      </c>
      <c r="H9" s="48" t="s">
        <v>296</v>
      </c>
      <c r="I9" s="10" t="s">
        <v>35</v>
      </c>
      <c r="J9" s="10" t="s">
        <v>35</v>
      </c>
      <c r="K9" s="45" t="s">
        <v>36</v>
      </c>
    </row>
    <row r="10" spans="1:11" x14ac:dyDescent="0.25">
      <c r="A10" s="4" t="s">
        <v>10</v>
      </c>
      <c r="B10" s="14" t="s">
        <v>37</v>
      </c>
      <c r="C10" s="1" t="s">
        <v>38</v>
      </c>
      <c r="D10" s="11">
        <v>14</v>
      </c>
      <c r="E10" s="7">
        <v>7900</v>
      </c>
      <c r="F10" s="8" t="s">
        <v>13</v>
      </c>
      <c r="G10" s="7">
        <f t="shared" si="0"/>
        <v>110600</v>
      </c>
      <c r="H10" s="48" t="s">
        <v>296</v>
      </c>
      <c r="I10" s="10" t="s">
        <v>39</v>
      </c>
      <c r="J10" s="10" t="s">
        <v>40</v>
      </c>
      <c r="K10" s="45" t="s">
        <v>281</v>
      </c>
    </row>
    <row r="11" spans="1:11" x14ac:dyDescent="0.25">
      <c r="A11" s="4" t="s">
        <v>10</v>
      </c>
      <c r="B11" s="14" t="s">
        <v>37</v>
      </c>
      <c r="C11" s="1" t="s">
        <v>41</v>
      </c>
      <c r="D11" s="11">
        <v>6</v>
      </c>
      <c r="E11" s="7">
        <v>7900</v>
      </c>
      <c r="F11" s="8" t="s">
        <v>13</v>
      </c>
      <c r="G11" s="7">
        <f t="shared" si="0"/>
        <v>47400</v>
      </c>
      <c r="H11" s="48" t="s">
        <v>296</v>
      </c>
      <c r="I11" s="10" t="s">
        <v>42</v>
      </c>
      <c r="J11" s="10" t="s">
        <v>42</v>
      </c>
      <c r="K11" s="45" t="s">
        <v>43</v>
      </c>
    </row>
    <row r="12" spans="1:11" x14ac:dyDescent="0.25">
      <c r="A12" s="4" t="s">
        <v>10</v>
      </c>
      <c r="B12" s="14" t="s">
        <v>37</v>
      </c>
      <c r="C12" s="1" t="s">
        <v>44</v>
      </c>
      <c r="D12" s="6">
        <v>8</v>
      </c>
      <c r="E12" s="7">
        <v>7900</v>
      </c>
      <c r="F12" s="8" t="s">
        <v>13</v>
      </c>
      <c r="G12" s="7">
        <f t="shared" si="0"/>
        <v>63200</v>
      </c>
      <c r="H12" s="13" t="s">
        <v>195</v>
      </c>
      <c r="I12" s="10" t="s">
        <v>45</v>
      </c>
      <c r="J12" s="10" t="s">
        <v>45</v>
      </c>
      <c r="K12" s="45" t="s">
        <v>280</v>
      </c>
    </row>
    <row r="13" spans="1:11" x14ac:dyDescent="0.25">
      <c r="A13" s="4" t="s">
        <v>10</v>
      </c>
      <c r="B13" s="15" t="s">
        <v>37</v>
      </c>
      <c r="C13" s="1" t="s">
        <v>46</v>
      </c>
      <c r="D13" s="11">
        <v>3</v>
      </c>
      <c r="E13" s="7">
        <v>7900</v>
      </c>
      <c r="F13" s="8" t="s">
        <v>13</v>
      </c>
      <c r="G13" s="7">
        <f t="shared" si="0"/>
        <v>23700</v>
      </c>
      <c r="H13" s="48" t="s">
        <v>296</v>
      </c>
      <c r="I13" s="16" t="s">
        <v>47</v>
      </c>
      <c r="J13" s="16" t="s">
        <v>47</v>
      </c>
      <c r="K13" s="45" t="s">
        <v>48</v>
      </c>
    </row>
    <row r="14" spans="1:11" x14ac:dyDescent="0.25">
      <c r="A14" s="4" t="s">
        <v>10</v>
      </c>
      <c r="B14" s="14" t="s">
        <v>37</v>
      </c>
      <c r="C14" s="1" t="s">
        <v>49</v>
      </c>
      <c r="D14" s="6">
        <v>13</v>
      </c>
      <c r="E14" s="7">
        <v>6900</v>
      </c>
      <c r="F14" s="8" t="s">
        <v>50</v>
      </c>
      <c r="G14" s="7">
        <f t="shared" si="0"/>
        <v>89700</v>
      </c>
      <c r="H14" s="48" t="s">
        <v>296</v>
      </c>
      <c r="I14" s="10" t="s">
        <v>51</v>
      </c>
      <c r="J14" s="10" t="s">
        <v>51</v>
      </c>
      <c r="K14" s="45" t="s">
        <v>282</v>
      </c>
    </row>
    <row r="15" spans="1:11" x14ac:dyDescent="0.25">
      <c r="A15" s="4" t="s">
        <v>10</v>
      </c>
      <c r="B15" s="14" t="s">
        <v>37</v>
      </c>
      <c r="C15" s="1" t="s">
        <v>52</v>
      </c>
      <c r="D15" s="11">
        <v>22</v>
      </c>
      <c r="E15" s="7">
        <v>6900</v>
      </c>
      <c r="F15" s="8" t="s">
        <v>50</v>
      </c>
      <c r="G15" s="7">
        <f t="shared" ref="G15" si="1">D15*E15</f>
        <v>151800</v>
      </c>
      <c r="H15" s="48" t="s">
        <v>296</v>
      </c>
      <c r="I15" s="10" t="s">
        <v>53</v>
      </c>
      <c r="J15" s="10" t="s">
        <v>54</v>
      </c>
      <c r="K15" s="45" t="s">
        <v>279</v>
      </c>
    </row>
    <row r="16" spans="1:11" x14ac:dyDescent="0.25">
      <c r="A16" s="4" t="s">
        <v>10</v>
      </c>
      <c r="B16" s="14" t="s">
        <v>37</v>
      </c>
      <c r="C16" s="1" t="s">
        <v>277</v>
      </c>
      <c r="D16" s="11">
        <v>2</v>
      </c>
      <c r="E16" s="7">
        <v>6900</v>
      </c>
      <c r="F16" s="8" t="s">
        <v>50</v>
      </c>
      <c r="G16" s="7">
        <f t="shared" si="0"/>
        <v>13800</v>
      </c>
      <c r="H16" s="48" t="s">
        <v>296</v>
      </c>
      <c r="I16" s="10" t="s">
        <v>53</v>
      </c>
      <c r="J16" s="10" t="s">
        <v>54</v>
      </c>
      <c r="K16" s="45" t="s">
        <v>278</v>
      </c>
    </row>
    <row r="17" spans="1:11" x14ac:dyDescent="0.25">
      <c r="A17" s="4" t="s">
        <v>10</v>
      </c>
      <c r="B17" s="14" t="s">
        <v>37</v>
      </c>
      <c r="C17" s="1" t="s">
        <v>55</v>
      </c>
      <c r="D17" s="6">
        <v>17</v>
      </c>
      <c r="E17" s="7">
        <v>6900</v>
      </c>
      <c r="F17" s="8" t="s">
        <v>50</v>
      </c>
      <c r="G17" s="7">
        <f t="shared" si="0"/>
        <v>117300</v>
      </c>
      <c r="H17" s="48" t="s">
        <v>296</v>
      </c>
      <c r="I17" s="10" t="s">
        <v>56</v>
      </c>
      <c r="J17" s="10" t="s">
        <v>56</v>
      </c>
    </row>
    <row r="18" spans="1:11" x14ac:dyDescent="0.25">
      <c r="A18" s="4" t="s">
        <v>10</v>
      </c>
      <c r="B18" s="14" t="s">
        <v>37</v>
      </c>
      <c r="C18" s="1" t="s">
        <v>57</v>
      </c>
      <c r="D18" s="6">
        <v>11</v>
      </c>
      <c r="E18" s="7">
        <v>6900</v>
      </c>
      <c r="F18" s="8" t="s">
        <v>50</v>
      </c>
      <c r="G18" s="7">
        <f t="shared" si="0"/>
        <v>75900</v>
      </c>
      <c r="H18" s="48" t="s">
        <v>296</v>
      </c>
      <c r="I18" s="10" t="s">
        <v>58</v>
      </c>
      <c r="J18" s="10" t="s">
        <v>58</v>
      </c>
      <c r="K18" s="45" t="s">
        <v>59</v>
      </c>
    </row>
    <row r="19" spans="1:11" x14ac:dyDescent="0.25">
      <c r="A19" s="4" t="s">
        <v>10</v>
      </c>
      <c r="B19" s="14" t="s">
        <v>37</v>
      </c>
      <c r="C19" s="1" t="s">
        <v>60</v>
      </c>
      <c r="D19" s="6">
        <v>10</v>
      </c>
      <c r="E19" s="7">
        <v>6900</v>
      </c>
      <c r="F19" s="8" t="s">
        <v>50</v>
      </c>
      <c r="G19" s="7">
        <f t="shared" si="0"/>
        <v>69000</v>
      </c>
      <c r="H19" s="13" t="s">
        <v>195</v>
      </c>
      <c r="I19" s="10" t="s">
        <v>61</v>
      </c>
      <c r="J19" s="10" t="s">
        <v>61</v>
      </c>
      <c r="K19" s="45" t="s">
        <v>62</v>
      </c>
    </row>
    <row r="20" spans="1:11" x14ac:dyDescent="0.25">
      <c r="A20" s="4" t="s">
        <v>10</v>
      </c>
      <c r="B20" s="14" t="s">
        <v>37</v>
      </c>
      <c r="C20" s="1" t="s">
        <v>63</v>
      </c>
      <c r="D20" s="11">
        <v>12</v>
      </c>
      <c r="E20" s="7">
        <v>6900</v>
      </c>
      <c r="F20" s="8" t="s">
        <v>50</v>
      </c>
      <c r="G20" s="7">
        <f t="shared" si="0"/>
        <v>82800</v>
      </c>
      <c r="H20" s="48" t="s">
        <v>296</v>
      </c>
      <c r="I20" s="10" t="s">
        <v>64</v>
      </c>
      <c r="J20" s="10" t="s">
        <v>64</v>
      </c>
      <c r="K20" s="45" t="s">
        <v>65</v>
      </c>
    </row>
    <row r="21" spans="1:11" ht="15.75" customHeight="1" x14ac:dyDescent="0.25">
      <c r="A21" s="4" t="s">
        <v>10</v>
      </c>
      <c r="B21" s="14" t="s">
        <v>37</v>
      </c>
      <c r="C21" s="1" t="s">
        <v>66</v>
      </c>
      <c r="D21" s="11">
        <v>6</v>
      </c>
      <c r="E21" s="7">
        <v>6900</v>
      </c>
      <c r="F21" s="8" t="s">
        <v>50</v>
      </c>
      <c r="G21" s="7">
        <f t="shared" si="0"/>
        <v>41400</v>
      </c>
      <c r="H21" s="48" t="s">
        <v>296</v>
      </c>
      <c r="I21" s="10" t="s">
        <v>67</v>
      </c>
      <c r="J21" s="10" t="s">
        <v>67</v>
      </c>
      <c r="K21" s="45" t="s">
        <v>68</v>
      </c>
    </row>
    <row r="22" spans="1:11" ht="15.75" customHeight="1" x14ac:dyDescent="0.25">
      <c r="A22" s="4" t="s">
        <v>10</v>
      </c>
      <c r="B22" s="14" t="s">
        <v>37</v>
      </c>
      <c r="C22" s="1" t="s">
        <v>69</v>
      </c>
      <c r="D22" s="6">
        <v>2</v>
      </c>
      <c r="E22" s="7">
        <v>6900</v>
      </c>
      <c r="F22" s="8" t="s">
        <v>50</v>
      </c>
      <c r="G22" s="7">
        <f t="shared" si="0"/>
        <v>13800</v>
      </c>
      <c r="H22" s="48" t="s">
        <v>296</v>
      </c>
      <c r="I22" s="10" t="s">
        <v>70</v>
      </c>
      <c r="J22" s="10" t="s">
        <v>71</v>
      </c>
      <c r="K22" s="45" t="s">
        <v>72</v>
      </c>
    </row>
    <row r="23" spans="1:11" ht="15.75" customHeight="1" x14ac:dyDescent="0.25">
      <c r="A23" s="4" t="s">
        <v>10</v>
      </c>
      <c r="B23" s="14" t="s">
        <v>37</v>
      </c>
      <c r="C23" s="1" t="s">
        <v>73</v>
      </c>
      <c r="D23" s="6">
        <v>6</v>
      </c>
      <c r="E23" s="7">
        <v>22500</v>
      </c>
      <c r="F23" s="17" t="s">
        <v>74</v>
      </c>
      <c r="G23" s="7">
        <f t="shared" si="0"/>
        <v>135000</v>
      </c>
      <c r="H23" s="48" t="s">
        <v>296</v>
      </c>
      <c r="I23" s="10" t="s">
        <v>75</v>
      </c>
      <c r="J23" s="10" t="s">
        <v>76</v>
      </c>
      <c r="K23" s="45" t="s">
        <v>287</v>
      </c>
    </row>
    <row r="24" spans="1:11" ht="15.75" customHeight="1" x14ac:dyDescent="0.25">
      <c r="A24" s="4" t="s">
        <v>10</v>
      </c>
      <c r="B24" s="14" t="s">
        <v>37</v>
      </c>
      <c r="C24" s="1" t="s">
        <v>77</v>
      </c>
      <c r="D24" s="6">
        <v>11</v>
      </c>
      <c r="E24" s="7">
        <v>9000</v>
      </c>
      <c r="F24" s="12" t="s">
        <v>34</v>
      </c>
      <c r="G24" s="7">
        <f t="shared" si="0"/>
        <v>99000</v>
      </c>
      <c r="H24" s="48" t="s">
        <v>296</v>
      </c>
      <c r="I24" s="10" t="s">
        <v>78</v>
      </c>
      <c r="J24" s="10" t="s">
        <v>78</v>
      </c>
    </row>
    <row r="25" spans="1:11" ht="15.75" customHeight="1" x14ac:dyDescent="0.25">
      <c r="A25" s="4" t="s">
        <v>10</v>
      </c>
      <c r="B25" s="3" t="s">
        <v>79</v>
      </c>
      <c r="C25" s="1" t="s">
        <v>80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8" t="s">
        <v>296</v>
      </c>
      <c r="I25" s="10" t="s">
        <v>81</v>
      </c>
      <c r="J25" s="10" t="s">
        <v>81</v>
      </c>
      <c r="K25" s="45" t="s">
        <v>82</v>
      </c>
    </row>
    <row r="26" spans="1:11" ht="15.75" customHeight="1" x14ac:dyDescent="0.25">
      <c r="A26" s="4" t="s">
        <v>10</v>
      </c>
      <c r="B26" s="18" t="s">
        <v>83</v>
      </c>
      <c r="C26" s="1" t="s">
        <v>84</v>
      </c>
      <c r="D26" s="6">
        <v>2</v>
      </c>
      <c r="E26" s="7">
        <v>9800</v>
      </c>
      <c r="F26" s="12" t="s">
        <v>34</v>
      </c>
      <c r="G26" s="7">
        <f t="shared" si="0"/>
        <v>19600</v>
      </c>
      <c r="H26" s="13" t="s">
        <v>195</v>
      </c>
      <c r="I26" s="10" t="s">
        <v>85</v>
      </c>
      <c r="J26" s="10" t="s">
        <v>85</v>
      </c>
      <c r="K26" s="45" t="s">
        <v>86</v>
      </c>
    </row>
    <row r="27" spans="1:11" ht="15.75" customHeight="1" x14ac:dyDescent="0.25">
      <c r="A27" s="4" t="s">
        <v>10</v>
      </c>
      <c r="B27" s="18" t="s">
        <v>83</v>
      </c>
      <c r="C27" s="1" t="s">
        <v>87</v>
      </c>
      <c r="D27" s="6">
        <v>1</v>
      </c>
      <c r="E27" s="7">
        <v>12000</v>
      </c>
      <c r="F27" s="12" t="s">
        <v>34</v>
      </c>
      <c r="G27" s="7">
        <f t="shared" si="0"/>
        <v>12000</v>
      </c>
      <c r="H27" s="13" t="s">
        <v>195</v>
      </c>
      <c r="I27" s="10" t="s">
        <v>88</v>
      </c>
      <c r="J27" s="10" t="s">
        <v>89</v>
      </c>
      <c r="K27" s="45" t="s">
        <v>90</v>
      </c>
    </row>
    <row r="28" spans="1:11" ht="15.75" customHeight="1" x14ac:dyDescent="0.25">
      <c r="A28" s="4" t="s">
        <v>10</v>
      </c>
      <c r="B28" s="19" t="s">
        <v>91</v>
      </c>
      <c r="C28" s="1" t="s">
        <v>92</v>
      </c>
      <c r="D28" s="6">
        <v>1</v>
      </c>
      <c r="E28" s="7">
        <v>18000</v>
      </c>
      <c r="F28" s="17" t="s">
        <v>74</v>
      </c>
      <c r="G28" s="7">
        <f t="shared" si="0"/>
        <v>18000</v>
      </c>
      <c r="H28" s="48" t="s">
        <v>296</v>
      </c>
      <c r="I28" s="10" t="s">
        <v>93</v>
      </c>
      <c r="J28" s="10" t="s">
        <v>93</v>
      </c>
      <c r="K28" s="45" t="s">
        <v>94</v>
      </c>
    </row>
    <row r="29" spans="1:11" ht="15.75" customHeight="1" x14ac:dyDescent="0.25">
      <c r="A29" s="20" t="s">
        <v>95</v>
      </c>
      <c r="B29" s="5" t="s">
        <v>11</v>
      </c>
      <c r="C29" s="1" t="s">
        <v>96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195</v>
      </c>
      <c r="I29" s="10" t="s">
        <v>39</v>
      </c>
      <c r="J29" s="10" t="s">
        <v>39</v>
      </c>
      <c r="K29" s="46" t="s">
        <v>97</v>
      </c>
    </row>
    <row r="30" spans="1:11" ht="15.75" customHeight="1" x14ac:dyDescent="0.25">
      <c r="A30" s="20" t="s">
        <v>95</v>
      </c>
      <c r="B30" s="5" t="s">
        <v>11</v>
      </c>
      <c r="C30" s="1" t="s">
        <v>98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195</v>
      </c>
      <c r="I30" s="10" t="s">
        <v>99</v>
      </c>
      <c r="J30" s="10" t="s">
        <v>99</v>
      </c>
    </row>
    <row r="31" spans="1:11" ht="15.75" customHeight="1" x14ac:dyDescent="0.25">
      <c r="A31" s="20" t="s">
        <v>95</v>
      </c>
      <c r="B31" s="5" t="s">
        <v>11</v>
      </c>
      <c r="C31" s="1" t="s">
        <v>100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195</v>
      </c>
      <c r="I31" s="10" t="s">
        <v>101</v>
      </c>
      <c r="J31" s="10" t="s">
        <v>101</v>
      </c>
      <c r="K31" s="45" t="s">
        <v>102</v>
      </c>
    </row>
    <row r="32" spans="1:11" ht="15.75" customHeight="1" x14ac:dyDescent="0.25">
      <c r="A32" s="20" t="s">
        <v>95</v>
      </c>
      <c r="B32" s="5" t="s">
        <v>11</v>
      </c>
      <c r="C32" s="1" t="s">
        <v>103</v>
      </c>
      <c r="D32" s="11">
        <v>4</v>
      </c>
      <c r="E32" s="7">
        <v>8000</v>
      </c>
      <c r="F32" s="8" t="s">
        <v>13</v>
      </c>
      <c r="G32" s="7">
        <f t="shared" si="0"/>
        <v>32000</v>
      </c>
      <c r="H32" s="13" t="s">
        <v>195</v>
      </c>
      <c r="I32" s="10" t="s">
        <v>104</v>
      </c>
      <c r="J32" s="10" t="s">
        <v>105</v>
      </c>
      <c r="K32" s="45" t="s">
        <v>285</v>
      </c>
    </row>
    <row r="33" spans="1:11" ht="15.75" customHeight="1" x14ac:dyDescent="0.25">
      <c r="A33" s="20" t="s">
        <v>95</v>
      </c>
      <c r="B33" s="5" t="s">
        <v>11</v>
      </c>
      <c r="C33" s="1" t="s">
        <v>106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195</v>
      </c>
      <c r="I33" s="10" t="s">
        <v>107</v>
      </c>
      <c r="J33" s="10" t="s">
        <v>108</v>
      </c>
      <c r="K33" s="45" t="s">
        <v>109</v>
      </c>
    </row>
    <row r="34" spans="1:11" ht="15.75" customHeight="1" x14ac:dyDescent="0.25">
      <c r="A34" s="20" t="s">
        <v>95</v>
      </c>
      <c r="B34" s="14" t="s">
        <v>37</v>
      </c>
      <c r="C34" s="1" t="s">
        <v>110</v>
      </c>
      <c r="D34" s="6">
        <v>23</v>
      </c>
      <c r="E34" s="7">
        <v>6900</v>
      </c>
      <c r="F34" s="8" t="s">
        <v>50</v>
      </c>
      <c r="G34" s="7">
        <f t="shared" si="0"/>
        <v>158700</v>
      </c>
      <c r="H34" s="13" t="s">
        <v>195</v>
      </c>
      <c r="I34" s="10" t="s">
        <v>111</v>
      </c>
      <c r="J34" s="10" t="s">
        <v>112</v>
      </c>
    </row>
    <row r="35" spans="1:11" ht="15.75" customHeight="1" x14ac:dyDescent="0.25">
      <c r="A35" s="20" t="s">
        <v>95</v>
      </c>
      <c r="B35" s="14" t="s">
        <v>37</v>
      </c>
      <c r="C35" s="1" t="s">
        <v>113</v>
      </c>
      <c r="D35" s="6">
        <v>12</v>
      </c>
      <c r="E35" s="7">
        <v>6900</v>
      </c>
      <c r="F35" s="8" t="s">
        <v>50</v>
      </c>
      <c r="G35" s="7">
        <f t="shared" si="0"/>
        <v>82800</v>
      </c>
      <c r="H35" s="13" t="s">
        <v>195</v>
      </c>
      <c r="I35" s="10" t="s">
        <v>114</v>
      </c>
      <c r="J35" s="10" t="s">
        <v>114</v>
      </c>
    </row>
    <row r="36" spans="1:11" ht="15.75" customHeight="1" x14ac:dyDescent="0.25">
      <c r="A36" s="20" t="s">
        <v>95</v>
      </c>
      <c r="B36" s="14" t="s">
        <v>37</v>
      </c>
      <c r="C36" s="1" t="s">
        <v>115</v>
      </c>
      <c r="D36" s="6">
        <v>8</v>
      </c>
      <c r="E36" s="7">
        <v>6900</v>
      </c>
      <c r="F36" s="8" t="s">
        <v>50</v>
      </c>
      <c r="G36" s="7">
        <f t="shared" si="0"/>
        <v>55200</v>
      </c>
      <c r="H36" s="13" t="s">
        <v>195</v>
      </c>
      <c r="I36" s="10" t="s">
        <v>56</v>
      </c>
      <c r="J36" s="10" t="s">
        <v>56</v>
      </c>
      <c r="K36" s="45" t="s">
        <v>116</v>
      </c>
    </row>
    <row r="37" spans="1:11" ht="15.75" customHeight="1" x14ac:dyDescent="0.25">
      <c r="A37" s="20" t="s">
        <v>95</v>
      </c>
      <c r="B37" s="14" t="s">
        <v>37</v>
      </c>
      <c r="C37" s="1" t="s">
        <v>117</v>
      </c>
      <c r="D37" s="6">
        <v>2</v>
      </c>
      <c r="E37" s="7">
        <v>7900</v>
      </c>
      <c r="F37" s="8" t="s">
        <v>13</v>
      </c>
      <c r="G37" s="7">
        <f t="shared" si="0"/>
        <v>15800</v>
      </c>
      <c r="H37" s="13" t="s">
        <v>195</v>
      </c>
      <c r="I37" s="10" t="s">
        <v>118</v>
      </c>
      <c r="J37" s="10" t="s">
        <v>118</v>
      </c>
      <c r="K37" s="45" t="s">
        <v>119</v>
      </c>
    </row>
    <row r="38" spans="1:11" ht="15.75" customHeight="1" x14ac:dyDescent="0.25">
      <c r="A38" s="20" t="s">
        <v>95</v>
      </c>
      <c r="B38" s="14" t="s">
        <v>37</v>
      </c>
      <c r="C38" s="1" t="s">
        <v>120</v>
      </c>
      <c r="D38" s="6">
        <v>3</v>
      </c>
      <c r="E38" s="7">
        <v>7900</v>
      </c>
      <c r="F38" s="8" t="s">
        <v>13</v>
      </c>
      <c r="G38" s="7">
        <f t="shared" si="0"/>
        <v>23700</v>
      </c>
      <c r="H38" s="13" t="s">
        <v>195</v>
      </c>
      <c r="I38" s="10" t="s">
        <v>121</v>
      </c>
      <c r="J38" s="10" t="s">
        <v>121</v>
      </c>
      <c r="K38" s="45" t="s">
        <v>122</v>
      </c>
    </row>
    <row r="39" spans="1:11" ht="15.75" customHeight="1" x14ac:dyDescent="0.25">
      <c r="A39" s="20" t="s">
        <v>95</v>
      </c>
      <c r="B39" s="14" t="s">
        <v>37</v>
      </c>
      <c r="C39" s="1" t="s">
        <v>123</v>
      </c>
      <c r="D39" s="6">
        <v>3</v>
      </c>
      <c r="E39" s="7">
        <v>8500</v>
      </c>
      <c r="F39" s="8" t="s">
        <v>13</v>
      </c>
      <c r="G39" s="7">
        <f t="shared" si="0"/>
        <v>25500</v>
      </c>
      <c r="H39" s="13" t="s">
        <v>195</v>
      </c>
      <c r="I39" s="10" t="s">
        <v>124</v>
      </c>
      <c r="J39" s="10" t="s">
        <v>124</v>
      </c>
      <c r="K39" s="45" t="s">
        <v>125</v>
      </c>
    </row>
    <row r="40" spans="1:11" ht="15.75" customHeight="1" x14ac:dyDescent="0.25">
      <c r="A40" s="20" t="s">
        <v>95</v>
      </c>
      <c r="B40" s="14" t="s">
        <v>37</v>
      </c>
      <c r="C40" s="1" t="s">
        <v>126</v>
      </c>
      <c r="D40" s="6">
        <v>13</v>
      </c>
      <c r="E40" s="7">
        <v>7900</v>
      </c>
      <c r="F40" s="8" t="s">
        <v>13</v>
      </c>
      <c r="G40" s="7">
        <f t="shared" si="0"/>
        <v>102700</v>
      </c>
      <c r="H40" s="13" t="s">
        <v>195</v>
      </c>
      <c r="I40" s="10" t="s">
        <v>45</v>
      </c>
      <c r="J40" s="10" t="s">
        <v>45</v>
      </c>
    </row>
    <row r="41" spans="1:11" ht="15.75" customHeight="1" x14ac:dyDescent="0.25">
      <c r="A41" s="20" t="s">
        <v>95</v>
      </c>
      <c r="B41" s="14" t="s">
        <v>37</v>
      </c>
      <c r="C41" s="1" t="s">
        <v>127</v>
      </c>
      <c r="D41" s="6">
        <v>8</v>
      </c>
      <c r="E41" s="7">
        <v>7900</v>
      </c>
      <c r="F41" s="8" t="s">
        <v>13</v>
      </c>
      <c r="G41" s="7">
        <f t="shared" si="0"/>
        <v>63200</v>
      </c>
      <c r="H41" s="13" t="s">
        <v>195</v>
      </c>
      <c r="I41" s="10" t="s">
        <v>128</v>
      </c>
      <c r="J41" s="10" t="s">
        <v>128</v>
      </c>
    </row>
    <row r="42" spans="1:11" ht="15.75" customHeight="1" x14ac:dyDescent="0.25">
      <c r="A42" s="20" t="s">
        <v>95</v>
      </c>
      <c r="B42" s="14" t="s">
        <v>37</v>
      </c>
      <c r="C42" s="1" t="s">
        <v>129</v>
      </c>
      <c r="D42" s="6">
        <v>4</v>
      </c>
      <c r="E42" s="7">
        <v>7900</v>
      </c>
      <c r="F42" s="8" t="s">
        <v>13</v>
      </c>
      <c r="G42" s="7">
        <f t="shared" si="0"/>
        <v>31600</v>
      </c>
      <c r="H42" s="13" t="s">
        <v>195</v>
      </c>
      <c r="I42" s="10" t="s">
        <v>130</v>
      </c>
      <c r="J42" s="10" t="s">
        <v>131</v>
      </c>
    </row>
    <row r="43" spans="1:11" ht="15.75" customHeight="1" x14ac:dyDescent="0.25">
      <c r="A43" s="20" t="s">
        <v>95</v>
      </c>
      <c r="B43" s="14" t="s">
        <v>37</v>
      </c>
      <c r="C43" s="1" t="s">
        <v>132</v>
      </c>
      <c r="D43" s="6">
        <v>3</v>
      </c>
      <c r="E43" s="7">
        <v>7900</v>
      </c>
      <c r="F43" s="8" t="s">
        <v>13</v>
      </c>
      <c r="G43" s="7">
        <f t="shared" si="0"/>
        <v>23700</v>
      </c>
      <c r="H43" s="13" t="s">
        <v>195</v>
      </c>
      <c r="I43" s="10" t="s">
        <v>133</v>
      </c>
      <c r="J43" s="10" t="s">
        <v>134</v>
      </c>
    </row>
    <row r="44" spans="1:11" ht="15.75" customHeight="1" x14ac:dyDescent="0.25">
      <c r="A44" s="20" t="s">
        <v>95</v>
      </c>
      <c r="B44" s="14" t="s">
        <v>37</v>
      </c>
      <c r="C44" s="1" t="s">
        <v>135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195</v>
      </c>
      <c r="I44" s="10" t="s">
        <v>133</v>
      </c>
      <c r="J44" s="10" t="s">
        <v>134</v>
      </c>
    </row>
    <row r="45" spans="1:11" ht="15.75" customHeight="1" x14ac:dyDescent="0.25">
      <c r="A45" s="20" t="s">
        <v>95</v>
      </c>
      <c r="B45" s="14" t="s">
        <v>37</v>
      </c>
      <c r="C45" s="1" t="s">
        <v>136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195</v>
      </c>
      <c r="I45" s="10" t="s">
        <v>133</v>
      </c>
      <c r="J45" s="10" t="s">
        <v>134</v>
      </c>
    </row>
    <row r="46" spans="1:11" ht="15.75" customHeight="1" x14ac:dyDescent="0.25">
      <c r="A46" s="20" t="s">
        <v>95</v>
      </c>
      <c r="B46" s="14" t="s">
        <v>37</v>
      </c>
      <c r="C46" s="1" t="s">
        <v>137</v>
      </c>
      <c r="D46" s="6">
        <v>2</v>
      </c>
      <c r="E46" s="7">
        <v>7900</v>
      </c>
      <c r="F46" s="8" t="s">
        <v>13</v>
      </c>
      <c r="G46" s="7">
        <f t="shared" si="0"/>
        <v>15800</v>
      </c>
      <c r="H46" s="13" t="s">
        <v>195</v>
      </c>
      <c r="I46" s="10" t="s">
        <v>133</v>
      </c>
      <c r="J46" s="10" t="s">
        <v>138</v>
      </c>
    </row>
    <row r="47" spans="1:11" ht="15.75" customHeight="1" x14ac:dyDescent="0.25">
      <c r="A47" s="20" t="s">
        <v>95</v>
      </c>
      <c r="B47" s="18" t="s">
        <v>83</v>
      </c>
      <c r="C47" s="1" t="s">
        <v>139</v>
      </c>
      <c r="D47" s="6">
        <v>4</v>
      </c>
      <c r="E47" s="7">
        <v>7800</v>
      </c>
      <c r="F47" s="8" t="s">
        <v>13</v>
      </c>
      <c r="G47" s="7">
        <f t="shared" si="0"/>
        <v>31200</v>
      </c>
      <c r="H47" s="13" t="s">
        <v>195</v>
      </c>
      <c r="I47" s="10" t="s">
        <v>140</v>
      </c>
      <c r="J47" s="10" t="s">
        <v>140</v>
      </c>
      <c r="K47" s="45" t="s">
        <v>141</v>
      </c>
    </row>
    <row r="48" spans="1:11" ht="15.75" customHeight="1" x14ac:dyDescent="0.25">
      <c r="A48" s="20" t="s">
        <v>95</v>
      </c>
      <c r="B48" s="18" t="s">
        <v>83</v>
      </c>
      <c r="C48" s="1" t="s">
        <v>142</v>
      </c>
      <c r="D48" s="6">
        <v>4</v>
      </c>
      <c r="E48" s="7">
        <v>8500</v>
      </c>
      <c r="F48" s="12" t="s">
        <v>34</v>
      </c>
      <c r="G48" s="7">
        <f t="shared" si="0"/>
        <v>34000</v>
      </c>
      <c r="H48" s="13" t="s">
        <v>195</v>
      </c>
      <c r="I48" s="10" t="s">
        <v>143</v>
      </c>
      <c r="J48" s="10" t="s">
        <v>143</v>
      </c>
      <c r="K48" s="45" t="s">
        <v>144</v>
      </c>
    </row>
    <row r="49" spans="1:11" ht="15.75" customHeight="1" x14ac:dyDescent="0.25">
      <c r="A49" s="20" t="s">
        <v>95</v>
      </c>
      <c r="B49" s="21" t="s">
        <v>145</v>
      </c>
      <c r="C49" s="1" t="s">
        <v>146</v>
      </c>
      <c r="D49" s="6">
        <v>2</v>
      </c>
      <c r="E49" s="7">
        <v>8000</v>
      </c>
      <c r="F49" s="12" t="s">
        <v>34</v>
      </c>
      <c r="G49" s="7">
        <f t="shared" si="0"/>
        <v>16000</v>
      </c>
      <c r="H49" s="13" t="s">
        <v>195</v>
      </c>
      <c r="I49" s="10" t="s">
        <v>147</v>
      </c>
      <c r="J49" s="10" t="s">
        <v>147</v>
      </c>
      <c r="K49" s="45" t="s">
        <v>148</v>
      </c>
    </row>
    <row r="50" spans="1:11" ht="15.75" customHeight="1" x14ac:dyDescent="0.25">
      <c r="A50" s="20" t="s">
        <v>95</v>
      </c>
      <c r="B50" s="22" t="s">
        <v>149</v>
      </c>
      <c r="C50" s="1" t="s">
        <v>150</v>
      </c>
      <c r="D50" s="6">
        <v>3</v>
      </c>
      <c r="E50" s="7">
        <v>9000</v>
      </c>
      <c r="F50" s="12" t="s">
        <v>34</v>
      </c>
      <c r="G50" s="7">
        <f t="shared" si="0"/>
        <v>27000</v>
      </c>
      <c r="H50" s="13" t="s">
        <v>195</v>
      </c>
      <c r="I50" s="10" t="s">
        <v>151</v>
      </c>
      <c r="J50" s="10" t="s">
        <v>151</v>
      </c>
      <c r="K50" s="45" t="s">
        <v>152</v>
      </c>
    </row>
    <row r="51" spans="1:11" ht="15.75" customHeight="1" x14ac:dyDescent="0.25">
      <c r="A51" s="20" t="s">
        <v>95</v>
      </c>
      <c r="B51" s="23" t="s">
        <v>153</v>
      </c>
      <c r="C51" s="1" t="s">
        <v>154</v>
      </c>
      <c r="D51" s="6">
        <v>5</v>
      </c>
      <c r="E51" s="7">
        <v>8900</v>
      </c>
      <c r="F51" s="8" t="s">
        <v>13</v>
      </c>
      <c r="G51" s="7">
        <f t="shared" si="0"/>
        <v>44500</v>
      </c>
      <c r="H51" s="13" t="s">
        <v>195</v>
      </c>
      <c r="I51" s="10" t="s">
        <v>155</v>
      </c>
      <c r="J51" s="10" t="s">
        <v>156</v>
      </c>
      <c r="K51" s="45" t="s">
        <v>157</v>
      </c>
    </row>
    <row r="52" spans="1:11" ht="15.75" customHeight="1" x14ac:dyDescent="0.25">
      <c r="A52" s="20" t="s">
        <v>95</v>
      </c>
      <c r="B52" s="23" t="s">
        <v>153</v>
      </c>
      <c r="C52" s="1" t="s">
        <v>158</v>
      </c>
      <c r="D52" s="6">
        <v>3</v>
      </c>
      <c r="E52" s="7">
        <v>8900</v>
      </c>
      <c r="F52" s="8" t="s">
        <v>13</v>
      </c>
      <c r="G52" s="7">
        <f t="shared" si="0"/>
        <v>26700</v>
      </c>
      <c r="H52" s="13" t="s">
        <v>195</v>
      </c>
      <c r="I52" s="10" t="s">
        <v>159</v>
      </c>
      <c r="J52" s="10" t="s">
        <v>159</v>
      </c>
      <c r="K52" s="45" t="s">
        <v>160</v>
      </c>
    </row>
    <row r="53" spans="1:11" ht="15.75" customHeight="1" x14ac:dyDescent="0.25">
      <c r="A53" s="20" t="s">
        <v>95</v>
      </c>
      <c r="B53" s="24" t="s">
        <v>161</v>
      </c>
      <c r="C53" s="1" t="s">
        <v>162</v>
      </c>
      <c r="D53" s="6">
        <v>2</v>
      </c>
      <c r="E53" s="7">
        <v>5900</v>
      </c>
      <c r="F53" s="8" t="s">
        <v>13</v>
      </c>
      <c r="G53" s="7">
        <f t="shared" si="0"/>
        <v>11800</v>
      </c>
      <c r="H53" s="13" t="s">
        <v>195</v>
      </c>
      <c r="I53" s="10" t="s">
        <v>163</v>
      </c>
      <c r="J53" s="10" t="s">
        <v>163</v>
      </c>
    </row>
    <row r="54" spans="1:11" ht="15.75" customHeight="1" x14ac:dyDescent="0.25">
      <c r="A54" s="20" t="s">
        <v>95</v>
      </c>
      <c r="B54" s="24" t="s">
        <v>161</v>
      </c>
      <c r="C54" s="1" t="s">
        <v>164</v>
      </c>
      <c r="D54" s="6">
        <v>2</v>
      </c>
      <c r="E54" s="7">
        <v>5900</v>
      </c>
      <c r="F54" s="8" t="s">
        <v>50</v>
      </c>
      <c r="G54" s="7">
        <f t="shared" si="0"/>
        <v>11800</v>
      </c>
      <c r="H54" s="13" t="s">
        <v>195</v>
      </c>
      <c r="I54" s="10" t="s">
        <v>165</v>
      </c>
      <c r="J54" s="10" t="s">
        <v>165</v>
      </c>
      <c r="K54" s="45" t="s">
        <v>166</v>
      </c>
    </row>
    <row r="55" spans="1:11" ht="15.75" customHeight="1" x14ac:dyDescent="0.25">
      <c r="A55" s="25" t="s">
        <v>167</v>
      </c>
      <c r="B55" s="5" t="s">
        <v>11</v>
      </c>
      <c r="C55" s="1" t="s">
        <v>168</v>
      </c>
      <c r="D55" s="6">
        <v>2</v>
      </c>
      <c r="E55" s="7">
        <v>8500</v>
      </c>
      <c r="F55" s="8" t="s">
        <v>13</v>
      </c>
      <c r="G55" s="7">
        <f t="shared" si="0"/>
        <v>17000</v>
      </c>
      <c r="H55" s="48" t="s">
        <v>296</v>
      </c>
      <c r="I55" s="10" t="s">
        <v>169</v>
      </c>
      <c r="J55" s="10" t="s">
        <v>169</v>
      </c>
    </row>
    <row r="56" spans="1:11" ht="15.75" customHeight="1" x14ac:dyDescent="0.25">
      <c r="A56" s="25" t="s">
        <v>167</v>
      </c>
      <c r="B56" s="5" t="s">
        <v>11</v>
      </c>
      <c r="C56" s="1" t="s">
        <v>170</v>
      </c>
      <c r="D56" s="6">
        <v>1</v>
      </c>
      <c r="E56" s="7">
        <v>8000</v>
      </c>
      <c r="F56" s="8" t="s">
        <v>13</v>
      </c>
      <c r="G56" s="7">
        <f t="shared" si="0"/>
        <v>8000</v>
      </c>
      <c r="H56" s="13" t="s">
        <v>195</v>
      </c>
      <c r="I56" s="10" t="s">
        <v>171</v>
      </c>
      <c r="J56" s="10" t="s">
        <v>171</v>
      </c>
    </row>
    <row r="57" spans="1:11" ht="15.75" customHeight="1" x14ac:dyDescent="0.25">
      <c r="A57" s="25" t="s">
        <v>167</v>
      </c>
      <c r="B57" s="5" t="s">
        <v>11</v>
      </c>
      <c r="C57" s="1" t="s">
        <v>172</v>
      </c>
      <c r="D57" s="6">
        <v>3</v>
      </c>
      <c r="E57" s="7">
        <v>9000</v>
      </c>
      <c r="F57" s="8" t="s">
        <v>13</v>
      </c>
      <c r="G57" s="7">
        <f t="shared" si="0"/>
        <v>27000</v>
      </c>
      <c r="H57" s="13" t="s">
        <v>195</v>
      </c>
      <c r="I57" s="10" t="s">
        <v>173</v>
      </c>
      <c r="J57" s="10" t="s">
        <v>173</v>
      </c>
    </row>
    <row r="58" spans="1:11" ht="15.75" customHeight="1" x14ac:dyDescent="0.25">
      <c r="A58" s="25" t="s">
        <v>167</v>
      </c>
      <c r="B58" s="14" t="s">
        <v>37</v>
      </c>
      <c r="C58" s="1" t="s">
        <v>174</v>
      </c>
      <c r="D58" s="6">
        <v>12</v>
      </c>
      <c r="E58" s="7">
        <v>6900</v>
      </c>
      <c r="F58" s="8" t="s">
        <v>50</v>
      </c>
      <c r="G58" s="7">
        <f t="shared" si="0"/>
        <v>82800</v>
      </c>
      <c r="H58" s="13" t="s">
        <v>195</v>
      </c>
      <c r="I58" s="10" t="s">
        <v>175</v>
      </c>
      <c r="J58" s="10" t="s">
        <v>175</v>
      </c>
    </row>
    <row r="59" spans="1:11" ht="15.75" customHeight="1" x14ac:dyDescent="0.25">
      <c r="A59" s="25" t="s">
        <v>167</v>
      </c>
      <c r="B59" s="14" t="s">
        <v>37</v>
      </c>
      <c r="C59" s="1" t="s">
        <v>176</v>
      </c>
      <c r="D59" s="6">
        <v>1</v>
      </c>
      <c r="E59" s="7">
        <v>17700</v>
      </c>
      <c r="F59" s="8" t="s">
        <v>50</v>
      </c>
      <c r="G59" s="7">
        <f t="shared" si="0"/>
        <v>17700</v>
      </c>
      <c r="H59" s="13" t="s">
        <v>195</v>
      </c>
      <c r="I59" s="10" t="s">
        <v>177</v>
      </c>
      <c r="J59" s="10" t="s">
        <v>177</v>
      </c>
    </row>
    <row r="60" spans="1:11" ht="15.75" customHeight="1" x14ac:dyDescent="0.25">
      <c r="A60" s="25" t="s">
        <v>167</v>
      </c>
      <c r="B60" s="14" t="s">
        <v>37</v>
      </c>
      <c r="C60" s="1" t="s">
        <v>178</v>
      </c>
      <c r="D60" s="6">
        <v>6</v>
      </c>
      <c r="E60" s="7">
        <v>6900</v>
      </c>
      <c r="F60" s="8" t="s">
        <v>50</v>
      </c>
      <c r="G60" s="7">
        <f t="shared" si="0"/>
        <v>41400</v>
      </c>
      <c r="H60" s="48" t="s">
        <v>296</v>
      </c>
      <c r="I60" s="10" t="s">
        <v>179</v>
      </c>
      <c r="J60" s="10" t="s">
        <v>179</v>
      </c>
    </row>
    <row r="61" spans="1:11" ht="15.75" customHeight="1" x14ac:dyDescent="0.25">
      <c r="A61" s="25" t="s">
        <v>167</v>
      </c>
      <c r="B61" s="14" t="s">
        <v>37</v>
      </c>
      <c r="C61" s="1" t="s">
        <v>180</v>
      </c>
      <c r="D61" s="6">
        <v>4</v>
      </c>
      <c r="E61" s="7">
        <v>6900</v>
      </c>
      <c r="F61" s="8" t="s">
        <v>50</v>
      </c>
      <c r="G61" s="7">
        <f t="shared" si="0"/>
        <v>27600</v>
      </c>
      <c r="H61" s="48" t="s">
        <v>296</v>
      </c>
      <c r="I61" s="10" t="s">
        <v>181</v>
      </c>
      <c r="J61" s="10" t="s">
        <v>181</v>
      </c>
    </row>
    <row r="62" spans="1:11" ht="15.75" customHeight="1" x14ac:dyDescent="0.25">
      <c r="A62" s="25" t="s">
        <v>167</v>
      </c>
      <c r="B62" s="14" t="s">
        <v>37</v>
      </c>
      <c r="C62" s="1" t="s">
        <v>182</v>
      </c>
      <c r="D62" s="6">
        <v>5</v>
      </c>
      <c r="E62" s="7">
        <v>6900</v>
      </c>
      <c r="F62" s="8" t="s">
        <v>50</v>
      </c>
      <c r="G62" s="7">
        <f t="shared" si="0"/>
        <v>34500</v>
      </c>
      <c r="H62" s="48" t="s">
        <v>296</v>
      </c>
      <c r="I62" s="10" t="s">
        <v>183</v>
      </c>
      <c r="J62" s="10" t="s">
        <v>183</v>
      </c>
    </row>
    <row r="63" spans="1:11" ht="15.75" customHeight="1" x14ac:dyDescent="0.25">
      <c r="A63" s="25" t="s">
        <v>167</v>
      </c>
      <c r="B63" s="14" t="s">
        <v>37</v>
      </c>
      <c r="C63" s="1" t="s">
        <v>184</v>
      </c>
      <c r="D63" s="6">
        <v>1</v>
      </c>
      <c r="E63" s="7">
        <v>6900</v>
      </c>
      <c r="F63" s="8" t="s">
        <v>50</v>
      </c>
      <c r="G63" s="7">
        <f t="shared" si="0"/>
        <v>6900</v>
      </c>
      <c r="H63" s="48" t="s">
        <v>296</v>
      </c>
      <c r="I63" s="10" t="s">
        <v>185</v>
      </c>
      <c r="J63" s="10" t="s">
        <v>185</v>
      </c>
    </row>
    <row r="64" spans="1:11" ht="15.75" customHeight="1" x14ac:dyDescent="0.25">
      <c r="A64" s="25" t="s">
        <v>167</v>
      </c>
      <c r="B64" s="14" t="s">
        <v>37</v>
      </c>
      <c r="C64" s="1" t="s">
        <v>186</v>
      </c>
      <c r="D64" s="6">
        <v>1</v>
      </c>
      <c r="E64" s="7">
        <v>6900</v>
      </c>
      <c r="F64" s="8" t="s">
        <v>50</v>
      </c>
      <c r="G64" s="7">
        <f t="shared" si="0"/>
        <v>6900</v>
      </c>
      <c r="H64" s="48" t="s">
        <v>296</v>
      </c>
      <c r="I64" s="10" t="s">
        <v>187</v>
      </c>
      <c r="J64" s="10" t="s">
        <v>187</v>
      </c>
    </row>
    <row r="65" spans="1:11" ht="15.75" customHeight="1" x14ac:dyDescent="0.25">
      <c r="A65" s="25" t="s">
        <v>167</v>
      </c>
      <c r="B65" s="14" t="s">
        <v>37</v>
      </c>
      <c r="C65" s="1" t="s">
        <v>188</v>
      </c>
      <c r="D65" s="6">
        <v>5</v>
      </c>
      <c r="E65" s="7">
        <v>7900</v>
      </c>
      <c r="F65" s="8" t="s">
        <v>13</v>
      </c>
      <c r="G65" s="7">
        <f t="shared" si="0"/>
        <v>39500</v>
      </c>
      <c r="H65" s="13" t="s">
        <v>195</v>
      </c>
      <c r="I65" s="10" t="s">
        <v>189</v>
      </c>
      <c r="J65" s="10" t="s">
        <v>189</v>
      </c>
    </row>
    <row r="66" spans="1:11" ht="15.75" customHeight="1" x14ac:dyDescent="0.25">
      <c r="A66" s="25" t="s">
        <v>167</v>
      </c>
      <c r="B66" s="14" t="s">
        <v>37</v>
      </c>
      <c r="C66" s="1" t="s">
        <v>190</v>
      </c>
      <c r="D66" s="6">
        <v>1</v>
      </c>
      <c r="E66" s="7">
        <v>7900</v>
      </c>
      <c r="F66" s="8" t="s">
        <v>13</v>
      </c>
      <c r="G66" s="7">
        <f t="shared" si="0"/>
        <v>7900</v>
      </c>
      <c r="H66" s="48" t="s">
        <v>296</v>
      </c>
      <c r="I66" s="10" t="s">
        <v>191</v>
      </c>
      <c r="J66" s="10" t="s">
        <v>191</v>
      </c>
    </row>
    <row r="67" spans="1:11" ht="15.75" customHeight="1" x14ac:dyDescent="0.25">
      <c r="A67" s="26" t="s">
        <v>192</v>
      </c>
      <c r="B67" s="15" t="s">
        <v>193</v>
      </c>
      <c r="C67" s="1" t="s">
        <v>194</v>
      </c>
      <c r="D67" s="11">
        <v>1</v>
      </c>
      <c r="E67" s="7">
        <v>18000</v>
      </c>
      <c r="F67" s="27" t="s">
        <v>13</v>
      </c>
      <c r="G67" s="7">
        <f t="shared" si="0"/>
        <v>18000</v>
      </c>
      <c r="H67" s="13" t="s">
        <v>195</v>
      </c>
      <c r="I67" s="16" t="s">
        <v>14</v>
      </c>
      <c r="J67" s="16" t="s">
        <v>14</v>
      </c>
      <c r="K67" s="45" t="s">
        <v>194</v>
      </c>
    </row>
    <row r="68" spans="1:11" ht="15.75" customHeight="1" x14ac:dyDescent="0.25">
      <c r="A68" s="26" t="s">
        <v>192</v>
      </c>
      <c r="B68" s="14" t="s">
        <v>37</v>
      </c>
      <c r="C68" s="1" t="s">
        <v>196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13" t="s">
        <v>195</v>
      </c>
      <c r="I68" s="10" t="s">
        <v>40</v>
      </c>
      <c r="J68" s="10" t="s">
        <v>40</v>
      </c>
    </row>
    <row r="69" spans="1:11" ht="15.75" customHeight="1" x14ac:dyDescent="0.25">
      <c r="A69" s="26" t="s">
        <v>192</v>
      </c>
      <c r="B69" s="14" t="s">
        <v>37</v>
      </c>
      <c r="C69" s="1" t="s">
        <v>197</v>
      </c>
      <c r="D69" s="6">
        <v>1</v>
      </c>
      <c r="E69" s="7">
        <v>7900</v>
      </c>
      <c r="F69" s="8" t="s">
        <v>13</v>
      </c>
      <c r="G69" s="7">
        <f t="shared" si="0"/>
        <v>7900</v>
      </c>
      <c r="H69" s="13" t="s">
        <v>195</v>
      </c>
      <c r="I69" s="10" t="s">
        <v>198</v>
      </c>
      <c r="J69" s="10" t="s">
        <v>198</v>
      </c>
    </row>
    <row r="70" spans="1:11" ht="15.75" customHeight="1" x14ac:dyDescent="0.25">
      <c r="A70" s="26" t="s">
        <v>192</v>
      </c>
      <c r="B70" s="14" t="s">
        <v>37</v>
      </c>
      <c r="C70" s="1" t="s">
        <v>199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195</v>
      </c>
      <c r="I70" s="10" t="s">
        <v>45</v>
      </c>
      <c r="J70" s="10" t="s">
        <v>45</v>
      </c>
    </row>
    <row r="71" spans="1:11" ht="15.75" customHeight="1" x14ac:dyDescent="0.25">
      <c r="A71" s="26" t="s">
        <v>192</v>
      </c>
      <c r="B71" s="14" t="s">
        <v>37</v>
      </c>
      <c r="C71" s="1" t="s">
        <v>200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195</v>
      </c>
      <c r="I71" s="10" t="s">
        <v>47</v>
      </c>
      <c r="J71" s="10" t="s">
        <v>47</v>
      </c>
    </row>
    <row r="72" spans="1:11" ht="15.75" customHeight="1" x14ac:dyDescent="0.25">
      <c r="A72" s="26" t="s">
        <v>192</v>
      </c>
      <c r="B72" s="14" t="s">
        <v>37</v>
      </c>
      <c r="C72" s="1" t="s">
        <v>201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195</v>
      </c>
      <c r="I72" s="10" t="s">
        <v>202</v>
      </c>
      <c r="J72" s="10" t="s">
        <v>202</v>
      </c>
    </row>
    <row r="73" spans="1:11" ht="15.75" customHeight="1" x14ac:dyDescent="0.25">
      <c r="A73" s="26" t="s">
        <v>192</v>
      </c>
      <c r="B73" s="14" t="s">
        <v>37</v>
      </c>
      <c r="C73" s="1" t="s">
        <v>203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195</v>
      </c>
      <c r="I73" s="10" t="s">
        <v>202</v>
      </c>
      <c r="J73" s="10" t="s">
        <v>202</v>
      </c>
    </row>
    <row r="74" spans="1:11" ht="15.75" customHeight="1" x14ac:dyDescent="0.25">
      <c r="A74" s="26" t="s">
        <v>192</v>
      </c>
      <c r="B74" s="14" t="s">
        <v>37</v>
      </c>
      <c r="C74" s="1" t="s">
        <v>204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195</v>
      </c>
      <c r="I74" s="10" t="s">
        <v>205</v>
      </c>
      <c r="J74" s="10" t="s">
        <v>205</v>
      </c>
    </row>
    <row r="75" spans="1:11" ht="15.75" customHeight="1" x14ac:dyDescent="0.25">
      <c r="A75" s="26" t="s">
        <v>192</v>
      </c>
      <c r="B75" s="14" t="s">
        <v>37</v>
      </c>
      <c r="C75" s="1" t="s">
        <v>206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195</v>
      </c>
      <c r="I75" s="10" t="s">
        <v>121</v>
      </c>
      <c r="J75" s="10" t="s">
        <v>121</v>
      </c>
    </row>
    <row r="76" spans="1:11" ht="15.75" customHeight="1" x14ac:dyDescent="0.25">
      <c r="A76" s="26" t="s">
        <v>192</v>
      </c>
      <c r="B76" s="14" t="s">
        <v>37</v>
      </c>
      <c r="C76" s="1" t="s">
        <v>207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195</v>
      </c>
      <c r="I76" s="10" t="s">
        <v>208</v>
      </c>
      <c r="J76" s="10" t="s">
        <v>208</v>
      </c>
      <c r="K76" s="45" t="s">
        <v>207</v>
      </c>
    </row>
    <row r="77" spans="1:11" ht="15.75" customHeight="1" x14ac:dyDescent="0.25">
      <c r="A77" s="26" t="s">
        <v>192</v>
      </c>
      <c r="B77" s="14" t="s">
        <v>37</v>
      </c>
      <c r="C77" s="1" t="s">
        <v>209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195</v>
      </c>
      <c r="I77" s="10" t="s">
        <v>210</v>
      </c>
      <c r="J77" s="10" t="s">
        <v>210</v>
      </c>
      <c r="K77" s="45" t="s">
        <v>209</v>
      </c>
    </row>
    <row r="78" spans="1:11" ht="15.75" customHeight="1" x14ac:dyDescent="0.25">
      <c r="A78" s="26" t="s">
        <v>192</v>
      </c>
      <c r="B78" s="14" t="s">
        <v>37</v>
      </c>
      <c r="C78" s="1" t="s">
        <v>211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195</v>
      </c>
      <c r="I78" s="10" t="s">
        <v>210</v>
      </c>
      <c r="J78" s="10" t="s">
        <v>210</v>
      </c>
      <c r="K78" s="45" t="s">
        <v>211</v>
      </c>
    </row>
    <row r="79" spans="1:11" ht="15.75" customHeight="1" x14ac:dyDescent="0.25">
      <c r="A79" s="26" t="s">
        <v>192</v>
      </c>
      <c r="B79" s="14" t="s">
        <v>37</v>
      </c>
      <c r="C79" s="1" t="s">
        <v>212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195</v>
      </c>
      <c r="I79" s="10" t="s">
        <v>213</v>
      </c>
      <c r="J79" s="10" t="s">
        <v>214</v>
      </c>
      <c r="K79" s="45" t="s">
        <v>212</v>
      </c>
    </row>
    <row r="80" spans="1:11" ht="15.75" customHeight="1" x14ac:dyDescent="0.25">
      <c r="A80" s="26" t="s">
        <v>192</v>
      </c>
      <c r="B80" s="14" t="s">
        <v>37</v>
      </c>
      <c r="C80" s="1" t="s">
        <v>215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195</v>
      </c>
      <c r="I80" s="10" t="s">
        <v>56</v>
      </c>
      <c r="J80" s="10" t="s">
        <v>56</v>
      </c>
    </row>
    <row r="81" spans="1:11" ht="15.75" customHeight="1" x14ac:dyDescent="0.25">
      <c r="A81" s="26" t="s">
        <v>192</v>
      </c>
      <c r="B81" s="14" t="s">
        <v>37</v>
      </c>
      <c r="C81" s="1" t="s">
        <v>216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195</v>
      </c>
      <c r="I81" s="10" t="s">
        <v>45</v>
      </c>
      <c r="J81" s="10" t="s">
        <v>45</v>
      </c>
      <c r="K81" s="45" t="s">
        <v>216</v>
      </c>
    </row>
    <row r="82" spans="1:11" ht="15.75" customHeight="1" x14ac:dyDescent="0.25">
      <c r="A82" s="26" t="s">
        <v>192</v>
      </c>
      <c r="B82" s="14" t="s">
        <v>37</v>
      </c>
      <c r="C82" s="1" t="s">
        <v>221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195</v>
      </c>
      <c r="I82" s="10" t="s">
        <v>70</v>
      </c>
      <c r="J82" s="10" t="s">
        <v>70</v>
      </c>
      <c r="K82" s="45" t="s">
        <v>221</v>
      </c>
    </row>
    <row r="83" spans="1:11" ht="15.75" customHeight="1" x14ac:dyDescent="0.25">
      <c r="A83" s="26" t="s">
        <v>192</v>
      </c>
      <c r="B83" s="14" t="s">
        <v>37</v>
      </c>
      <c r="C83" s="1" t="s">
        <v>217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195</v>
      </c>
      <c r="I83" s="10" t="s">
        <v>218</v>
      </c>
      <c r="J83" s="10" t="s">
        <v>17</v>
      </c>
      <c r="K83" s="45" t="s">
        <v>217</v>
      </c>
    </row>
    <row r="84" spans="1:11" ht="15.75" customHeight="1" x14ac:dyDescent="0.25">
      <c r="A84" s="26" t="s">
        <v>192</v>
      </c>
      <c r="B84" s="14" t="s">
        <v>37</v>
      </c>
      <c r="C84" s="1" t="s">
        <v>219</v>
      </c>
      <c r="D84" s="6">
        <v>1</v>
      </c>
      <c r="E84" s="7">
        <v>7900</v>
      </c>
      <c r="F84" s="8" t="s">
        <v>13</v>
      </c>
      <c r="G84" s="7">
        <f t="shared" ref="G84" si="2">D84*E84</f>
        <v>7900</v>
      </c>
      <c r="H84" s="13" t="s">
        <v>195</v>
      </c>
      <c r="I84" s="10" t="s">
        <v>218</v>
      </c>
      <c r="J84" s="10" t="s">
        <v>220</v>
      </c>
      <c r="K84" s="45" t="s">
        <v>219</v>
      </c>
    </row>
    <row r="85" spans="1:11" ht="15.75" customHeight="1" x14ac:dyDescent="0.25">
      <c r="A85" s="26" t="s">
        <v>192</v>
      </c>
      <c r="B85" s="14" t="s">
        <v>37</v>
      </c>
      <c r="C85" s="1" t="s">
        <v>288</v>
      </c>
      <c r="D85" s="6">
        <v>1</v>
      </c>
      <c r="E85" s="7">
        <v>14900</v>
      </c>
      <c r="F85" s="28" t="s">
        <v>223</v>
      </c>
      <c r="G85" s="7">
        <f>D85*E85</f>
        <v>14900</v>
      </c>
      <c r="H85" s="13" t="s">
        <v>195</v>
      </c>
      <c r="I85" s="10" t="s">
        <v>218</v>
      </c>
      <c r="J85" s="10" t="s">
        <v>289</v>
      </c>
      <c r="K85" s="45" t="s">
        <v>288</v>
      </c>
    </row>
    <row r="86" spans="1:11" ht="15.75" customHeight="1" x14ac:dyDescent="0.25">
      <c r="A86" s="26" t="s">
        <v>192</v>
      </c>
      <c r="B86" s="14" t="s">
        <v>37</v>
      </c>
      <c r="C86" s="1" t="s">
        <v>222</v>
      </c>
      <c r="D86" s="6">
        <v>1</v>
      </c>
      <c r="E86" s="7">
        <v>16900</v>
      </c>
      <c r="F86" s="28" t="s">
        <v>223</v>
      </c>
      <c r="G86" s="7">
        <f t="shared" si="0"/>
        <v>16900</v>
      </c>
      <c r="H86" s="13" t="s">
        <v>195</v>
      </c>
      <c r="I86" s="10" t="s">
        <v>224</v>
      </c>
      <c r="J86" s="10" t="s">
        <v>224</v>
      </c>
      <c r="K86" s="45" t="s">
        <v>222</v>
      </c>
    </row>
    <row r="87" spans="1:11" ht="15.75" customHeight="1" x14ac:dyDescent="0.25">
      <c r="A87" s="26" t="s">
        <v>192</v>
      </c>
      <c r="B87" s="14" t="s">
        <v>37</v>
      </c>
      <c r="C87" s="1" t="s">
        <v>225</v>
      </c>
      <c r="D87" s="6">
        <v>1</v>
      </c>
      <c r="E87" s="7">
        <v>11500</v>
      </c>
      <c r="F87" s="28" t="s">
        <v>223</v>
      </c>
      <c r="G87" s="7">
        <f t="shared" si="0"/>
        <v>11500</v>
      </c>
      <c r="H87" s="13" t="s">
        <v>195</v>
      </c>
      <c r="I87" s="10" t="s">
        <v>45</v>
      </c>
      <c r="J87" s="10" t="s">
        <v>45</v>
      </c>
      <c r="K87" s="45" t="s">
        <v>225</v>
      </c>
    </row>
    <row r="88" spans="1:11" ht="15.75" customHeight="1" x14ac:dyDescent="0.25">
      <c r="A88" s="26" t="s">
        <v>192</v>
      </c>
      <c r="B88" s="14" t="s">
        <v>37</v>
      </c>
      <c r="C88" s="1" t="s">
        <v>226</v>
      </c>
      <c r="D88" s="6">
        <v>1</v>
      </c>
      <c r="E88" s="7">
        <v>12500</v>
      </c>
      <c r="F88" s="28" t="s">
        <v>223</v>
      </c>
      <c r="G88" s="7">
        <f t="shared" si="0"/>
        <v>12500</v>
      </c>
      <c r="H88" s="13" t="s">
        <v>195</v>
      </c>
      <c r="I88" s="10" t="s">
        <v>45</v>
      </c>
      <c r="J88" s="10" t="s">
        <v>45</v>
      </c>
    </row>
    <row r="89" spans="1:11" ht="15.75" customHeight="1" x14ac:dyDescent="0.25">
      <c r="A89" s="26" t="s">
        <v>192</v>
      </c>
      <c r="B89" s="14" t="s">
        <v>37</v>
      </c>
      <c r="C89" s="1" t="s">
        <v>227</v>
      </c>
      <c r="D89" s="6">
        <v>1</v>
      </c>
      <c r="E89" s="7">
        <v>6900</v>
      </c>
      <c r="F89" s="8" t="s">
        <v>50</v>
      </c>
      <c r="G89" s="7">
        <f t="shared" si="0"/>
        <v>6900</v>
      </c>
      <c r="H89" s="13" t="s">
        <v>195</v>
      </c>
      <c r="I89" s="10" t="s">
        <v>56</v>
      </c>
      <c r="J89" s="10" t="s">
        <v>56</v>
      </c>
    </row>
    <row r="90" spans="1:11" ht="15.75" customHeight="1" x14ac:dyDescent="0.25">
      <c r="A90" s="26" t="s">
        <v>192</v>
      </c>
      <c r="B90" s="14" t="s">
        <v>37</v>
      </c>
      <c r="C90" s="1" t="s">
        <v>228</v>
      </c>
      <c r="D90" s="6">
        <v>1</v>
      </c>
      <c r="E90" s="7">
        <v>6900</v>
      </c>
      <c r="F90" s="8" t="s">
        <v>50</v>
      </c>
      <c r="G90" s="7">
        <f t="shared" si="0"/>
        <v>6900</v>
      </c>
      <c r="H90" s="13" t="s">
        <v>195</v>
      </c>
      <c r="I90" s="10" t="s">
        <v>56</v>
      </c>
      <c r="J90" s="10" t="s">
        <v>56</v>
      </c>
    </row>
    <row r="91" spans="1:11" ht="15.75" customHeight="1" x14ac:dyDescent="0.25">
      <c r="A91" s="26" t="s">
        <v>192</v>
      </c>
      <c r="B91" s="15" t="s">
        <v>37</v>
      </c>
      <c r="C91" s="1" t="s">
        <v>229</v>
      </c>
      <c r="D91" s="11">
        <v>1</v>
      </c>
      <c r="E91" s="7">
        <v>6900</v>
      </c>
      <c r="F91" s="8" t="s">
        <v>50</v>
      </c>
      <c r="G91" s="7">
        <f t="shared" si="0"/>
        <v>6900</v>
      </c>
      <c r="H91" s="13" t="s">
        <v>195</v>
      </c>
      <c r="I91" s="16" t="s">
        <v>56</v>
      </c>
      <c r="J91" s="16" t="s">
        <v>56</v>
      </c>
    </row>
    <row r="92" spans="1:11" ht="15.75" customHeight="1" x14ac:dyDescent="0.25">
      <c r="A92" s="26" t="s">
        <v>192</v>
      </c>
      <c r="B92" s="14" t="s">
        <v>37</v>
      </c>
      <c r="C92" s="1" t="s">
        <v>286</v>
      </c>
      <c r="D92" s="6">
        <v>1</v>
      </c>
      <c r="E92" s="7">
        <v>9000</v>
      </c>
      <c r="F92" s="8" t="s">
        <v>50</v>
      </c>
      <c r="G92" s="7">
        <f t="shared" ref="G92" si="3">D92*E92</f>
        <v>9000</v>
      </c>
      <c r="H92" s="13" t="s">
        <v>195</v>
      </c>
      <c r="I92" s="10" t="s">
        <v>51</v>
      </c>
      <c r="J92" s="10" t="s">
        <v>51</v>
      </c>
      <c r="K92" s="45" t="s">
        <v>286</v>
      </c>
    </row>
    <row r="93" spans="1:11" ht="15.75" customHeight="1" x14ac:dyDescent="0.25">
      <c r="A93" s="26" t="s">
        <v>192</v>
      </c>
      <c r="B93" s="14" t="s">
        <v>37</v>
      </c>
      <c r="C93" s="1" t="s">
        <v>230</v>
      </c>
      <c r="D93" s="6">
        <v>1</v>
      </c>
      <c r="E93" s="7">
        <v>8000</v>
      </c>
      <c r="F93" s="8" t="s">
        <v>50</v>
      </c>
      <c r="G93" s="7">
        <f t="shared" si="0"/>
        <v>8000</v>
      </c>
      <c r="H93" s="13" t="s">
        <v>195</v>
      </c>
      <c r="I93" s="10" t="s">
        <v>56</v>
      </c>
      <c r="J93" s="10" t="s">
        <v>231</v>
      </c>
      <c r="K93" s="45" t="s">
        <v>230</v>
      </c>
    </row>
    <row r="94" spans="1:11" ht="15.75" customHeight="1" x14ac:dyDescent="0.25">
      <c r="A94" s="26" t="s">
        <v>192</v>
      </c>
      <c r="B94" s="14" t="s">
        <v>37</v>
      </c>
      <c r="C94" s="1" t="s">
        <v>232</v>
      </c>
      <c r="D94" s="6">
        <v>1</v>
      </c>
      <c r="E94" s="7">
        <v>6900</v>
      </c>
      <c r="F94" s="8" t="s">
        <v>50</v>
      </c>
      <c r="G94" s="7">
        <f t="shared" si="0"/>
        <v>6900</v>
      </c>
      <c r="H94" s="13" t="s">
        <v>195</v>
      </c>
      <c r="I94" s="10" t="s">
        <v>233</v>
      </c>
      <c r="J94" s="10" t="s">
        <v>234</v>
      </c>
    </row>
    <row r="95" spans="1:11" ht="15.75" customHeight="1" x14ac:dyDescent="0.25">
      <c r="A95" s="26" t="s">
        <v>192</v>
      </c>
      <c r="B95" s="14" t="s">
        <v>37</v>
      </c>
      <c r="C95" s="1" t="s">
        <v>235</v>
      </c>
      <c r="D95" s="6">
        <v>1</v>
      </c>
      <c r="E95" s="7">
        <v>7900</v>
      </c>
      <c r="F95" s="8" t="s">
        <v>50</v>
      </c>
      <c r="G95" s="7">
        <f t="shared" si="0"/>
        <v>7900</v>
      </c>
      <c r="H95" s="13" t="s">
        <v>195</v>
      </c>
      <c r="I95" s="10" t="s">
        <v>236</v>
      </c>
      <c r="J95" s="10" t="s">
        <v>236</v>
      </c>
      <c r="K95" s="45" t="s">
        <v>235</v>
      </c>
    </row>
    <row r="96" spans="1:11" ht="15.75" customHeight="1" x14ac:dyDescent="0.25">
      <c r="A96" s="26" t="s">
        <v>192</v>
      </c>
      <c r="B96" s="14" t="s">
        <v>37</v>
      </c>
      <c r="C96" s="1" t="s">
        <v>237</v>
      </c>
      <c r="D96" s="6">
        <v>1</v>
      </c>
      <c r="E96" s="7">
        <v>8000</v>
      </c>
      <c r="F96" s="29" t="s">
        <v>50</v>
      </c>
      <c r="G96" s="7">
        <f t="shared" si="0"/>
        <v>8000</v>
      </c>
      <c r="H96" s="13" t="s">
        <v>195</v>
      </c>
      <c r="I96" s="10" t="s">
        <v>111</v>
      </c>
      <c r="J96" s="10" t="s">
        <v>112</v>
      </c>
    </row>
    <row r="97" spans="1:11" ht="15.75" customHeight="1" x14ac:dyDescent="0.25">
      <c r="A97" s="26" t="s">
        <v>192</v>
      </c>
      <c r="B97" s="14" t="s">
        <v>37</v>
      </c>
      <c r="C97" s="1" t="s">
        <v>238</v>
      </c>
      <c r="D97" s="6">
        <v>1</v>
      </c>
      <c r="E97" s="7">
        <v>11500</v>
      </c>
      <c r="F97" s="30" t="s">
        <v>239</v>
      </c>
      <c r="G97" s="7">
        <f t="shared" si="0"/>
        <v>11500</v>
      </c>
      <c r="H97" s="13" t="s">
        <v>195</v>
      </c>
      <c r="I97" s="10" t="s">
        <v>183</v>
      </c>
      <c r="J97" s="10" t="s">
        <v>183</v>
      </c>
      <c r="K97" s="45" t="s">
        <v>238</v>
      </c>
    </row>
    <row r="98" spans="1:11" ht="15.75" customHeight="1" x14ac:dyDescent="0.25">
      <c r="A98" s="26" t="s">
        <v>192</v>
      </c>
      <c r="B98" s="14" t="s">
        <v>37</v>
      </c>
      <c r="C98" s="1" t="s">
        <v>240</v>
      </c>
      <c r="D98" s="6">
        <v>1</v>
      </c>
      <c r="E98" s="7">
        <v>11500</v>
      </c>
      <c r="F98" s="30" t="s">
        <v>239</v>
      </c>
      <c r="G98" s="7">
        <f t="shared" si="0"/>
        <v>11500</v>
      </c>
      <c r="H98" s="13" t="s">
        <v>195</v>
      </c>
      <c r="I98" s="10" t="s">
        <v>241</v>
      </c>
      <c r="J98" s="10" t="s">
        <v>241</v>
      </c>
      <c r="K98" s="45" t="s">
        <v>240</v>
      </c>
    </row>
    <row r="99" spans="1:11" ht="15.75" customHeight="1" x14ac:dyDescent="0.25">
      <c r="A99" s="26" t="s">
        <v>192</v>
      </c>
      <c r="B99" s="15" t="s">
        <v>37</v>
      </c>
      <c r="C99" s="1" t="s">
        <v>242</v>
      </c>
      <c r="D99" s="11">
        <v>1</v>
      </c>
      <c r="E99" s="7">
        <v>16000</v>
      </c>
      <c r="F99" s="31" t="s">
        <v>34</v>
      </c>
      <c r="G99" s="7">
        <f t="shared" si="0"/>
        <v>16000</v>
      </c>
      <c r="H99" s="13" t="s">
        <v>195</v>
      </c>
      <c r="I99" s="16" t="s">
        <v>45</v>
      </c>
      <c r="J99" s="16" t="s">
        <v>45</v>
      </c>
      <c r="K99" s="45" t="s">
        <v>242</v>
      </c>
    </row>
    <row r="100" spans="1:11" ht="15.75" customHeight="1" x14ac:dyDescent="0.25">
      <c r="A100" s="26" t="s">
        <v>192</v>
      </c>
      <c r="B100" s="15" t="s">
        <v>37</v>
      </c>
      <c r="C100" s="1" t="s">
        <v>243</v>
      </c>
      <c r="D100" s="11">
        <v>1</v>
      </c>
      <c r="E100" s="7">
        <v>16000</v>
      </c>
      <c r="F100" s="31" t="s">
        <v>34</v>
      </c>
      <c r="G100" s="7">
        <f t="shared" si="0"/>
        <v>16000</v>
      </c>
      <c r="H100" s="13" t="s">
        <v>195</v>
      </c>
      <c r="I100" s="16" t="s">
        <v>45</v>
      </c>
      <c r="J100" s="16" t="s">
        <v>45</v>
      </c>
      <c r="K100" s="45" t="s">
        <v>243</v>
      </c>
    </row>
    <row r="101" spans="1:11" ht="15.75" customHeight="1" x14ac:dyDescent="0.25">
      <c r="A101" s="26" t="s">
        <v>192</v>
      </c>
      <c r="B101" s="15" t="s">
        <v>37</v>
      </c>
      <c r="C101" s="1" t="s">
        <v>244</v>
      </c>
      <c r="D101" s="11">
        <v>1</v>
      </c>
      <c r="E101" s="7">
        <v>12500</v>
      </c>
      <c r="F101" s="31" t="s">
        <v>34</v>
      </c>
      <c r="G101" s="7">
        <f>D101*E101</f>
        <v>12500</v>
      </c>
      <c r="H101" s="13" t="s">
        <v>195</v>
      </c>
      <c r="I101" s="16" t="s">
        <v>45</v>
      </c>
      <c r="J101" s="16" t="s">
        <v>45</v>
      </c>
      <c r="K101" s="45" t="s">
        <v>244</v>
      </c>
    </row>
    <row r="102" spans="1:11" ht="15.75" customHeight="1" x14ac:dyDescent="0.25">
      <c r="A102" s="26" t="s">
        <v>192</v>
      </c>
      <c r="B102" s="14" t="s">
        <v>37</v>
      </c>
      <c r="C102" s="1" t="s">
        <v>245</v>
      </c>
      <c r="D102" s="6">
        <v>1</v>
      </c>
      <c r="E102" s="7">
        <v>12500</v>
      </c>
      <c r="F102" s="12" t="s">
        <v>34</v>
      </c>
      <c r="G102" s="7">
        <f t="shared" si="0"/>
        <v>12500</v>
      </c>
      <c r="H102" s="13" t="s">
        <v>195</v>
      </c>
      <c r="I102" s="10" t="s">
        <v>45</v>
      </c>
      <c r="J102" s="10" t="s">
        <v>45</v>
      </c>
    </row>
    <row r="103" spans="1:11" ht="15.75" customHeight="1" x14ac:dyDescent="0.25">
      <c r="A103" s="26" t="s">
        <v>192</v>
      </c>
      <c r="B103" s="14" t="s">
        <v>37</v>
      </c>
      <c r="C103" s="1" t="s">
        <v>246</v>
      </c>
      <c r="D103" s="6">
        <v>1</v>
      </c>
      <c r="E103" s="7">
        <v>12500</v>
      </c>
      <c r="F103" s="17" t="s">
        <v>74</v>
      </c>
      <c r="G103" s="7">
        <f t="shared" si="0"/>
        <v>12500</v>
      </c>
      <c r="H103" s="13" t="s">
        <v>195</v>
      </c>
      <c r="I103" s="10" t="s">
        <v>45</v>
      </c>
      <c r="J103" s="10" t="s">
        <v>45</v>
      </c>
    </row>
    <row r="104" spans="1:11" ht="15.75" customHeight="1" x14ac:dyDescent="0.25">
      <c r="A104" s="26" t="s">
        <v>192</v>
      </c>
      <c r="B104" s="32" t="s">
        <v>247</v>
      </c>
      <c r="C104" s="1" t="s">
        <v>248</v>
      </c>
      <c r="D104" s="6">
        <v>1</v>
      </c>
      <c r="E104" s="7">
        <v>11450</v>
      </c>
      <c r="F104" s="8" t="s">
        <v>13</v>
      </c>
      <c r="G104" s="7">
        <f t="shared" si="0"/>
        <v>11450</v>
      </c>
      <c r="H104" s="13" t="s">
        <v>195</v>
      </c>
      <c r="I104" s="10" t="s">
        <v>61</v>
      </c>
      <c r="J104" s="10" t="s">
        <v>61</v>
      </c>
    </row>
    <row r="105" spans="1:11" ht="15.75" customHeight="1" x14ac:dyDescent="0.25">
      <c r="A105" s="26" t="s">
        <v>192</v>
      </c>
      <c r="B105" s="23" t="s">
        <v>153</v>
      </c>
      <c r="C105" s="1" t="s">
        <v>249</v>
      </c>
      <c r="D105" s="6">
        <v>1</v>
      </c>
      <c r="E105" s="7">
        <v>14900</v>
      </c>
      <c r="F105" s="12" t="s">
        <v>34</v>
      </c>
      <c r="G105" s="7">
        <f t="shared" si="0"/>
        <v>14900</v>
      </c>
      <c r="H105" s="13" t="s">
        <v>195</v>
      </c>
      <c r="I105" s="10" t="s">
        <v>250</v>
      </c>
      <c r="J105" s="10" t="s">
        <v>251</v>
      </c>
      <c r="K105" s="45" t="s">
        <v>249</v>
      </c>
    </row>
    <row r="106" spans="1:11" ht="15.75" customHeight="1" x14ac:dyDescent="0.25">
      <c r="A106" s="26" t="s">
        <v>192</v>
      </c>
      <c r="B106" s="3" t="s">
        <v>79</v>
      </c>
      <c r="C106" s="1" t="s">
        <v>252</v>
      </c>
      <c r="D106" s="6">
        <v>1</v>
      </c>
      <c r="E106" s="7">
        <v>12000</v>
      </c>
      <c r="F106" s="8" t="s">
        <v>13</v>
      </c>
      <c r="G106" s="7">
        <f t="shared" si="0"/>
        <v>12000</v>
      </c>
      <c r="H106" s="13" t="s">
        <v>195</v>
      </c>
      <c r="I106" s="10" t="s">
        <v>253</v>
      </c>
      <c r="J106" s="10" t="s">
        <v>253</v>
      </c>
      <c r="K106" s="45" t="s">
        <v>252</v>
      </c>
    </row>
    <row r="107" spans="1:11" ht="15.75" customHeight="1" x14ac:dyDescent="0.25">
      <c r="A107" s="26" t="s">
        <v>192</v>
      </c>
      <c r="B107" s="33" t="s">
        <v>79</v>
      </c>
      <c r="C107" s="1" t="s">
        <v>254</v>
      </c>
      <c r="D107" s="11">
        <v>1</v>
      </c>
      <c r="E107" s="7">
        <v>11000</v>
      </c>
      <c r="F107" s="27" t="s">
        <v>13</v>
      </c>
      <c r="G107" s="7">
        <f t="shared" si="0"/>
        <v>11000</v>
      </c>
      <c r="H107" s="13" t="s">
        <v>195</v>
      </c>
      <c r="I107" s="16" t="s">
        <v>255</v>
      </c>
      <c r="J107" s="16" t="s">
        <v>255</v>
      </c>
      <c r="K107" s="45" t="s">
        <v>254</v>
      </c>
    </row>
    <row r="108" spans="1:11" ht="15.75" customHeight="1" x14ac:dyDescent="0.25">
      <c r="A108" s="26" t="s">
        <v>192</v>
      </c>
      <c r="B108" s="3" t="s">
        <v>79</v>
      </c>
      <c r="C108" s="1" t="s">
        <v>256</v>
      </c>
      <c r="D108" s="6">
        <v>1</v>
      </c>
      <c r="E108" s="7">
        <v>12000</v>
      </c>
      <c r="F108" s="8" t="s">
        <v>13</v>
      </c>
      <c r="G108" s="7">
        <f t="shared" si="0"/>
        <v>12000</v>
      </c>
      <c r="H108" s="13" t="s">
        <v>195</v>
      </c>
      <c r="I108" s="10" t="s">
        <v>17</v>
      </c>
      <c r="J108" s="10" t="s">
        <v>17</v>
      </c>
      <c r="K108" s="45" t="s">
        <v>256</v>
      </c>
    </row>
    <row r="109" spans="1:11" ht="15.75" customHeight="1" x14ac:dyDescent="0.25">
      <c r="A109" s="26" t="s">
        <v>192</v>
      </c>
      <c r="B109" s="3" t="s">
        <v>79</v>
      </c>
      <c r="C109" s="1" t="s">
        <v>257</v>
      </c>
      <c r="D109" s="6">
        <v>1</v>
      </c>
      <c r="E109" s="7">
        <v>15000</v>
      </c>
      <c r="F109" s="28" t="s">
        <v>223</v>
      </c>
      <c r="G109" s="7">
        <f t="shared" si="0"/>
        <v>15000</v>
      </c>
      <c r="H109" s="13" t="s">
        <v>195</v>
      </c>
      <c r="I109" s="10" t="s">
        <v>258</v>
      </c>
      <c r="J109" s="10" t="s">
        <v>259</v>
      </c>
      <c r="K109" s="45" t="s">
        <v>257</v>
      </c>
    </row>
    <row r="110" spans="1:11" ht="15.75" customHeight="1" x14ac:dyDescent="0.25">
      <c r="A110" s="26" t="s">
        <v>192</v>
      </c>
      <c r="B110" s="22" t="s">
        <v>149</v>
      </c>
      <c r="C110" s="1" t="s">
        <v>260</v>
      </c>
      <c r="D110" s="6">
        <v>1</v>
      </c>
      <c r="E110" s="7">
        <v>8000</v>
      </c>
      <c r="F110" s="8" t="s">
        <v>13</v>
      </c>
      <c r="G110" s="7">
        <f t="shared" si="0"/>
        <v>8000</v>
      </c>
      <c r="H110" s="13" t="s">
        <v>195</v>
      </c>
      <c r="I110" s="10" t="s">
        <v>261</v>
      </c>
      <c r="J110" s="10" t="s">
        <v>261</v>
      </c>
      <c r="K110" s="45" t="s">
        <v>260</v>
      </c>
    </row>
    <row r="111" spans="1:11" ht="15.75" customHeight="1" x14ac:dyDescent="0.25">
      <c r="A111" s="26" t="s">
        <v>192</v>
      </c>
      <c r="B111" s="22" t="s">
        <v>149</v>
      </c>
      <c r="C111" s="1" t="s">
        <v>262</v>
      </c>
      <c r="D111" s="6">
        <v>1</v>
      </c>
      <c r="E111" s="7">
        <v>8000</v>
      </c>
      <c r="F111" s="8" t="s">
        <v>13</v>
      </c>
      <c r="G111" s="7">
        <f t="shared" si="0"/>
        <v>8000</v>
      </c>
      <c r="H111" s="13" t="s">
        <v>195</v>
      </c>
      <c r="I111" s="10" t="s">
        <v>263</v>
      </c>
      <c r="J111" s="10" t="s">
        <v>263</v>
      </c>
      <c r="K111" s="45" t="s">
        <v>262</v>
      </c>
    </row>
    <row r="112" spans="1:11" ht="15.75" customHeight="1" x14ac:dyDescent="0.25">
      <c r="A112" s="26" t="s">
        <v>192</v>
      </c>
      <c r="B112" s="22" t="s">
        <v>149</v>
      </c>
      <c r="C112" s="1" t="s">
        <v>264</v>
      </c>
      <c r="D112" s="6">
        <v>1</v>
      </c>
      <c r="E112" s="7">
        <v>7000</v>
      </c>
      <c r="F112" s="8" t="s">
        <v>13</v>
      </c>
      <c r="G112" s="7">
        <f t="shared" si="0"/>
        <v>7000</v>
      </c>
      <c r="H112" s="13" t="s">
        <v>195</v>
      </c>
      <c r="I112" s="10" t="s">
        <v>265</v>
      </c>
      <c r="J112" s="10" t="s">
        <v>265</v>
      </c>
    </row>
    <row r="113" spans="1:11" ht="15.75" customHeight="1" x14ac:dyDescent="0.25">
      <c r="A113" s="26" t="s">
        <v>192</v>
      </c>
      <c r="B113" s="22" t="s">
        <v>149</v>
      </c>
      <c r="C113" s="1" t="s">
        <v>266</v>
      </c>
      <c r="D113" s="6">
        <v>1</v>
      </c>
      <c r="E113" s="7">
        <v>14000</v>
      </c>
      <c r="F113" s="28" t="s">
        <v>223</v>
      </c>
      <c r="G113" s="7">
        <f t="shared" si="0"/>
        <v>14000</v>
      </c>
      <c r="H113" s="13" t="s">
        <v>195</v>
      </c>
      <c r="I113" s="10" t="s">
        <v>267</v>
      </c>
      <c r="J113" s="10" t="s">
        <v>267</v>
      </c>
      <c r="K113" s="45" t="s">
        <v>266</v>
      </c>
    </row>
    <row r="114" spans="1:11" ht="15.75" customHeight="1" x14ac:dyDescent="0.25">
      <c r="A114" s="26" t="s">
        <v>192</v>
      </c>
      <c r="B114" s="22" t="s">
        <v>149</v>
      </c>
      <c r="C114" s="1" t="s">
        <v>268</v>
      </c>
      <c r="D114" s="6">
        <v>1</v>
      </c>
      <c r="E114" s="7">
        <v>7000</v>
      </c>
      <c r="F114" s="12" t="s">
        <v>34</v>
      </c>
      <c r="G114" s="7">
        <f t="shared" ref="G114" si="4">D114*E114</f>
        <v>7000</v>
      </c>
      <c r="H114" s="13" t="s">
        <v>195</v>
      </c>
      <c r="I114" s="10" t="s">
        <v>269</v>
      </c>
      <c r="J114" s="10" t="s">
        <v>269</v>
      </c>
      <c r="K114" s="45" t="s">
        <v>268</v>
      </c>
    </row>
    <row r="115" spans="1:11" ht="15.75" customHeight="1" x14ac:dyDescent="0.25">
      <c r="A115" s="26" t="s">
        <v>192</v>
      </c>
      <c r="B115" s="47" t="s">
        <v>290</v>
      </c>
      <c r="C115" s="1" t="s">
        <v>291</v>
      </c>
      <c r="D115" s="6">
        <v>1</v>
      </c>
      <c r="E115" s="7">
        <v>16000</v>
      </c>
      <c r="F115" s="12" t="s">
        <v>34</v>
      </c>
      <c r="G115" s="7">
        <f t="shared" si="0"/>
        <v>16000</v>
      </c>
      <c r="H115" s="13" t="s">
        <v>195</v>
      </c>
      <c r="I115" s="10" t="s">
        <v>292</v>
      </c>
      <c r="J115" s="10" t="s">
        <v>292</v>
      </c>
      <c r="K115" s="45" t="s">
        <v>291</v>
      </c>
    </row>
    <row r="116" spans="1:11" ht="15.75" customHeight="1" x14ac:dyDescent="0.25">
      <c r="A116" s="26" t="s">
        <v>192</v>
      </c>
      <c r="B116" s="34" t="s">
        <v>270</v>
      </c>
      <c r="C116" s="1" t="s">
        <v>271</v>
      </c>
      <c r="D116" s="6">
        <v>1</v>
      </c>
      <c r="E116" s="7">
        <v>17000</v>
      </c>
      <c r="F116" s="28" t="s">
        <v>223</v>
      </c>
      <c r="G116" s="7">
        <f t="shared" si="0"/>
        <v>17000</v>
      </c>
      <c r="H116" s="13" t="s">
        <v>195</v>
      </c>
      <c r="I116" s="10" t="s">
        <v>272</v>
      </c>
      <c r="J116" s="10" t="s">
        <v>272</v>
      </c>
      <c r="K116" s="45" t="s">
        <v>271</v>
      </c>
    </row>
    <row r="117" spans="1:11" ht="15.75" customHeight="1" x14ac:dyDescent="0.25">
      <c r="A117" s="26" t="s">
        <v>192</v>
      </c>
      <c r="B117" s="5" t="s">
        <v>11</v>
      </c>
      <c r="C117" s="1" t="s">
        <v>194</v>
      </c>
      <c r="D117" s="6">
        <v>1</v>
      </c>
      <c r="E117" s="7">
        <v>10000</v>
      </c>
      <c r="F117" s="8" t="s">
        <v>13</v>
      </c>
      <c r="G117" s="7">
        <f t="shared" si="0"/>
        <v>10000</v>
      </c>
      <c r="H117" s="13" t="s">
        <v>195</v>
      </c>
      <c r="I117" s="10" t="s">
        <v>14</v>
      </c>
      <c r="J117" s="10" t="s">
        <v>14</v>
      </c>
      <c r="K117" s="45" t="s">
        <v>194</v>
      </c>
    </row>
    <row r="118" spans="1:11" ht="15.75" customHeight="1" x14ac:dyDescent="0.25">
      <c r="A118" s="37" t="s">
        <v>0</v>
      </c>
      <c r="B118" s="37" t="s">
        <v>1</v>
      </c>
      <c r="C118" s="3" t="s">
        <v>2</v>
      </c>
      <c r="D118" s="3" t="s">
        <v>3</v>
      </c>
      <c r="E118" s="3" t="s">
        <v>273</v>
      </c>
      <c r="F118" s="3" t="s">
        <v>5</v>
      </c>
      <c r="G118" s="3" t="s">
        <v>6</v>
      </c>
      <c r="H118" s="3" t="s">
        <v>274</v>
      </c>
      <c r="I118" s="3" t="s">
        <v>275</v>
      </c>
      <c r="J118" s="3" t="s">
        <v>276</v>
      </c>
    </row>
    <row r="119" spans="1:11" ht="15.75" customHeight="1" x14ac:dyDescent="0.25">
      <c r="A119" s="4" t="str">
        <f>"En curso = " &amp; COUNTA(A2:A28)</f>
        <v>En curso = 27</v>
      </c>
      <c r="B119" s="14" t="str">
        <f>"Ivrea = " &amp; COUNTA(B10:B24,B34:B46,B58:B103)</f>
        <v>Ivrea = 74</v>
      </c>
      <c r="C119" s="36" t="str">
        <f>"Series en total = " &amp; COUNTA(C2:C117)</f>
        <v>Series en total = 116</v>
      </c>
      <c r="D119" s="6">
        <f>SUM(D2:D117)</f>
        <v>505</v>
      </c>
      <c r="E119" s="7">
        <f>SUM(E2:E117)</f>
        <v>1076050</v>
      </c>
      <c r="F119" s="38" t="str">
        <f>"B6 = " &amp; COUNTA(F2:F8,F10:F13,F25,F29:F33,F37:F47,F51:F53,F55:F57,F65:F84,F104,F106:F108,F110:F112,F117)</f>
        <v>B6 = 62</v>
      </c>
      <c r="G119" s="7">
        <f>SUM(G2:G117)</f>
        <v>4236250</v>
      </c>
      <c r="H119" s="39" t="str">
        <f>"Finalizados = " &amp; COUNTA(H6,H12,H19,H26:H27,H29:H54,H56:H59,H65,H67:H117)</f>
        <v>Finalizados = 87</v>
      </c>
      <c r="I119" s="38" t="str">
        <f>"B6 = " &amp; SUM(D2:D8,D10:D13,D25,D29:D33,D37:D47,D51:D53,D55:D57,D65:D85,D104,D106:D108,D110:D112,D117)</f>
        <v>B6 = 280</v>
      </c>
      <c r="J119" s="35" t="str">
        <f>"Series = " &amp; COUNTA(K2:K5,K7:K16,K18:K23,K25:K29,K31:K33,K36:K39,K47:K52,K54,K67,K76:K79,K81:K87,K92:K93,K95,K97:K101,K105:K111,K113:K117)</f>
        <v>Series = 71</v>
      </c>
    </row>
    <row r="120" spans="1:11" ht="15.75" customHeight="1" x14ac:dyDescent="0.25">
      <c r="A120" s="20" t="str">
        <f>"Completado = " &amp; COUNTA(A29:A54)</f>
        <v>Completado = 26</v>
      </c>
      <c r="B120" s="5" t="str">
        <f>"Panini = " &amp; COUNTA(B2:B9,B29:B33,B55:B57,B117)</f>
        <v>Panini = 17</v>
      </c>
      <c r="F120" s="43" t="str">
        <f>"C6 = " &amp; COUNTA(F14:F22,F34:F36,F54,F58:F64,F89:F96)</f>
        <v>C6 = 28</v>
      </c>
      <c r="H120" s="9" t="str">
        <f>"Finalizados+H120 = " &amp; COUNTA(H6,H12,H19,H26:H27,H29:H54,H56:H59,H65,H67:H117)</f>
        <v>Finalizados+H120 = 87</v>
      </c>
      <c r="I120" s="43" t="str">
        <f>"C6 = " &amp; SUM(D14:D22,D34:D36,D54,D58:D64,D89:D96)</f>
        <v>C6 = 178</v>
      </c>
    </row>
    <row r="121" spans="1:11" ht="15.75" customHeight="1" x14ac:dyDescent="0.25">
      <c r="A121" s="25" t="str">
        <f>"Droppeado = " &amp; COUNTA(A55:A66)</f>
        <v>Droppeado = 12</v>
      </c>
      <c r="B121" s="22" t="str">
        <f>"Kemuri = " &amp; COUNTA(B50,B110:B115)</f>
        <v>Kemuri = 7</v>
      </c>
      <c r="F121" s="44" t="str">
        <f>"A5 = " &amp; COUNTA(F9,F24,F26:F27,F48:F50,F99:F102,F105,F114:F115)</f>
        <v>A5 = 14</v>
      </c>
      <c r="I121" s="44" t="str">
        <f>"A5 = " &amp; SUM(D9,D24,D26:D27,D48:D50,D99:D102,D105,D114:D115)</f>
        <v>A5 = 31</v>
      </c>
    </row>
    <row r="122" spans="1:11" ht="15.75" customHeight="1" x14ac:dyDescent="0.25">
      <c r="A122" s="26" t="str">
        <f>"Tomo único = " &amp; COUNTA(A67:A117)</f>
        <v>Tomo único = 51</v>
      </c>
      <c r="B122" s="23" t="str">
        <f>"Distrito Manga = " &amp; COUNTA(B51:B52,B105)</f>
        <v>Distrito Manga = 3</v>
      </c>
      <c r="F122" s="28" t="str">
        <f>"B6x2 = " &amp; COUNTA(F85:F88,F109,F113,F116)</f>
        <v>B6x2 = 7</v>
      </c>
      <c r="I122" s="28" t="str">
        <f>"B6x2 = " &amp; SUM(D85:D88,D109,D113,D116)</f>
        <v>B6x2 = 7</v>
      </c>
    </row>
    <row r="123" spans="1:11" ht="15.75" customHeight="1" x14ac:dyDescent="0.25">
      <c r="B123" s="3" t="str">
        <f>"Ovni Press = " &amp; COUNTA(B25,B106:B109)</f>
        <v>Ovni Press = 5</v>
      </c>
      <c r="F123" s="30" t="str">
        <f>"C6x2 = " &amp; COUNTA(F97:F98)</f>
        <v>C6x2 = 2</v>
      </c>
      <c r="I123" s="30" t="str">
        <f>"C6x2 = " &amp; SUM(D97:D98)</f>
        <v>C6x2 = 2</v>
      </c>
    </row>
    <row r="124" spans="1:11" ht="15.75" customHeight="1" x14ac:dyDescent="0.25">
      <c r="B124" s="40" t="str">
        <f>"Planeta Cómic = " &amp; COUNTA(B26:B27,B47:B48)</f>
        <v>Planeta Cómic = 4</v>
      </c>
      <c r="F124" s="17" t="str">
        <f>"A5 color = " &amp; COUNTA(F23,F28,F103)</f>
        <v>A5 color = 3</v>
      </c>
      <c r="I124" s="17" t="str">
        <f>"A5 color = " &amp; SUM(D103,D23,D28)</f>
        <v>A5 color = 8</v>
      </c>
    </row>
    <row r="125" spans="1:11" ht="15.75" customHeight="1" x14ac:dyDescent="0.25">
      <c r="B125" s="24" t="str">
        <f>"Utopia = " &amp; COUNTA(B53:B54)</f>
        <v>Utopia = 2</v>
      </c>
    </row>
    <row r="126" spans="1:11" ht="15.75" customHeight="1" x14ac:dyDescent="0.25">
      <c r="B126" s="21" t="str">
        <f>"Merci = " &amp; COUNTA(B49)</f>
        <v>Merci = 1</v>
      </c>
    </row>
    <row r="127" spans="1:11" ht="15.75" customHeight="1" x14ac:dyDescent="0.25">
      <c r="B127" s="32" t="str">
        <f>"Milky Way = " &amp; COUNTA(B104)</f>
        <v>Milky Way = 1</v>
      </c>
    </row>
    <row r="128" spans="1:11" ht="15.75" customHeight="1" x14ac:dyDescent="0.25">
      <c r="B128" s="41" t="str">
        <f>"Moztros = " &amp; COUNTA(B117)</f>
        <v>Moztros = 1</v>
      </c>
    </row>
    <row r="129" spans="2:2" ht="15.75" customHeight="1" x14ac:dyDescent="0.25">
      <c r="B129" s="42" t="str">
        <f>"Random Comics = " &amp; COUNTA(B28)</f>
        <v>Random Comics = 1</v>
      </c>
    </row>
    <row r="130" spans="2:2" ht="15.75" customHeight="1" x14ac:dyDescent="0.25">
      <c r="B130" s="47" t="str">
        <f>"Hotel de las Ideas = " &amp; COUNTA(B115)</f>
        <v>Hotel de las Ideas = 1</v>
      </c>
    </row>
    <row r="131" spans="2:2" ht="15.75" customHeight="1" x14ac:dyDescent="0.25"/>
    <row r="132" spans="2:2" ht="15.75" customHeight="1" x14ac:dyDescent="0.25"/>
    <row r="133" spans="2:2" ht="15.75" customHeight="1" x14ac:dyDescent="0.25"/>
    <row r="134" spans="2:2" ht="15.75" customHeight="1" x14ac:dyDescent="0.25"/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18">
    <cfRule type="cellIs" dxfId="9" priority="1" operator="equal">
      <formula>"B6"</formula>
    </cfRule>
    <cfRule type="cellIs" dxfId="8" priority="2" operator="equal">
      <formula>#REF!</formula>
    </cfRule>
  </conditionalFormatting>
  <conditionalFormatting sqref="F7:F31 F34:F118">
    <cfRule type="cellIs" dxfId="7" priority="3" operator="equal">
      <formula>"C6"</formula>
    </cfRule>
    <cfRule type="cellIs" dxfId="6" priority="4" operator="equal">
      <formula>"A5"</formula>
    </cfRule>
  </conditionalFormatting>
  <conditionalFormatting sqref="F12:F13">
    <cfRule type="cellIs" dxfId="5" priority="7" operator="equal">
      <formula>"B6"</formula>
    </cfRule>
    <cfRule type="cellIs" dxfId="4" priority="8" operator="equal">
      <formula>#REF!</formula>
    </cfRule>
    <cfRule type="cellIs" dxfId="3" priority="9" operator="equal">
      <formula>"C6"</formula>
    </cfRule>
    <cfRule type="cellIs" dxfId="2" priority="10" operator="equal">
      <formula>"A5"</formula>
    </cfRule>
  </conditionalFormatting>
  <conditionalFormatting sqref="H3:H6 H12 H19 H26:H27 H29:H54 H56:H59 H65 H67:H118">
    <cfRule type="containsText" dxfId="1" priority="5" operator="containsText" text="En publicacion">
      <formula>NOT(ISERROR(SEARCH(("En publicacion"),(H3))))</formula>
    </cfRule>
  </conditionalFormatting>
  <conditionalFormatting sqref="K80">
    <cfRule type="containsText" dxfId="0" priority="6" operator="containsText" text="En publicacion">
      <formula>NOT(ISERROR(SEARCH(("En publicacion"),(K80))))</formula>
    </cfRule>
  </conditionalFormatting>
  <pageMargins left="0.7" right="0.7" top="0.75" bottom="0.75" header="0" footer="0"/>
  <pageSetup paperSize="9" orientation="portrait"/>
  <ignoredErrors>
    <ignoredError sqref="I123" formulaRange="1"/>
    <ignoredError sqref="F1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2024-08-12T03:43:24Z</dcterms:modified>
</cp:coreProperties>
</file>