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4DCE02A3-EA32-4AE5-8CC7-5CDE28390024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H102" i="1"/>
  <c r="H103" i="1"/>
  <c r="B102" i="1"/>
  <c r="I103" i="1"/>
  <c r="F102" i="1"/>
  <c r="F103" i="1"/>
  <c r="G21" i="1"/>
  <c r="I106" i="1"/>
  <c r="I107" i="1"/>
  <c r="I105" i="1"/>
  <c r="I104" i="1"/>
  <c r="J102" i="1"/>
  <c r="F104" i="1"/>
  <c r="F105" i="1"/>
  <c r="F106" i="1"/>
  <c r="F107" i="1"/>
  <c r="B106" i="1"/>
  <c r="B107" i="1"/>
  <c r="C102" i="1"/>
  <c r="B112" i="1"/>
  <c r="B104" i="1"/>
  <c r="G27" i="1"/>
  <c r="G98" i="1"/>
  <c r="G86" i="1"/>
  <c r="G79" i="1"/>
  <c r="G74" i="1"/>
  <c r="G76" i="1"/>
  <c r="A104" i="1"/>
  <c r="A103" i="1"/>
  <c r="A102" i="1"/>
  <c r="A105" i="1"/>
  <c r="D102" i="1"/>
  <c r="B103" i="1"/>
  <c r="G26" i="1"/>
  <c r="B108" i="1"/>
  <c r="E102" i="1"/>
  <c r="B109" i="1"/>
  <c r="B105" i="1"/>
  <c r="G96" i="1"/>
  <c r="B111" i="1"/>
  <c r="B110" i="1"/>
  <c r="G100" i="1"/>
  <c r="G35" i="1"/>
  <c r="G28" i="1"/>
  <c r="G14" i="1"/>
  <c r="G31" i="1"/>
  <c r="G94" i="1"/>
  <c r="G80" i="1"/>
  <c r="G78" i="1"/>
  <c r="G30" i="1"/>
  <c r="G87" i="1"/>
  <c r="G45" i="1" l="1"/>
  <c r="G44" i="1"/>
  <c r="G36" i="1"/>
  <c r="G97" i="1"/>
  <c r="G77" i="1"/>
  <c r="G64" i="1"/>
  <c r="G5" i="1"/>
  <c r="G56" i="1"/>
  <c r="G60" i="1"/>
  <c r="G22" i="1"/>
  <c r="G10" i="1"/>
  <c r="G9" i="1"/>
  <c r="G46" i="1"/>
  <c r="G89" i="1"/>
  <c r="G15" i="1"/>
  <c r="G32" i="1"/>
  <c r="G37" i="1"/>
  <c r="G33" i="1"/>
  <c r="G38" i="1"/>
  <c r="G39" i="1"/>
  <c r="G49" i="1"/>
  <c r="G40" i="1"/>
  <c r="G41" i="1"/>
  <c r="G42" i="1"/>
  <c r="G43" i="1"/>
  <c r="G51" i="1"/>
  <c r="G50" i="1"/>
  <c r="G16" i="1"/>
  <c r="G85" i="1"/>
  <c r="G84" i="1"/>
  <c r="G83" i="1"/>
  <c r="G75" i="1"/>
  <c r="G73" i="1"/>
  <c r="G72" i="1"/>
  <c r="G71" i="1"/>
  <c r="G70" i="1"/>
  <c r="G69" i="1"/>
  <c r="G68" i="1"/>
  <c r="G67" i="1"/>
  <c r="G66" i="1"/>
  <c r="G65" i="1"/>
  <c r="G99" i="1"/>
  <c r="G95" i="1"/>
  <c r="G88" i="1"/>
  <c r="G90" i="1"/>
  <c r="G82" i="1"/>
  <c r="G91" i="1"/>
  <c r="G92" i="1"/>
  <c r="G81" i="1"/>
  <c r="G93" i="1"/>
  <c r="G61" i="1"/>
  <c r="G63" i="1"/>
  <c r="G53" i="1"/>
  <c r="G54" i="1"/>
  <c r="G58" i="1"/>
  <c r="G62" i="1"/>
  <c r="G57" i="1"/>
  <c r="G55" i="1"/>
  <c r="G52" i="1"/>
  <c r="G47" i="1"/>
  <c r="G20" i="1"/>
  <c r="G59" i="1"/>
  <c r="G19" i="1"/>
  <c r="G25" i="1"/>
  <c r="G13" i="1"/>
  <c r="G48" i="1"/>
  <c r="G12" i="1"/>
  <c r="G18" i="1"/>
  <c r="G34" i="1"/>
  <c r="G11" i="1"/>
  <c r="G8" i="1"/>
  <c r="G7" i="1"/>
  <c r="G6" i="1"/>
  <c r="G23" i="1"/>
  <c r="G4" i="1"/>
  <c r="G17" i="1"/>
  <c r="G3" i="1"/>
  <c r="G24" i="1"/>
  <c r="G2" i="1"/>
  <c r="G29" i="1"/>
  <c r="G102" i="1" l="1"/>
</calcChain>
</file>

<file path=xl/sharedStrings.xml><?xml version="1.0" encoding="utf-8"?>
<sst xmlns="http://schemas.openxmlformats.org/spreadsheetml/2006/main" count="766" uniqueCount="276">
  <si>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</si>
  <si>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</si>
  <si>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</si>
  <si>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</si>
  <si>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</si>
  <si>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</si>
  <si>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</si>
  <si>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</si>
  <si>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</si>
  <si>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</si>
  <si>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</si>
  <si>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</si>
  <si>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</si>
  <si>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</si>
  <si>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</si>
  <si>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</si>
  <si>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</si>
  <si>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</si>
  <si>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</si>
  <si>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</si>
  <si>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</si>
  <si>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</si>
  <si>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</si>
  <si>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</si>
  <si>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</si>
  <si>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</si>
  <si>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</si>
  <si>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</si>
  <si>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</si>
  <si>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</si>
  <si>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</si>
  <si>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</si>
  <si>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</si>
  <si>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</si>
  <si>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</si>
  <si>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</si>
  <si>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</si>
  <si>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</si>
  <si>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</si>
  <si>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</si>
  <si>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</si>
  <si>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</si>
  <si>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</si>
  <si>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</si>
  <si>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</si>
  <si>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</si>
  <si>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</si>
  <si>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</si>
  <si>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</si>
  <si>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</si>
  <si>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</si>
  <si>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</si>
  <si>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</si>
  <si>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</si>
  <si>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</si>
  <si>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</si>
  <si>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</si>
  <si>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</si>
  <si>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</si>
  <si>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</si>
  <si>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</si>
  <si>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</si>
  <si>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</si>
  <si>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</si>
  <si>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</si>
  <si>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</si>
  <si>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</si>
  <si>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</si>
  <si>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</si>
  <si>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</si>
  <si>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</si>
  <si>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</si>
  <si>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</si>
  <si>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</si>
  <si>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</si>
  <si>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</si>
  <si>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</si>
  <si>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</si>
  <si>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</si>
  <si>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</si>
  <si>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</si>
  <si>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</si>
  <si>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</si>
  <si>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</si>
  <si>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</si>
  <si>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</si>
  <si>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</si>
  <si>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</si>
  <si>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</si>
  <si>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</si>
  <si>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</si>
  <si>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</si>
  <si>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</si>
  <si>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</si>
  <si>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</si>
  <si>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</si>
  <si>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</si>
  <si>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</si>
  <si>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</si>
  <si>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</si>
  <si>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</si>
  <si>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</si>
  <si>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</si>
  <si>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</si>
  <si>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</si>
  <si>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</si>
  <si>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</si>
  <si>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</si>
  <si>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</si>
  <si>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</si>
  <si>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</si>
  <si>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</si>
  <si>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</si>
  <si>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</si>
  <si>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</si>
  <si>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</si>
  <si>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</si>
  <si>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</si>
  <si>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</si>
  <si>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</si>
  <si>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</si>
  <si>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</si>
  <si>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</si>
  <si>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</si>
  <si>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</si>
  <si>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</si>
  <si>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</si>
  <si>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</si>
  <si>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</si>
  <si>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</si>
  <si>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</si>
  <si>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</si>
  <si>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</si>
  <si>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</si>
  <si>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</si>
  <si>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</si>
  <si>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</si>
  <si>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</si>
  <si>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</si>
  <si>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</si>
  <si>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</si>
  <si>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</si>
  <si>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</si>
  <si>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</si>
  <si>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</si>
  <si>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</si>
  <si>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</si>
  <si>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</si>
  <si>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</si>
  <si>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</si>
  <si>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</si>
  <si>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</si>
  <si>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</si>
  <si>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</si>
  <si>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</si>
  <si>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</si>
  <si>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</si>
  <si>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</si>
  <si>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</si>
  <si>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</si>
  <si>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</si>
  <si>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</si>
  <si>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</si>
  <si>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</si>
  <si>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</si>
  <si>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</si>
  <si>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</si>
  <si>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</si>
  <si>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</si>
  <si>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</si>
  <si>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</si>
  <si>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</si>
  <si>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</si>
  <si>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</si>
  <si>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</si>
  <si>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</si>
  <si>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</si>
  <si>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</si>
  <si>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</si>
  <si>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</si>
  <si>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</si>
  <si>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</si>
  <si>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</si>
  <si>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</si>
  <si>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</si>
  <si>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</si>
  <si>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</si>
  <si>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</si>
  <si>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</si>
  <si>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</si>
  <si>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</si>
  <si>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</si>
  <si>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</si>
  <si>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</si>
  <si>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</si>
  <si>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</si>
  <si>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</si>
  <si>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</si>
  <si>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</si>
  <si>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</si>
  <si>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</si>
  <si>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</si>
  <si>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</si>
  <si>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</si>
  <si>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</si>
  <si>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</si>
  <si>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</si>
  <si>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</si>
  <si>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</si>
  <si>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</si>
  <si>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</si>
  <si>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</si>
  <si>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</si>
  <si>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</si>
  <si>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</si>
  <si>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</si>
  <si>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</si>
  <si>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</si>
  <si>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</si>
  <si>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</si>
  <si>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</si>
  <si>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</si>
  <si>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</si>
  <si>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</si>
  <si>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</si>
  <si>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</si>
  <si>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</si>
  <si>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</si>
  <si>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</si>
  <si>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</si>
  <si>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</si>
  <si>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</si>
  <si>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</si>
  <si>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</si>
  <si>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</si>
  <si>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</si>
  <si>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</si>
  <si>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</si>
  <si>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</si>
  <si>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</si>
  <si>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</si>
  <si>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</si>
  <si>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</si>
  <si>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</si>
  <si>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</si>
  <si>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</si>
  <si>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</si>
  <si>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</si>
  <si>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</si>
  <si>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</si>
  <si>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</si>
  <si>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</si>
  <si>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</si>
  <si>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</si>
  <si>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</si>
  <si>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</si>
  <si>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</si>
  <si>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</si>
  <si>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</si>
  <si>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</si>
  <si>
    <t>My Capricorn Friend</t>
  </si>
  <si>
    <t>Otsuichi</t>
  </si>
  <si>
    <t>Masaru Miyokawa</t>
  </si>
  <si>
    <t>Reigen Nivel 131 de Espiritismo</t>
  </si>
  <si>
    <t>ONE</t>
  </si>
  <si>
    <t>Burn The Witch</t>
  </si>
  <si>
    <t>Tite Kubo</t>
  </si>
  <si>
    <t>K-ON!</t>
  </si>
  <si>
    <t>Kakifly</t>
  </si>
  <si>
    <t>Random Comics</t>
  </si>
  <si>
    <t>Boyfriends</t>
  </si>
  <si>
    <t>Refrainbow</t>
  </si>
  <si>
    <t>Boyfriends - 1</t>
  </si>
  <si>
    <t>Versus - 1</t>
  </si>
  <si>
    <t>Kyoutarou Azuma</t>
  </si>
  <si>
    <t>Versus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</si>
</sst>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  <xf numFmtId="0" fontId="0" fillId="29" borderId="4" xfId="0" applyFill="1" applyBorder="1" applyAlignment="1">
      <alignment horizontal="center" wrapText="1"/>
    </xf>
    <xf numFmtId="0" fontId="0" fillId="29" borderId="0" xfId="0" applyFill="1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99FF"/>
      <color rgb="FFFF0066"/>
      <color rgb="FFFF0000"/>
      <color rgb="FF95DFDB"/>
      <color rgb="FF3333CC"/>
      <color rgb="FFFF5050"/>
      <color rgb="FF0EAE02"/>
      <color rgb="FF00FFCC"/>
      <color rgb="FF66CC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12"/>
  <sheetViews>
    <sheetView tabSelected="1" topLeftCell="A80" zoomScaleNormal="100" workbookViewId="0">
      <selection activeCell="I103" sqref="I103"/>
    </sheetView>
  </sheetViews>
  <sheetFormatPr baseColWidth="10" defaultRowHeight="15" x14ac:dyDescent="0.25"/>
  <cols>
    <col min="1" max="1" width="15.85546875" bestFit="1" customWidth="1"/>
    <col min="2" max="2" width="18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4.85546875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259</v>
      </c>
      <c r="F1" s="12" t="s">
        <v>1</v>
      </c>
      <c r="G1" s="12" t="s">
        <v>2</v>
      </c>
      <c r="H1" s="12" t="s">
        <v>5</v>
      </c>
      <c r="I1" s="80" t="s">
        <v>130</v>
      </c>
      <c r="J1" s="80" t="s">
        <v>129</v>
      </c>
      <c r="K1" s="80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7">
        <v>20</v>
      </c>
      <c r="E2" s="48">
        <v>6000</v>
      </c>
      <c r="F2" s="1" t="s">
        <v>4</v>
      </c>
      <c r="G2" s="48">
        <f t="shared" ref="G2:G13" si="0">D2*E2</f>
        <v>120000</v>
      </c>
      <c r="H2" s="6" t="s">
        <v>6</v>
      </c>
      <c r="I2" s="50" t="s">
        <v>115</v>
      </c>
      <c r="J2" s="50" t="s">
        <v>115</v>
      </c>
      <c r="K2" s="72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7">
        <v>20</v>
      </c>
      <c r="E3" s="48">
        <v>6000</v>
      </c>
      <c r="F3" s="1" t="s">
        <v>4</v>
      </c>
      <c r="G3" s="48">
        <f t="shared" si="0"/>
        <v>120000</v>
      </c>
      <c r="H3" s="7" t="s">
        <v>6</v>
      </c>
      <c r="I3" s="50" t="s">
        <v>118</v>
      </c>
      <c r="J3" s="50" t="s">
        <v>131</v>
      </c>
      <c r="K3" s="73" t="s">
        <v>227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7">
        <v>13</v>
      </c>
      <c r="E4" s="48">
        <v>6000</v>
      </c>
      <c r="F4" s="1" t="s">
        <v>4</v>
      </c>
      <c r="G4" s="48">
        <f t="shared" si="0"/>
        <v>78000</v>
      </c>
      <c r="H4" s="7" t="s">
        <v>6</v>
      </c>
      <c r="I4" s="50" t="s">
        <v>116</v>
      </c>
      <c r="J4" s="50" t="s">
        <v>116</v>
      </c>
      <c r="K4" s="72" t="s">
        <v>223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7">
        <v>14</v>
      </c>
      <c r="E5" s="48">
        <v>6000</v>
      </c>
      <c r="F5" s="1" t="s">
        <v>4</v>
      </c>
      <c r="G5" s="48">
        <f t="shared" si="0"/>
        <v>84000</v>
      </c>
      <c r="H5" s="7" t="s">
        <v>6</v>
      </c>
      <c r="I5" s="50" t="s">
        <v>117</v>
      </c>
      <c r="J5" s="50" t="s">
        <v>185</v>
      </c>
      <c r="K5" s="72" t="s">
        <v>235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7">
        <v>8</v>
      </c>
      <c r="E6" s="48">
        <v>6000</v>
      </c>
      <c r="F6" s="1" t="s">
        <v>4</v>
      </c>
      <c r="G6" s="48">
        <f t="shared" si="0"/>
        <v>48000</v>
      </c>
      <c r="H6" s="7" t="s">
        <v>6</v>
      </c>
      <c r="I6" s="50" t="s">
        <v>119</v>
      </c>
      <c r="J6" s="50" t="s">
        <v>119</v>
      </c>
      <c r="K6" s="72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7">
        <v>11</v>
      </c>
      <c r="E7" s="48">
        <v>6000</v>
      </c>
      <c r="F7" s="1" t="s">
        <v>4</v>
      </c>
      <c r="G7" s="48">
        <f t="shared" si="0"/>
        <v>66000</v>
      </c>
      <c r="H7" s="7" t="s">
        <v>6</v>
      </c>
      <c r="I7" s="50" t="s">
        <v>120</v>
      </c>
      <c r="J7" s="50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7">
        <v>8</v>
      </c>
      <c r="E8" s="48">
        <v>6000</v>
      </c>
      <c r="F8" s="1" t="s">
        <v>4</v>
      </c>
      <c r="G8" s="48">
        <f t="shared" si="0"/>
        <v>48000</v>
      </c>
      <c r="H8" s="5" t="s">
        <v>245</v>
      </c>
      <c r="I8" s="50" t="s">
        <v>121</v>
      </c>
      <c r="J8" s="50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7">
        <v>3</v>
      </c>
      <c r="E9" s="48">
        <v>8000</v>
      </c>
      <c r="F9" s="1" t="s">
        <v>4</v>
      </c>
      <c r="G9" s="48">
        <f t="shared" si="0"/>
        <v>24000</v>
      </c>
      <c r="H9" s="7" t="s">
        <v>6</v>
      </c>
      <c r="I9" s="50" t="s">
        <v>122</v>
      </c>
      <c r="J9" s="50" t="s">
        <v>134</v>
      </c>
      <c r="K9" s="72" t="s">
        <v>236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7">
        <v>2</v>
      </c>
      <c r="E10" s="48">
        <v>6000</v>
      </c>
      <c r="F10" s="1" t="s">
        <v>4</v>
      </c>
      <c r="G10" s="48">
        <f t="shared" si="0"/>
        <v>12000</v>
      </c>
      <c r="H10" s="7" t="s">
        <v>6</v>
      </c>
      <c r="I10" s="50" t="s">
        <v>123</v>
      </c>
      <c r="J10" s="50" t="s">
        <v>123</v>
      </c>
      <c r="K10" s="72" t="s">
        <v>200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7">
        <v>11</v>
      </c>
      <c r="E11" s="48">
        <v>5500</v>
      </c>
      <c r="F11" s="1" t="s">
        <v>4</v>
      </c>
      <c r="G11" s="48">
        <f t="shared" si="0"/>
        <v>60500</v>
      </c>
      <c r="H11" s="7" t="s">
        <v>6</v>
      </c>
      <c r="I11" s="50" t="s">
        <v>114</v>
      </c>
      <c r="J11" s="50" t="s">
        <v>135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7">
        <v>5</v>
      </c>
      <c r="E12" s="48">
        <v>5500</v>
      </c>
      <c r="F12" s="1" t="s">
        <v>4</v>
      </c>
      <c r="G12" s="48">
        <f t="shared" si="0"/>
        <v>27500</v>
      </c>
      <c r="H12" s="7" t="s">
        <v>6</v>
      </c>
      <c r="I12" s="50" t="s">
        <v>124</v>
      </c>
      <c r="J12" s="50" t="s">
        <v>124</v>
      </c>
      <c r="K12" s="72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7">
        <v>6</v>
      </c>
      <c r="E13" s="48">
        <v>5500</v>
      </c>
      <c r="F13" s="1" t="s">
        <v>4</v>
      </c>
      <c r="G13" s="48">
        <f t="shared" si="0"/>
        <v>33000</v>
      </c>
      <c r="H13" s="5" t="s">
        <v>246</v>
      </c>
      <c r="I13" s="50" t="s">
        <v>125</v>
      </c>
      <c r="J13" s="50" t="s">
        <v>125</v>
      </c>
      <c r="K13" s="72" t="s">
        <v>215</v>
      </c>
    </row>
    <row r="14" spans="1:11" ht="16.5" thickTop="1" thickBot="1" x14ac:dyDescent="0.3">
      <c r="A14" s="3" t="s">
        <v>37</v>
      </c>
      <c r="B14" s="8" t="s">
        <v>23</v>
      </c>
      <c r="C14" s="31" t="s">
        <v>209</v>
      </c>
      <c r="D14" s="47">
        <v>2</v>
      </c>
      <c r="E14" s="48">
        <v>6900</v>
      </c>
      <c r="F14" s="1" t="s">
        <v>4</v>
      </c>
      <c r="G14" s="48">
        <f t="shared" ref="G14:G30" si="1">D14*E14</f>
        <v>13800</v>
      </c>
      <c r="H14" s="5" t="s">
        <v>247</v>
      </c>
      <c r="I14" s="50" t="s">
        <v>210</v>
      </c>
      <c r="J14" s="50" t="s">
        <v>210</v>
      </c>
      <c r="K14" s="72" t="s">
        <v>226</v>
      </c>
    </row>
    <row r="15" spans="1:11" ht="16.5" thickTop="1" thickBot="1" x14ac:dyDescent="0.3">
      <c r="A15" s="3" t="s">
        <v>37</v>
      </c>
      <c r="B15" s="8" t="s">
        <v>23</v>
      </c>
      <c r="C15" s="31" t="s">
        <v>90</v>
      </c>
      <c r="D15" s="47">
        <v>12</v>
      </c>
      <c r="E15" s="48">
        <v>5500</v>
      </c>
      <c r="F15" s="1" t="s">
        <v>16</v>
      </c>
      <c r="G15" s="48">
        <f t="shared" si="1"/>
        <v>66000</v>
      </c>
      <c r="H15" s="7" t="s">
        <v>6</v>
      </c>
      <c r="I15" s="50" t="s">
        <v>127</v>
      </c>
      <c r="J15" s="50" t="s">
        <v>127</v>
      </c>
      <c r="K15" s="72" t="s">
        <v>233</v>
      </c>
    </row>
    <row r="16" spans="1:11" ht="16.5" thickTop="1" thickBot="1" x14ac:dyDescent="0.3">
      <c r="A16" s="3" t="s">
        <v>37</v>
      </c>
      <c r="B16" s="8" t="s">
        <v>23</v>
      </c>
      <c r="C16" s="31" t="s">
        <v>89</v>
      </c>
      <c r="D16" s="47">
        <v>18</v>
      </c>
      <c r="E16" s="48">
        <v>5500</v>
      </c>
      <c r="F16" s="1" t="s">
        <v>16</v>
      </c>
      <c r="G16" s="48">
        <f t="shared" si="1"/>
        <v>99000</v>
      </c>
      <c r="H16" s="7" t="s">
        <v>6</v>
      </c>
      <c r="I16" s="50" t="s">
        <v>128</v>
      </c>
      <c r="J16" s="50" t="s">
        <v>132</v>
      </c>
      <c r="K16" s="72" t="s">
        <v>230</v>
      </c>
    </row>
    <row r="17" spans="1:11" ht="16.5" thickTop="1" thickBot="1" x14ac:dyDescent="0.3">
      <c r="A17" s="3" t="s">
        <v>37</v>
      </c>
      <c r="B17" s="8" t="s">
        <v>23</v>
      </c>
      <c r="C17" s="31" t="s">
        <v>10</v>
      </c>
      <c r="D17" s="47">
        <v>16</v>
      </c>
      <c r="E17" s="48">
        <v>5500</v>
      </c>
      <c r="F17" s="1" t="s">
        <v>16</v>
      </c>
      <c r="G17" s="48">
        <f t="shared" si="1"/>
        <v>88000</v>
      </c>
      <c r="H17" s="7" t="s">
        <v>6</v>
      </c>
      <c r="I17" s="50" t="s">
        <v>136</v>
      </c>
      <c r="J17" s="50" t="s">
        <v>136</v>
      </c>
    </row>
    <row r="18" spans="1:11" ht="16.5" thickTop="1" thickBot="1" x14ac:dyDescent="0.3">
      <c r="A18" s="3" t="s">
        <v>37</v>
      </c>
      <c r="B18" s="8" t="s">
        <v>23</v>
      </c>
      <c r="C18" s="31" t="s">
        <v>25</v>
      </c>
      <c r="D18" s="47">
        <v>10</v>
      </c>
      <c r="E18" s="48">
        <v>5500</v>
      </c>
      <c r="F18" s="1" t="s">
        <v>16</v>
      </c>
      <c r="G18" s="48">
        <f t="shared" si="1"/>
        <v>55000</v>
      </c>
      <c r="H18" s="7" t="s">
        <v>6</v>
      </c>
      <c r="I18" s="50" t="s">
        <v>137</v>
      </c>
      <c r="J18" s="50" t="s">
        <v>137</v>
      </c>
      <c r="K18" s="72" t="s">
        <v>229</v>
      </c>
    </row>
    <row r="19" spans="1:11" ht="16.5" thickTop="1" thickBot="1" x14ac:dyDescent="0.3">
      <c r="A19" s="3" t="s">
        <v>37</v>
      </c>
      <c r="B19" s="8" t="s">
        <v>23</v>
      </c>
      <c r="C19" s="31" t="s">
        <v>30</v>
      </c>
      <c r="D19" s="47">
        <v>8</v>
      </c>
      <c r="E19" s="48">
        <v>5500</v>
      </c>
      <c r="F19" s="1" t="s">
        <v>16</v>
      </c>
      <c r="G19" s="48">
        <f t="shared" si="1"/>
        <v>44000</v>
      </c>
      <c r="H19" s="5" t="s">
        <v>245</v>
      </c>
      <c r="I19" s="50" t="s">
        <v>138</v>
      </c>
      <c r="J19" s="50" t="s">
        <v>138</v>
      </c>
      <c r="K19" s="72" t="s">
        <v>228</v>
      </c>
    </row>
    <row r="20" spans="1:11" ht="16.5" thickTop="1" thickBot="1" x14ac:dyDescent="0.3">
      <c r="A20" s="3" t="s">
        <v>37</v>
      </c>
      <c r="B20" s="8" t="s">
        <v>23</v>
      </c>
      <c r="C20" s="31" t="s">
        <v>32</v>
      </c>
      <c r="D20" s="47">
        <v>8</v>
      </c>
      <c r="E20" s="48">
        <v>5500</v>
      </c>
      <c r="F20" s="1" t="s">
        <v>16</v>
      </c>
      <c r="G20" s="48">
        <f t="shared" si="1"/>
        <v>44000</v>
      </c>
      <c r="H20" s="7" t="s">
        <v>6</v>
      </c>
      <c r="I20" s="50" t="s">
        <v>140</v>
      </c>
      <c r="J20" s="50" t="s">
        <v>140</v>
      </c>
      <c r="K20" s="72" t="s">
        <v>242</v>
      </c>
    </row>
    <row r="21" spans="1:11" ht="16.5" thickTop="1" thickBot="1" x14ac:dyDescent="0.3">
      <c r="A21" s="3" t="s">
        <v>37</v>
      </c>
      <c r="B21" s="8" t="s">
        <v>23</v>
      </c>
      <c r="C21" s="31" t="s">
        <v>96</v>
      </c>
      <c r="D21" s="47">
        <v>4</v>
      </c>
      <c r="E21" s="48">
        <v>5500</v>
      </c>
      <c r="F21" s="1" t="s">
        <v>16</v>
      </c>
      <c r="G21" s="48">
        <f t="shared" ref="G21" si="2">D21*E21</f>
        <v>22000</v>
      </c>
      <c r="H21" s="7" t="s">
        <v>6</v>
      </c>
      <c r="I21" s="50" t="s">
        <v>141</v>
      </c>
      <c r="J21" s="50" t="s">
        <v>141</v>
      </c>
      <c r="K21" s="72" t="s">
        <v>221</v>
      </c>
    </row>
    <row r="22" spans="1:11" ht="16.5" thickTop="1" thickBot="1" x14ac:dyDescent="0.3">
      <c r="A22" s="3" t="s">
        <v>37</v>
      </c>
      <c r="B22" s="8" t="s">
        <v>23</v>
      </c>
      <c r="C22" s="31" t="s">
        <v>275</v>
      </c>
      <c r="D22" s="47">
        <v>1</v>
      </c>
      <c r="E22" s="48">
        <v>5500</v>
      </c>
      <c r="F22" s="1" t="s">
        <v>16</v>
      </c>
      <c r="G22" s="48">
        <f t="shared" si="1"/>
        <v>5500</v>
      </c>
      <c r="H22" s="7" t="s">
        <v>6</v>
      </c>
      <c r="I22" s="50" t="s">
        <v>264</v>
      </c>
      <c r="J22" s="50" t="s">
        <v>274</v>
      </c>
      <c r="K22" s="72" t="s">
        <v>273</v>
      </c>
    </row>
    <row r="23" spans="1:11" ht="16.5" thickTop="1" thickBot="1" x14ac:dyDescent="0.3">
      <c r="A23" s="3" t="s">
        <v>37</v>
      </c>
      <c r="B23" s="8" t="s">
        <v>23</v>
      </c>
      <c r="C23" s="31" t="s">
        <v>13</v>
      </c>
      <c r="D23" s="47">
        <v>5</v>
      </c>
      <c r="E23" s="48">
        <v>20000</v>
      </c>
      <c r="F23" s="9" t="s">
        <v>14</v>
      </c>
      <c r="G23" s="48">
        <f t="shared" si="1"/>
        <v>100000</v>
      </c>
      <c r="H23" s="7" t="s">
        <v>6</v>
      </c>
      <c r="I23" s="50" t="s">
        <v>143</v>
      </c>
      <c r="J23" s="50" t="s">
        <v>144</v>
      </c>
      <c r="K23" s="72" t="s">
        <v>222</v>
      </c>
    </row>
    <row r="24" spans="1:11" ht="16.5" thickTop="1" thickBot="1" x14ac:dyDescent="0.3">
      <c r="A24" s="3" t="s">
        <v>37</v>
      </c>
      <c r="B24" s="8" t="s">
        <v>23</v>
      </c>
      <c r="C24" s="31" t="s">
        <v>7</v>
      </c>
      <c r="D24" s="47">
        <v>11</v>
      </c>
      <c r="E24" s="48">
        <v>7500</v>
      </c>
      <c r="F24" s="7" t="s">
        <v>8</v>
      </c>
      <c r="G24" s="48">
        <f t="shared" si="1"/>
        <v>82500</v>
      </c>
      <c r="H24" s="7" t="s">
        <v>6</v>
      </c>
      <c r="I24" s="50" t="s">
        <v>145</v>
      </c>
      <c r="J24" s="50" t="s">
        <v>145</v>
      </c>
    </row>
    <row r="25" spans="1:11" ht="16.5" thickTop="1" thickBot="1" x14ac:dyDescent="0.3">
      <c r="A25" s="3" t="s">
        <v>37</v>
      </c>
      <c r="B25" s="12" t="s">
        <v>29</v>
      </c>
      <c r="C25" s="31" t="s">
        <v>244</v>
      </c>
      <c r="D25" s="47">
        <v>4</v>
      </c>
      <c r="E25" s="48">
        <v>6900</v>
      </c>
      <c r="F25" s="1" t="s">
        <v>4</v>
      </c>
      <c r="G25" s="48">
        <f t="shared" si="1"/>
        <v>27600</v>
      </c>
      <c r="H25" s="7" t="s">
        <v>6</v>
      </c>
      <c r="I25" s="50" t="s">
        <v>147</v>
      </c>
      <c r="J25" s="50" t="s">
        <v>147</v>
      </c>
      <c r="K25" s="72" t="s">
        <v>231</v>
      </c>
    </row>
    <row r="26" spans="1:11" ht="16.5" thickTop="1" thickBot="1" x14ac:dyDescent="0.3">
      <c r="A26" s="3" t="s">
        <v>37</v>
      </c>
      <c r="B26" s="49" t="s">
        <v>111</v>
      </c>
      <c r="C26" s="31" t="s">
        <v>239</v>
      </c>
      <c r="D26" s="47">
        <v>2</v>
      </c>
      <c r="E26" s="48">
        <v>9800</v>
      </c>
      <c r="F26" s="7" t="s">
        <v>8</v>
      </c>
      <c r="G26" s="48">
        <f t="shared" ref="G26:G27" si="3">D26*E26</f>
        <v>19600</v>
      </c>
      <c r="H26" s="5" t="s">
        <v>247</v>
      </c>
      <c r="I26" s="50" t="s">
        <v>240</v>
      </c>
      <c r="J26" s="50" t="s">
        <v>240</v>
      </c>
      <c r="K26" s="72" t="s">
        <v>241</v>
      </c>
    </row>
    <row r="27" spans="1:11" ht="16.5" thickTop="1" thickBot="1" x14ac:dyDescent="0.3">
      <c r="A27" s="3" t="s">
        <v>37</v>
      </c>
      <c r="B27" s="49" t="s">
        <v>111</v>
      </c>
      <c r="C27" s="31" t="s">
        <v>211</v>
      </c>
      <c r="D27" s="47">
        <v>1</v>
      </c>
      <c r="E27" s="48">
        <v>12000</v>
      </c>
      <c r="F27" s="7" t="s">
        <v>8</v>
      </c>
      <c r="G27" s="48">
        <f t="shared" si="3"/>
        <v>12000</v>
      </c>
      <c r="H27" s="5" t="s">
        <v>247</v>
      </c>
      <c r="I27" s="50" t="s">
        <v>213</v>
      </c>
      <c r="J27" s="50" t="s">
        <v>212</v>
      </c>
      <c r="K27" s="72" t="s">
        <v>237</v>
      </c>
    </row>
    <row r="28" spans="1:11" ht="16.5" thickTop="1" thickBot="1" x14ac:dyDescent="0.3">
      <c r="A28" s="3" t="s">
        <v>37</v>
      </c>
      <c r="B28" s="82" t="s">
        <v>269</v>
      </c>
      <c r="C28" s="31" t="s">
        <v>270</v>
      </c>
      <c r="D28" s="47">
        <v>1</v>
      </c>
      <c r="E28" s="48">
        <v>18000</v>
      </c>
      <c r="F28" s="9" t="s">
        <v>14</v>
      </c>
      <c r="G28" s="48">
        <f t="shared" si="1"/>
        <v>18000</v>
      </c>
      <c r="H28" s="7" t="s">
        <v>6</v>
      </c>
      <c r="I28" s="50" t="s">
        <v>271</v>
      </c>
      <c r="J28" s="50" t="s">
        <v>271</v>
      </c>
      <c r="K28" s="72" t="s">
        <v>272</v>
      </c>
    </row>
    <row r="29" spans="1:11" ht="16.5" thickTop="1" thickBot="1" x14ac:dyDescent="0.3">
      <c r="A29" s="13" t="s">
        <v>38</v>
      </c>
      <c r="B29" s="4" t="s">
        <v>22</v>
      </c>
      <c r="C29" s="31" t="s">
        <v>101</v>
      </c>
      <c r="D29" s="47">
        <v>28</v>
      </c>
      <c r="E29" s="48">
        <v>6000</v>
      </c>
      <c r="F29" s="1" t="s">
        <v>4</v>
      </c>
      <c r="G29" s="48">
        <f t="shared" si="1"/>
        <v>168000</v>
      </c>
      <c r="H29" s="5" t="s">
        <v>248</v>
      </c>
      <c r="I29" s="50" t="s">
        <v>114</v>
      </c>
      <c r="J29" s="50" t="s">
        <v>114</v>
      </c>
      <c r="K29" s="71" t="s">
        <v>193</v>
      </c>
    </row>
    <row r="30" spans="1:11" ht="15.75" thickBot="1" x14ac:dyDescent="0.3">
      <c r="A30" s="76" t="s">
        <v>38</v>
      </c>
      <c r="B30" s="4" t="s">
        <v>22</v>
      </c>
      <c r="C30" s="38" t="s">
        <v>191</v>
      </c>
      <c r="D30" s="35">
        <v>2</v>
      </c>
      <c r="E30" s="36">
        <v>6000</v>
      </c>
      <c r="F30" s="39" t="s">
        <v>4</v>
      </c>
      <c r="G30" s="36">
        <f t="shared" si="1"/>
        <v>12000</v>
      </c>
      <c r="H30" s="37" t="s">
        <v>249</v>
      </c>
      <c r="I30" s="74" t="s">
        <v>192</v>
      </c>
      <c r="J30" s="74" t="s">
        <v>192</v>
      </c>
    </row>
    <row r="31" spans="1:11" ht="16.5" thickTop="1" thickBot="1" x14ac:dyDescent="0.3">
      <c r="A31" s="13" t="s">
        <v>38</v>
      </c>
      <c r="B31" s="4" t="s">
        <v>22</v>
      </c>
      <c r="C31" s="31" t="s">
        <v>204</v>
      </c>
      <c r="D31" s="47">
        <v>2</v>
      </c>
      <c r="E31" s="48">
        <v>6000</v>
      </c>
      <c r="F31" s="1" t="s">
        <v>4</v>
      </c>
      <c r="G31" s="48">
        <f t="shared" ref="G31" si="4">D31*E31</f>
        <v>12000</v>
      </c>
      <c r="H31" s="5" t="s">
        <v>249</v>
      </c>
      <c r="I31" s="50" t="s">
        <v>206</v>
      </c>
      <c r="J31" s="50" t="s">
        <v>207</v>
      </c>
      <c r="K31" s="72" t="s">
        <v>208</v>
      </c>
    </row>
    <row r="32" spans="1:11" ht="16.5" thickTop="1" thickBot="1" x14ac:dyDescent="0.3">
      <c r="A32" s="13" t="s">
        <v>38</v>
      </c>
      <c r="B32" s="8" t="s">
        <v>23</v>
      </c>
      <c r="C32" s="31" t="s">
        <v>49</v>
      </c>
      <c r="D32" s="47">
        <v>23</v>
      </c>
      <c r="E32" s="48">
        <v>5500</v>
      </c>
      <c r="F32" s="1" t="s">
        <v>16</v>
      </c>
      <c r="G32" s="48">
        <f t="shared" ref="G32:G51" si="5">D32*E32</f>
        <v>126500</v>
      </c>
      <c r="H32" s="5" t="s">
        <v>250</v>
      </c>
      <c r="I32" s="50" t="s">
        <v>205</v>
      </c>
      <c r="J32" s="50" t="s">
        <v>151</v>
      </c>
    </row>
    <row r="33" spans="1:11" ht="16.5" thickTop="1" thickBot="1" x14ac:dyDescent="0.3">
      <c r="A33" s="13" t="s">
        <v>38</v>
      </c>
      <c r="B33" s="8" t="s">
        <v>23</v>
      </c>
      <c r="C33" s="31" t="s">
        <v>51</v>
      </c>
      <c r="D33" s="47">
        <v>12</v>
      </c>
      <c r="E33" s="48">
        <v>5500</v>
      </c>
      <c r="F33" s="1" t="s">
        <v>16</v>
      </c>
      <c r="G33" s="48">
        <f t="shared" si="5"/>
        <v>66000</v>
      </c>
      <c r="H33" s="5" t="s">
        <v>246</v>
      </c>
      <c r="I33" s="50" t="s">
        <v>152</v>
      </c>
      <c r="J33" s="50" t="s">
        <v>152</v>
      </c>
    </row>
    <row r="34" spans="1:11" ht="16.5" thickTop="1" thickBot="1" x14ac:dyDescent="0.3">
      <c r="A34" s="13" t="s">
        <v>38</v>
      </c>
      <c r="B34" s="8" t="s">
        <v>23</v>
      </c>
      <c r="C34" s="31" t="s">
        <v>24</v>
      </c>
      <c r="D34" s="47">
        <v>8</v>
      </c>
      <c r="E34" s="48">
        <v>5500</v>
      </c>
      <c r="F34" s="1" t="s">
        <v>16</v>
      </c>
      <c r="G34" s="48">
        <f>D34*E34</f>
        <v>44000</v>
      </c>
      <c r="H34" s="5" t="s">
        <v>251</v>
      </c>
      <c r="I34" s="50" t="s">
        <v>136</v>
      </c>
      <c r="J34" s="50" t="s">
        <v>136</v>
      </c>
      <c r="K34" s="72" t="s">
        <v>216</v>
      </c>
    </row>
    <row r="35" spans="1:11" ht="16.5" thickTop="1" thickBot="1" x14ac:dyDescent="0.3">
      <c r="A35" s="13" t="s">
        <v>38</v>
      </c>
      <c r="B35" s="8" t="s">
        <v>23</v>
      </c>
      <c r="C35" s="31" t="s">
        <v>98</v>
      </c>
      <c r="D35" s="47">
        <v>2</v>
      </c>
      <c r="E35" s="48">
        <v>5500</v>
      </c>
      <c r="F35" s="1" t="s">
        <v>4</v>
      </c>
      <c r="G35" s="48">
        <f t="shared" si="5"/>
        <v>11000</v>
      </c>
      <c r="H35" s="5" t="s">
        <v>251</v>
      </c>
      <c r="I35" s="50" t="s">
        <v>126</v>
      </c>
      <c r="J35" s="50" t="s">
        <v>126</v>
      </c>
      <c r="K35" s="72" t="s">
        <v>194</v>
      </c>
    </row>
    <row r="36" spans="1:11" ht="16.5" thickTop="1" thickBot="1" x14ac:dyDescent="0.3">
      <c r="A36" s="13" t="s">
        <v>38</v>
      </c>
      <c r="B36" s="8" t="s">
        <v>23</v>
      </c>
      <c r="C36" s="31" t="s">
        <v>35</v>
      </c>
      <c r="D36" s="47">
        <v>3</v>
      </c>
      <c r="E36" s="48">
        <v>5500</v>
      </c>
      <c r="F36" s="1" t="s">
        <v>4</v>
      </c>
      <c r="G36" s="48">
        <f t="shared" si="5"/>
        <v>16500</v>
      </c>
      <c r="H36" s="5" t="s">
        <v>247</v>
      </c>
      <c r="I36" s="50" t="s">
        <v>150</v>
      </c>
      <c r="J36" s="50" t="s">
        <v>150</v>
      </c>
      <c r="K36" s="72" t="s">
        <v>104</v>
      </c>
    </row>
    <row r="37" spans="1:11" ht="16.5" thickTop="1" thickBot="1" x14ac:dyDescent="0.3">
      <c r="A37" s="13" t="s">
        <v>38</v>
      </c>
      <c r="B37" s="8" t="s">
        <v>23</v>
      </c>
      <c r="C37" s="31" t="s">
        <v>50</v>
      </c>
      <c r="D37" s="47">
        <v>13</v>
      </c>
      <c r="E37" s="48">
        <v>5500</v>
      </c>
      <c r="F37" s="1" t="s">
        <v>4</v>
      </c>
      <c r="G37" s="48">
        <f t="shared" si="5"/>
        <v>71500</v>
      </c>
      <c r="H37" s="5" t="s">
        <v>252</v>
      </c>
      <c r="I37" s="50" t="s">
        <v>125</v>
      </c>
      <c r="J37" s="50" t="s">
        <v>125</v>
      </c>
    </row>
    <row r="38" spans="1:11" ht="16.5" thickTop="1" thickBot="1" x14ac:dyDescent="0.3">
      <c r="A38" s="13" t="s">
        <v>38</v>
      </c>
      <c r="B38" s="8" t="s">
        <v>23</v>
      </c>
      <c r="C38" s="31" t="s">
        <v>52</v>
      </c>
      <c r="D38" s="47">
        <v>8</v>
      </c>
      <c r="E38" s="48">
        <v>5500</v>
      </c>
      <c r="F38" s="1" t="s">
        <v>4</v>
      </c>
      <c r="G38" s="48">
        <f t="shared" si="5"/>
        <v>44000</v>
      </c>
      <c r="H38" s="5" t="s">
        <v>251</v>
      </c>
      <c r="I38" s="50" t="s">
        <v>153</v>
      </c>
      <c r="J38" s="50" t="s">
        <v>153</v>
      </c>
    </row>
    <row r="39" spans="1:11" ht="16.5" thickTop="1" thickBot="1" x14ac:dyDescent="0.3">
      <c r="A39" s="13" t="s">
        <v>38</v>
      </c>
      <c r="B39" s="8" t="s">
        <v>23</v>
      </c>
      <c r="C39" s="31" t="s">
        <v>53</v>
      </c>
      <c r="D39" s="47">
        <v>4</v>
      </c>
      <c r="E39" s="48">
        <v>5500</v>
      </c>
      <c r="F39" s="1" t="s">
        <v>4</v>
      </c>
      <c r="G39" s="48">
        <f t="shared" si="5"/>
        <v>22000</v>
      </c>
      <c r="H39" s="5" t="s">
        <v>253</v>
      </c>
      <c r="I39" s="50" t="s">
        <v>154</v>
      </c>
      <c r="J39" s="50" t="s">
        <v>155</v>
      </c>
    </row>
    <row r="40" spans="1:11" ht="16.5" thickTop="1" thickBot="1" x14ac:dyDescent="0.3">
      <c r="A40" s="13" t="s">
        <v>38</v>
      </c>
      <c r="B40" s="8" t="s">
        <v>23</v>
      </c>
      <c r="C40" s="31" t="s">
        <v>55</v>
      </c>
      <c r="D40" s="47">
        <v>3</v>
      </c>
      <c r="E40" s="48">
        <v>5500</v>
      </c>
      <c r="F40" s="1" t="s">
        <v>4</v>
      </c>
      <c r="G40" s="48">
        <f t="shared" si="5"/>
        <v>16500</v>
      </c>
      <c r="H40" s="5" t="s">
        <v>247</v>
      </c>
      <c r="I40" s="50" t="s">
        <v>157</v>
      </c>
      <c r="J40" s="50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57</v>
      </c>
      <c r="D41" s="47">
        <v>3</v>
      </c>
      <c r="E41" s="48">
        <v>5500</v>
      </c>
      <c r="F41" s="1" t="s">
        <v>4</v>
      </c>
      <c r="G41" s="48">
        <f t="shared" si="5"/>
        <v>16500</v>
      </c>
      <c r="H41" s="5" t="s">
        <v>247</v>
      </c>
      <c r="I41" s="50" t="s">
        <v>157</v>
      </c>
      <c r="J41" s="50" t="s">
        <v>156</v>
      </c>
    </row>
    <row r="42" spans="1:11" ht="16.5" thickTop="1" thickBot="1" x14ac:dyDescent="0.3">
      <c r="A42" s="13" t="s">
        <v>38</v>
      </c>
      <c r="B42" s="8" t="s">
        <v>23</v>
      </c>
      <c r="C42" s="31" t="s">
        <v>56</v>
      </c>
      <c r="D42" s="47">
        <v>3</v>
      </c>
      <c r="E42" s="48">
        <v>5500</v>
      </c>
      <c r="F42" s="1" t="s">
        <v>4</v>
      </c>
      <c r="G42" s="48">
        <f t="shared" si="5"/>
        <v>16500</v>
      </c>
      <c r="H42" s="5" t="s">
        <v>247</v>
      </c>
      <c r="I42" s="50" t="s">
        <v>157</v>
      </c>
      <c r="J42" s="50" t="s">
        <v>156</v>
      </c>
    </row>
    <row r="43" spans="1:11" ht="16.5" thickTop="1" thickBot="1" x14ac:dyDescent="0.3">
      <c r="A43" s="13" t="s">
        <v>38</v>
      </c>
      <c r="B43" s="8" t="s">
        <v>23</v>
      </c>
      <c r="C43" s="31" t="s">
        <v>58</v>
      </c>
      <c r="D43" s="47">
        <v>2</v>
      </c>
      <c r="E43" s="48">
        <v>5500</v>
      </c>
      <c r="F43" s="1" t="s">
        <v>4</v>
      </c>
      <c r="G43" s="48">
        <f t="shared" si="5"/>
        <v>11000</v>
      </c>
      <c r="H43" s="5" t="s">
        <v>247</v>
      </c>
      <c r="I43" s="50" t="s">
        <v>157</v>
      </c>
      <c r="J43" s="50" t="s">
        <v>158</v>
      </c>
    </row>
    <row r="44" spans="1:11" ht="16.5" thickTop="1" thickBot="1" x14ac:dyDescent="0.3">
      <c r="A44" s="13" t="s">
        <v>38</v>
      </c>
      <c r="B44" s="49" t="s">
        <v>111</v>
      </c>
      <c r="C44" s="31" t="s">
        <v>186</v>
      </c>
      <c r="D44" s="47">
        <v>4</v>
      </c>
      <c r="E44" s="48">
        <v>7300</v>
      </c>
      <c r="F44" s="1" t="s">
        <v>4</v>
      </c>
      <c r="G44" s="48">
        <f>D44*E44</f>
        <v>29200</v>
      </c>
      <c r="H44" s="5" t="s">
        <v>253</v>
      </c>
      <c r="I44" s="50" t="s">
        <v>149</v>
      </c>
      <c r="J44" s="50" t="s">
        <v>149</v>
      </c>
      <c r="K44" s="72" t="s">
        <v>214</v>
      </c>
    </row>
    <row r="45" spans="1:11" ht="16.5" thickTop="1" thickBot="1" x14ac:dyDescent="0.3">
      <c r="A45" s="13" t="s">
        <v>38</v>
      </c>
      <c r="B45" s="49" t="s">
        <v>111</v>
      </c>
      <c r="C45" s="31" t="s">
        <v>113</v>
      </c>
      <c r="D45" s="47">
        <v>3</v>
      </c>
      <c r="E45" s="48">
        <v>8500</v>
      </c>
      <c r="F45" s="7" t="s">
        <v>8</v>
      </c>
      <c r="G45" s="48">
        <f>D45*E45</f>
        <v>25500</v>
      </c>
      <c r="H45" s="5" t="s">
        <v>247</v>
      </c>
      <c r="I45" s="50" t="s">
        <v>148</v>
      </c>
      <c r="J45" s="50" t="s">
        <v>148</v>
      </c>
      <c r="K45" s="72" t="s">
        <v>217</v>
      </c>
    </row>
    <row r="46" spans="1:11" ht="16.5" thickTop="1" thickBot="1" x14ac:dyDescent="0.3">
      <c r="A46" s="13" t="s">
        <v>38</v>
      </c>
      <c r="B46" s="10" t="s">
        <v>92</v>
      </c>
      <c r="C46" s="31" t="s">
        <v>93</v>
      </c>
      <c r="D46" s="47">
        <v>2</v>
      </c>
      <c r="E46" s="48">
        <v>8000</v>
      </c>
      <c r="F46" s="7" t="s">
        <v>8</v>
      </c>
      <c r="G46" s="48">
        <f>D46*E46</f>
        <v>16000</v>
      </c>
      <c r="H46" s="5" t="s">
        <v>249</v>
      </c>
      <c r="I46" s="50" t="s">
        <v>146</v>
      </c>
      <c r="J46" s="50" t="s">
        <v>146</v>
      </c>
      <c r="K46" s="72" t="s">
        <v>238</v>
      </c>
    </row>
    <row r="47" spans="1:11" ht="16.5" thickTop="1" thickBot="1" x14ac:dyDescent="0.3">
      <c r="A47" s="13" t="s">
        <v>38</v>
      </c>
      <c r="B47" s="14" t="s">
        <v>33</v>
      </c>
      <c r="C47" s="31" t="s">
        <v>34</v>
      </c>
      <c r="D47" s="47">
        <v>3</v>
      </c>
      <c r="E47" s="48">
        <v>7000</v>
      </c>
      <c r="F47" s="7" t="s">
        <v>8</v>
      </c>
      <c r="G47" s="48">
        <f t="shared" si="5"/>
        <v>21000</v>
      </c>
      <c r="H47" s="5" t="s">
        <v>247</v>
      </c>
      <c r="I47" s="50" t="s">
        <v>159</v>
      </c>
      <c r="J47" s="50" t="s">
        <v>159</v>
      </c>
      <c r="K47" s="72" t="s">
        <v>105</v>
      </c>
    </row>
    <row r="48" spans="1:11" ht="16.5" thickTop="1" thickBot="1" x14ac:dyDescent="0.3">
      <c r="A48" s="13" t="s">
        <v>38</v>
      </c>
      <c r="B48" s="11" t="s">
        <v>27</v>
      </c>
      <c r="C48" s="31" t="s">
        <v>28</v>
      </c>
      <c r="D48" s="47">
        <v>5</v>
      </c>
      <c r="E48" s="48">
        <v>5900</v>
      </c>
      <c r="F48" s="1" t="s">
        <v>4</v>
      </c>
      <c r="G48" s="48">
        <f t="shared" si="5"/>
        <v>29500</v>
      </c>
      <c r="H48" s="5" t="s">
        <v>254</v>
      </c>
      <c r="I48" s="50" t="s">
        <v>160</v>
      </c>
      <c r="J48" s="50" t="s">
        <v>161</v>
      </c>
      <c r="K48" s="72" t="s">
        <v>112</v>
      </c>
    </row>
    <row r="49" spans="1:11" ht="16.5" thickTop="1" thickBot="1" x14ac:dyDescent="0.3">
      <c r="A49" s="13" t="s">
        <v>38</v>
      </c>
      <c r="B49" s="11" t="s">
        <v>27</v>
      </c>
      <c r="C49" s="31" t="s">
        <v>54</v>
      </c>
      <c r="D49" s="47">
        <v>3</v>
      </c>
      <c r="E49" s="48">
        <v>5900</v>
      </c>
      <c r="F49" s="1" t="s">
        <v>4</v>
      </c>
      <c r="G49" s="48">
        <f t="shared" si="5"/>
        <v>17700</v>
      </c>
      <c r="H49" s="5" t="s">
        <v>247</v>
      </c>
      <c r="I49" s="50" t="s">
        <v>162</v>
      </c>
      <c r="J49" s="50" t="s">
        <v>162</v>
      </c>
      <c r="K49" s="72" t="s">
        <v>106</v>
      </c>
    </row>
    <row r="50" spans="1:11" ht="16.5" thickTop="1" thickBot="1" x14ac:dyDescent="0.3">
      <c r="A50" s="13" t="s">
        <v>38</v>
      </c>
      <c r="B50" s="15" t="s">
        <v>59</v>
      </c>
      <c r="C50" s="31" t="s">
        <v>61</v>
      </c>
      <c r="D50" s="47">
        <v>2</v>
      </c>
      <c r="E50" s="48">
        <v>5900</v>
      </c>
      <c r="F50" s="1" t="s">
        <v>4</v>
      </c>
      <c r="G50" s="48">
        <f t="shared" si="5"/>
        <v>11800</v>
      </c>
      <c r="H50" s="5" t="s">
        <v>249</v>
      </c>
      <c r="I50" s="50" t="s">
        <v>163</v>
      </c>
      <c r="J50" s="50" t="s">
        <v>163</v>
      </c>
    </row>
    <row r="51" spans="1:11" ht="16.5" thickTop="1" thickBot="1" x14ac:dyDescent="0.3">
      <c r="A51" s="13" t="s">
        <v>38</v>
      </c>
      <c r="B51" s="15" t="s">
        <v>59</v>
      </c>
      <c r="C51" s="31" t="s">
        <v>60</v>
      </c>
      <c r="D51" s="47">
        <v>2</v>
      </c>
      <c r="E51" s="48">
        <v>5900</v>
      </c>
      <c r="F51" s="1" t="s">
        <v>16</v>
      </c>
      <c r="G51" s="48">
        <f t="shared" si="5"/>
        <v>11800</v>
      </c>
      <c r="H51" s="5" t="s">
        <v>249</v>
      </c>
      <c r="I51" s="50" t="s">
        <v>164</v>
      </c>
      <c r="J51" s="50" t="s">
        <v>164</v>
      </c>
      <c r="K51" s="72" t="s">
        <v>107</v>
      </c>
    </row>
    <row r="52" spans="1:11" ht="16.5" thickTop="1" thickBot="1" x14ac:dyDescent="0.3">
      <c r="A52" s="16" t="s">
        <v>39</v>
      </c>
      <c r="B52" s="4" t="s">
        <v>22</v>
      </c>
      <c r="C52" s="31" t="s">
        <v>40</v>
      </c>
      <c r="D52" s="47">
        <v>2</v>
      </c>
      <c r="E52" s="48">
        <v>6000</v>
      </c>
      <c r="F52" s="1" t="s">
        <v>4</v>
      </c>
      <c r="G52" s="48">
        <f t="shared" ref="G52:G73" si="6">D52*E52</f>
        <v>12000</v>
      </c>
      <c r="H52" s="7" t="s">
        <v>6</v>
      </c>
      <c r="I52" s="50" t="s">
        <v>165</v>
      </c>
      <c r="J52" s="50" t="s">
        <v>165</v>
      </c>
    </row>
    <row r="53" spans="1:11" ht="16.5" thickTop="1" thickBot="1" x14ac:dyDescent="0.3">
      <c r="A53" s="16" t="s">
        <v>39</v>
      </c>
      <c r="B53" s="4" t="s">
        <v>22</v>
      </c>
      <c r="C53" s="31" t="s">
        <v>46</v>
      </c>
      <c r="D53" s="47">
        <v>1</v>
      </c>
      <c r="E53" s="48">
        <v>6000</v>
      </c>
      <c r="F53" s="1" t="s">
        <v>4</v>
      </c>
      <c r="G53" s="48">
        <f t="shared" si="6"/>
        <v>6000</v>
      </c>
      <c r="H53" s="5" t="s">
        <v>255</v>
      </c>
      <c r="I53" s="50" t="s">
        <v>166</v>
      </c>
      <c r="J53" s="50" t="s">
        <v>166</v>
      </c>
    </row>
    <row r="54" spans="1:11" ht="16.5" thickTop="1" thickBot="1" x14ac:dyDescent="0.3">
      <c r="A54" s="16" t="s">
        <v>39</v>
      </c>
      <c r="B54" s="4" t="s">
        <v>22</v>
      </c>
      <c r="C54" s="31" t="s">
        <v>45</v>
      </c>
      <c r="D54" s="47">
        <v>3</v>
      </c>
      <c r="E54" s="48">
        <v>6000</v>
      </c>
      <c r="F54" s="1" t="s">
        <v>4</v>
      </c>
      <c r="G54" s="48">
        <f t="shared" ref="G54:G57" si="7">D54*E54</f>
        <v>18000</v>
      </c>
      <c r="H54" s="5" t="s">
        <v>256</v>
      </c>
      <c r="I54" s="50" t="s">
        <v>172</v>
      </c>
      <c r="J54" s="50" t="s">
        <v>172</v>
      </c>
    </row>
    <row r="55" spans="1:11" ht="16.5" thickTop="1" thickBot="1" x14ac:dyDescent="0.3">
      <c r="A55" s="16" t="s">
        <v>39</v>
      </c>
      <c r="B55" s="8" t="s">
        <v>23</v>
      </c>
      <c r="C55" s="31" t="s">
        <v>41</v>
      </c>
      <c r="D55" s="47">
        <v>12</v>
      </c>
      <c r="E55" s="48">
        <v>5500</v>
      </c>
      <c r="F55" s="1" t="s">
        <v>16</v>
      </c>
      <c r="G55" s="48">
        <f t="shared" si="7"/>
        <v>66000</v>
      </c>
      <c r="H55" s="5" t="s">
        <v>256</v>
      </c>
      <c r="I55" s="50" t="s">
        <v>167</v>
      </c>
      <c r="J55" s="50" t="s">
        <v>167</v>
      </c>
    </row>
    <row r="56" spans="1:11" ht="16.5" thickTop="1" thickBot="1" x14ac:dyDescent="0.3">
      <c r="A56" s="16" t="s">
        <v>39</v>
      </c>
      <c r="B56" s="8" t="s">
        <v>23</v>
      </c>
      <c r="C56" s="31" t="s">
        <v>99</v>
      </c>
      <c r="D56" s="47">
        <v>1</v>
      </c>
      <c r="E56" s="48">
        <v>14000</v>
      </c>
      <c r="F56" s="1" t="s">
        <v>16</v>
      </c>
      <c r="G56" s="48">
        <f t="shared" si="7"/>
        <v>14000</v>
      </c>
      <c r="H56" s="5" t="s">
        <v>257</v>
      </c>
      <c r="I56" s="50" t="s">
        <v>168</v>
      </c>
      <c r="J56" s="50" t="s">
        <v>168</v>
      </c>
    </row>
    <row r="57" spans="1:11" ht="16.5" thickTop="1" thickBot="1" x14ac:dyDescent="0.3">
      <c r="A57" s="16" t="s">
        <v>39</v>
      </c>
      <c r="B57" s="8" t="s">
        <v>23</v>
      </c>
      <c r="C57" s="31" t="s">
        <v>42</v>
      </c>
      <c r="D57" s="47">
        <v>6</v>
      </c>
      <c r="E57" s="48">
        <v>5500</v>
      </c>
      <c r="F57" s="1" t="s">
        <v>16</v>
      </c>
      <c r="G57" s="48">
        <f t="shared" si="7"/>
        <v>33000</v>
      </c>
      <c r="H57" s="7" t="s">
        <v>6</v>
      </c>
      <c r="I57" s="50" t="s">
        <v>169</v>
      </c>
      <c r="J57" s="50" t="s">
        <v>169</v>
      </c>
    </row>
    <row r="58" spans="1:11" ht="16.5" thickTop="1" thickBot="1" x14ac:dyDescent="0.3">
      <c r="A58" s="16" t="s">
        <v>39</v>
      </c>
      <c r="B58" s="8" t="s">
        <v>23</v>
      </c>
      <c r="C58" s="31" t="s">
        <v>44</v>
      </c>
      <c r="D58" s="47">
        <v>4</v>
      </c>
      <c r="E58" s="48">
        <v>5500</v>
      </c>
      <c r="F58" s="1" t="s">
        <v>16</v>
      </c>
      <c r="G58" s="48">
        <f t="shared" ref="G58:G63" si="8">D58*E58</f>
        <v>22000</v>
      </c>
      <c r="H58" s="7" t="s">
        <v>6</v>
      </c>
      <c r="I58" s="50" t="s">
        <v>171</v>
      </c>
      <c r="J58" s="50" t="s">
        <v>171</v>
      </c>
    </row>
    <row r="59" spans="1:11" ht="16.5" thickTop="1" thickBot="1" x14ac:dyDescent="0.3">
      <c r="A59" s="16" t="s">
        <v>39</v>
      </c>
      <c r="B59" s="8" t="s">
        <v>23</v>
      </c>
      <c r="C59" s="31" t="s">
        <v>31</v>
      </c>
      <c r="D59" s="47">
        <v>5</v>
      </c>
      <c r="E59" s="48">
        <v>5500</v>
      </c>
      <c r="F59" s="1" t="s">
        <v>16</v>
      </c>
      <c r="G59" s="48">
        <f t="shared" si="8"/>
        <v>27500</v>
      </c>
      <c r="H59" s="7" t="s">
        <v>6</v>
      </c>
      <c r="I59" s="50" t="s">
        <v>139</v>
      </c>
      <c r="J59" s="50" t="s">
        <v>139</v>
      </c>
    </row>
    <row r="60" spans="1:11" ht="16.5" thickTop="1" thickBot="1" x14ac:dyDescent="0.3">
      <c r="A60" s="16" t="s">
        <v>39</v>
      </c>
      <c r="B60" s="8" t="s">
        <v>23</v>
      </c>
      <c r="C60" s="31" t="s">
        <v>97</v>
      </c>
      <c r="D60" s="47">
        <v>1</v>
      </c>
      <c r="E60" s="48">
        <v>5500</v>
      </c>
      <c r="F60" s="1" t="s">
        <v>16</v>
      </c>
      <c r="G60" s="48">
        <f t="shared" si="8"/>
        <v>5500</v>
      </c>
      <c r="H60" s="7" t="s">
        <v>6</v>
      </c>
      <c r="I60" s="50" t="s">
        <v>142</v>
      </c>
      <c r="J60" s="50" t="s">
        <v>142</v>
      </c>
    </row>
    <row r="61" spans="1:11" ht="16.5" thickTop="1" thickBot="1" x14ac:dyDescent="0.3">
      <c r="A61" s="16" t="s">
        <v>39</v>
      </c>
      <c r="B61" s="8" t="s">
        <v>23</v>
      </c>
      <c r="C61" s="31" t="s">
        <v>48</v>
      </c>
      <c r="D61" s="47">
        <v>1</v>
      </c>
      <c r="E61" s="48">
        <v>5500</v>
      </c>
      <c r="F61" s="1" t="s">
        <v>16</v>
      </c>
      <c r="G61" s="48">
        <f t="shared" si="8"/>
        <v>5500</v>
      </c>
      <c r="H61" s="7" t="s">
        <v>6</v>
      </c>
      <c r="I61" s="50" t="s">
        <v>174</v>
      </c>
      <c r="J61" s="50" t="s">
        <v>174</v>
      </c>
    </row>
    <row r="62" spans="1:11" ht="16.5" thickTop="1" thickBot="1" x14ac:dyDescent="0.3">
      <c r="A62" s="16" t="s">
        <v>39</v>
      </c>
      <c r="B62" s="8" t="s">
        <v>23</v>
      </c>
      <c r="C62" s="31" t="s">
        <v>43</v>
      </c>
      <c r="D62" s="47">
        <v>5</v>
      </c>
      <c r="E62" s="48">
        <v>5500</v>
      </c>
      <c r="F62" s="1" t="s">
        <v>4</v>
      </c>
      <c r="G62" s="48">
        <f t="shared" si="8"/>
        <v>27500</v>
      </c>
      <c r="H62" s="5" t="s">
        <v>252</v>
      </c>
      <c r="I62" s="50" t="s">
        <v>170</v>
      </c>
      <c r="J62" s="50" t="s">
        <v>170</v>
      </c>
    </row>
    <row r="63" spans="1:11" ht="16.5" thickTop="1" thickBot="1" x14ac:dyDescent="0.3">
      <c r="A63" s="16" t="s">
        <v>39</v>
      </c>
      <c r="B63" s="8" t="s">
        <v>23</v>
      </c>
      <c r="C63" s="31" t="s">
        <v>47</v>
      </c>
      <c r="D63" s="47">
        <v>1</v>
      </c>
      <c r="E63" s="48">
        <v>5500</v>
      </c>
      <c r="F63" s="1" t="s">
        <v>4</v>
      </c>
      <c r="G63" s="48">
        <f t="shared" si="8"/>
        <v>5500</v>
      </c>
      <c r="H63" s="7" t="s">
        <v>6</v>
      </c>
      <c r="I63" s="50" t="s">
        <v>173</v>
      </c>
      <c r="J63" s="50" t="s">
        <v>173</v>
      </c>
    </row>
    <row r="64" spans="1:11" ht="16.5" thickTop="1" thickBot="1" x14ac:dyDescent="0.3">
      <c r="A64" s="17" t="s">
        <v>62</v>
      </c>
      <c r="B64" s="8" t="s">
        <v>23</v>
      </c>
      <c r="C64" s="31" t="s">
        <v>75</v>
      </c>
      <c r="D64" s="47">
        <v>1</v>
      </c>
      <c r="E64" s="48">
        <v>5500</v>
      </c>
      <c r="F64" s="1" t="s">
        <v>4</v>
      </c>
      <c r="G64" s="48">
        <f t="shared" si="6"/>
        <v>5500</v>
      </c>
      <c r="H64" s="5" t="s">
        <v>258</v>
      </c>
      <c r="I64" s="50" t="s">
        <v>135</v>
      </c>
      <c r="J64" s="50" t="s">
        <v>135</v>
      </c>
    </row>
    <row r="65" spans="1:11" ht="16.5" thickTop="1" thickBot="1" x14ac:dyDescent="0.3">
      <c r="A65" s="17" t="s">
        <v>62</v>
      </c>
      <c r="B65" s="8" t="s">
        <v>23</v>
      </c>
      <c r="C65" s="31" t="s">
        <v>76</v>
      </c>
      <c r="D65" s="47">
        <v>1</v>
      </c>
      <c r="E65" s="48">
        <v>5500</v>
      </c>
      <c r="F65" s="1" t="s">
        <v>4</v>
      </c>
      <c r="G65" s="48">
        <f t="shared" si="6"/>
        <v>5500</v>
      </c>
      <c r="H65" s="5" t="s">
        <v>258</v>
      </c>
      <c r="I65" s="50" t="s">
        <v>175</v>
      </c>
      <c r="J65" s="50" t="s">
        <v>175</v>
      </c>
    </row>
    <row r="66" spans="1:11" ht="16.5" thickTop="1" thickBot="1" x14ac:dyDescent="0.3">
      <c r="A66" s="17" t="s">
        <v>62</v>
      </c>
      <c r="B66" s="8" t="s">
        <v>23</v>
      </c>
      <c r="C66" s="31" t="s">
        <v>77</v>
      </c>
      <c r="D66" s="47">
        <v>1</v>
      </c>
      <c r="E66" s="48">
        <v>5500</v>
      </c>
      <c r="F66" s="1" t="s">
        <v>4</v>
      </c>
      <c r="G66" s="48">
        <f t="shared" si="6"/>
        <v>5500</v>
      </c>
      <c r="H66" s="5" t="s">
        <v>258</v>
      </c>
      <c r="I66" s="50" t="s">
        <v>125</v>
      </c>
      <c r="J66" s="50" t="s">
        <v>125</v>
      </c>
    </row>
    <row r="67" spans="1:11" ht="16.5" thickTop="1" thickBot="1" x14ac:dyDescent="0.3">
      <c r="A67" s="17" t="s">
        <v>62</v>
      </c>
      <c r="B67" s="8" t="s">
        <v>23</v>
      </c>
      <c r="C67" s="31" t="s">
        <v>78</v>
      </c>
      <c r="D67" s="47">
        <v>1</v>
      </c>
      <c r="E67" s="48">
        <v>5500</v>
      </c>
      <c r="F67" s="1" t="s">
        <v>4</v>
      </c>
      <c r="G67" s="48">
        <f t="shared" si="6"/>
        <v>5500</v>
      </c>
      <c r="H67" s="5" t="s">
        <v>258</v>
      </c>
      <c r="I67" s="50" t="s">
        <v>125</v>
      </c>
      <c r="J67" s="50" t="s">
        <v>125</v>
      </c>
    </row>
    <row r="68" spans="1:11" ht="16.5" thickTop="1" thickBot="1" x14ac:dyDescent="0.3">
      <c r="A68" s="17" t="s">
        <v>62</v>
      </c>
      <c r="B68" s="8" t="s">
        <v>23</v>
      </c>
      <c r="C68" s="31" t="s">
        <v>79</v>
      </c>
      <c r="D68" s="47">
        <v>1</v>
      </c>
      <c r="E68" s="48">
        <v>5500</v>
      </c>
      <c r="F68" s="1" t="s">
        <v>4</v>
      </c>
      <c r="G68" s="48">
        <f t="shared" si="6"/>
        <v>5500</v>
      </c>
      <c r="H68" s="5" t="s">
        <v>258</v>
      </c>
      <c r="I68" s="50" t="s">
        <v>176</v>
      </c>
      <c r="J68" s="50" t="s">
        <v>176</v>
      </c>
    </row>
    <row r="69" spans="1:11" ht="16.5" thickTop="1" thickBot="1" x14ac:dyDescent="0.3">
      <c r="A69" s="17" t="s">
        <v>62</v>
      </c>
      <c r="B69" s="8" t="s">
        <v>23</v>
      </c>
      <c r="C69" s="31" t="s">
        <v>80</v>
      </c>
      <c r="D69" s="47">
        <v>1</v>
      </c>
      <c r="E69" s="48">
        <v>5500</v>
      </c>
      <c r="F69" s="1" t="s">
        <v>4</v>
      </c>
      <c r="G69" s="48">
        <f t="shared" si="6"/>
        <v>5500</v>
      </c>
      <c r="H69" s="5" t="s">
        <v>258</v>
      </c>
      <c r="I69" s="50" t="s">
        <v>176</v>
      </c>
      <c r="J69" s="50" t="s">
        <v>176</v>
      </c>
    </row>
    <row r="70" spans="1:11" ht="16.5" thickTop="1" thickBot="1" x14ac:dyDescent="0.3">
      <c r="A70" s="17" t="s">
        <v>62</v>
      </c>
      <c r="B70" s="8" t="s">
        <v>23</v>
      </c>
      <c r="C70" s="31" t="s">
        <v>81</v>
      </c>
      <c r="D70" s="47">
        <v>1</v>
      </c>
      <c r="E70" s="48">
        <v>5500</v>
      </c>
      <c r="F70" s="1" t="s">
        <v>4</v>
      </c>
      <c r="G70" s="48">
        <f t="shared" si="6"/>
        <v>5500</v>
      </c>
      <c r="H70" s="5" t="s">
        <v>258</v>
      </c>
      <c r="I70" s="50" t="s">
        <v>177</v>
      </c>
      <c r="J70" s="50" t="s">
        <v>177</v>
      </c>
    </row>
    <row r="71" spans="1:11" ht="16.5" thickTop="1" thickBot="1" x14ac:dyDescent="0.3">
      <c r="A71" s="17" t="s">
        <v>62</v>
      </c>
      <c r="B71" s="8" t="s">
        <v>23</v>
      </c>
      <c r="C71" s="31" t="s">
        <v>82</v>
      </c>
      <c r="D71" s="47">
        <v>1</v>
      </c>
      <c r="E71" s="48">
        <v>5500</v>
      </c>
      <c r="F71" s="1" t="s">
        <v>4</v>
      </c>
      <c r="G71" s="48">
        <f t="shared" si="6"/>
        <v>5500</v>
      </c>
      <c r="H71" s="5" t="s">
        <v>258</v>
      </c>
      <c r="I71" s="50" t="s">
        <v>150</v>
      </c>
      <c r="J71" s="50" t="s">
        <v>150</v>
      </c>
    </row>
    <row r="72" spans="1:11" ht="16.5" thickTop="1" thickBot="1" x14ac:dyDescent="0.3">
      <c r="A72" s="17" t="s">
        <v>62</v>
      </c>
      <c r="B72" s="8" t="s">
        <v>23</v>
      </c>
      <c r="C72" s="31" t="s">
        <v>83</v>
      </c>
      <c r="D72" s="47">
        <v>1</v>
      </c>
      <c r="E72" s="48">
        <v>5500</v>
      </c>
      <c r="F72" s="1" t="s">
        <v>4</v>
      </c>
      <c r="G72" s="48">
        <f t="shared" si="6"/>
        <v>5500</v>
      </c>
      <c r="H72" s="5" t="s">
        <v>258</v>
      </c>
      <c r="I72" s="50" t="s">
        <v>178</v>
      </c>
      <c r="J72" s="50" t="s">
        <v>178</v>
      </c>
      <c r="K72" s="72" t="s">
        <v>83</v>
      </c>
    </row>
    <row r="73" spans="1:11" ht="16.5" thickTop="1" thickBot="1" x14ac:dyDescent="0.3">
      <c r="A73" s="17" t="s">
        <v>62</v>
      </c>
      <c r="B73" s="8" t="s">
        <v>23</v>
      </c>
      <c r="C73" s="31" t="s">
        <v>84</v>
      </c>
      <c r="D73" s="47">
        <v>1</v>
      </c>
      <c r="E73" s="48">
        <v>5500</v>
      </c>
      <c r="F73" s="1" t="s">
        <v>4</v>
      </c>
      <c r="G73" s="48">
        <f t="shared" si="6"/>
        <v>5500</v>
      </c>
      <c r="H73" s="5" t="s">
        <v>258</v>
      </c>
      <c r="I73" s="50" t="s">
        <v>179</v>
      </c>
      <c r="J73" s="50" t="s">
        <v>179</v>
      </c>
      <c r="K73" s="72" t="s">
        <v>84</v>
      </c>
    </row>
    <row r="74" spans="1:11" ht="16.5" thickTop="1" thickBot="1" x14ac:dyDescent="0.3">
      <c r="A74" s="17" t="s">
        <v>62</v>
      </c>
      <c r="B74" s="8" t="s">
        <v>23</v>
      </c>
      <c r="C74" s="31" t="s">
        <v>85</v>
      </c>
      <c r="D74" s="47">
        <v>1</v>
      </c>
      <c r="E74" s="48">
        <v>5500</v>
      </c>
      <c r="F74" s="1" t="s">
        <v>4</v>
      </c>
      <c r="G74" s="48">
        <f t="shared" ref="G74" si="9">D74*E74</f>
        <v>5500</v>
      </c>
      <c r="H74" s="5" t="s">
        <v>258</v>
      </c>
      <c r="I74" s="50" t="s">
        <v>179</v>
      </c>
      <c r="J74" s="50" t="s">
        <v>179</v>
      </c>
      <c r="K74" s="72" t="s">
        <v>85</v>
      </c>
    </row>
    <row r="75" spans="1:11" ht="16.5" thickTop="1" thickBot="1" x14ac:dyDescent="0.3">
      <c r="A75" s="17" t="s">
        <v>62</v>
      </c>
      <c r="B75" s="8" t="s">
        <v>23</v>
      </c>
      <c r="C75" s="31" t="s">
        <v>260</v>
      </c>
      <c r="D75" s="47">
        <v>1</v>
      </c>
      <c r="E75" s="48">
        <v>5500</v>
      </c>
      <c r="F75" s="1" t="s">
        <v>4</v>
      </c>
      <c r="G75" s="48">
        <f>D75*E75</f>
        <v>5500</v>
      </c>
      <c r="H75" s="5" t="s">
        <v>258</v>
      </c>
      <c r="I75" s="50" t="s">
        <v>261</v>
      </c>
      <c r="J75" s="50" t="s">
        <v>262</v>
      </c>
      <c r="K75" s="72" t="s">
        <v>260</v>
      </c>
    </row>
    <row r="76" spans="1:11" ht="15.75" thickBot="1" x14ac:dyDescent="0.3">
      <c r="A76" s="41" t="s">
        <v>62</v>
      </c>
      <c r="B76" s="42" t="s">
        <v>23</v>
      </c>
      <c r="C76" s="43" t="s">
        <v>108</v>
      </c>
      <c r="D76" s="44">
        <v>1</v>
      </c>
      <c r="E76" s="45">
        <v>5500</v>
      </c>
      <c r="F76" s="1" t="s">
        <v>4</v>
      </c>
      <c r="G76" s="46">
        <f>D76*E76</f>
        <v>5500</v>
      </c>
      <c r="H76" s="5" t="s">
        <v>258</v>
      </c>
      <c r="I76" s="50" t="s">
        <v>136</v>
      </c>
      <c r="J76" s="50" t="s">
        <v>136</v>
      </c>
    </row>
    <row r="77" spans="1:11" ht="15.75" thickBot="1" x14ac:dyDescent="0.3">
      <c r="A77" s="34" t="s">
        <v>62</v>
      </c>
      <c r="B77" s="33" t="s">
        <v>23</v>
      </c>
      <c r="C77" s="38" t="s">
        <v>109</v>
      </c>
      <c r="D77" s="35">
        <v>1</v>
      </c>
      <c r="E77" s="40">
        <v>5500</v>
      </c>
      <c r="F77" s="39" t="s">
        <v>4</v>
      </c>
      <c r="G77" s="36">
        <f>D77*E77</f>
        <v>5500</v>
      </c>
      <c r="H77" s="5" t="s">
        <v>258</v>
      </c>
      <c r="I77" s="50" t="s">
        <v>125</v>
      </c>
      <c r="J77" s="50" t="s">
        <v>125</v>
      </c>
      <c r="K77" s="72" t="s">
        <v>109</v>
      </c>
    </row>
    <row r="78" spans="1:11" ht="16.5" thickTop="1" thickBot="1" x14ac:dyDescent="0.3">
      <c r="A78" s="17" t="s">
        <v>62</v>
      </c>
      <c r="B78" s="8" t="s">
        <v>23</v>
      </c>
      <c r="C78" s="31" t="s">
        <v>196</v>
      </c>
      <c r="D78" s="47">
        <v>1</v>
      </c>
      <c r="E78" s="48">
        <v>5500</v>
      </c>
      <c r="F78" s="1" t="s">
        <v>4</v>
      </c>
      <c r="G78" s="48">
        <f>D78*E78</f>
        <v>5500</v>
      </c>
      <c r="H78" s="5" t="s">
        <v>258</v>
      </c>
      <c r="I78" s="50" t="s">
        <v>198</v>
      </c>
      <c r="J78" s="50" t="s">
        <v>116</v>
      </c>
      <c r="K78" s="72" t="s">
        <v>196</v>
      </c>
    </row>
    <row r="79" spans="1:11" ht="16.5" thickTop="1" thickBot="1" x14ac:dyDescent="0.3">
      <c r="A79" s="17" t="s">
        <v>62</v>
      </c>
      <c r="B79" s="8" t="s">
        <v>23</v>
      </c>
      <c r="C79" s="31" t="s">
        <v>197</v>
      </c>
      <c r="D79" s="47">
        <v>1</v>
      </c>
      <c r="E79" s="48">
        <v>5500</v>
      </c>
      <c r="F79" s="1" t="s">
        <v>4</v>
      </c>
      <c r="G79" s="48">
        <f t="shared" ref="G79" si="10">D79*E79</f>
        <v>5500</v>
      </c>
      <c r="H79" s="5" t="s">
        <v>258</v>
      </c>
      <c r="I79" s="50" t="s">
        <v>198</v>
      </c>
      <c r="J79" s="50" t="s">
        <v>199</v>
      </c>
      <c r="K79" s="72" t="s">
        <v>197</v>
      </c>
    </row>
    <row r="80" spans="1:11" ht="16.5" thickTop="1" thickBot="1" x14ac:dyDescent="0.3">
      <c r="A80" s="17" t="s">
        <v>62</v>
      </c>
      <c r="B80" s="8" t="s">
        <v>23</v>
      </c>
      <c r="C80" s="31" t="s">
        <v>263</v>
      </c>
      <c r="D80" s="47">
        <v>1</v>
      </c>
      <c r="E80" s="48">
        <v>5500</v>
      </c>
      <c r="F80" s="1" t="s">
        <v>4</v>
      </c>
      <c r="G80" s="48">
        <f t="shared" ref="G80" si="11">D80*E80</f>
        <v>5500</v>
      </c>
      <c r="H80" s="5" t="s">
        <v>258</v>
      </c>
      <c r="I80" s="50" t="s">
        <v>264</v>
      </c>
      <c r="J80" s="50" t="s">
        <v>264</v>
      </c>
      <c r="K80" s="72" t="s">
        <v>263</v>
      </c>
    </row>
    <row r="81" spans="1:11" ht="16.5" thickTop="1" thickBot="1" x14ac:dyDescent="0.3">
      <c r="A81" s="17" t="s">
        <v>62</v>
      </c>
      <c r="B81" s="8" t="s">
        <v>23</v>
      </c>
      <c r="C81" s="31" t="s">
        <v>65</v>
      </c>
      <c r="D81" s="47">
        <v>1</v>
      </c>
      <c r="E81" s="48">
        <v>14000</v>
      </c>
      <c r="F81" s="18" t="s">
        <v>66</v>
      </c>
      <c r="G81" s="48">
        <f t="shared" ref="G81:G82" si="12">D81*E81</f>
        <v>14000</v>
      </c>
      <c r="H81" s="5" t="s">
        <v>258</v>
      </c>
      <c r="I81" s="50" t="s">
        <v>180</v>
      </c>
      <c r="J81" s="50" t="s">
        <v>180</v>
      </c>
      <c r="K81" s="72" t="s">
        <v>65</v>
      </c>
    </row>
    <row r="82" spans="1:11" ht="16.5" thickTop="1" thickBot="1" x14ac:dyDescent="0.3">
      <c r="A82" s="17" t="s">
        <v>62</v>
      </c>
      <c r="B82" s="8" t="s">
        <v>23</v>
      </c>
      <c r="C82" s="31" t="s">
        <v>69</v>
      </c>
      <c r="D82" s="47">
        <v>1</v>
      </c>
      <c r="E82" s="48">
        <v>10900</v>
      </c>
      <c r="F82" s="18" t="s">
        <v>66</v>
      </c>
      <c r="G82" s="48">
        <f t="shared" si="12"/>
        <v>10900</v>
      </c>
      <c r="H82" s="5" t="s">
        <v>258</v>
      </c>
      <c r="I82" s="50" t="s">
        <v>125</v>
      </c>
      <c r="J82" s="50" t="s">
        <v>125</v>
      </c>
    </row>
    <row r="83" spans="1:11" ht="16.5" thickTop="1" thickBot="1" x14ac:dyDescent="0.3">
      <c r="A83" s="17" t="s">
        <v>62</v>
      </c>
      <c r="B83" s="8" t="s">
        <v>23</v>
      </c>
      <c r="C83" s="31" t="s">
        <v>86</v>
      </c>
      <c r="D83" s="47">
        <v>1</v>
      </c>
      <c r="E83" s="48">
        <v>5500</v>
      </c>
      <c r="F83" s="1" t="s">
        <v>16</v>
      </c>
      <c r="G83" s="48">
        <f t="shared" ref="G83:G84" si="13">D83*E83</f>
        <v>5500</v>
      </c>
      <c r="H83" s="5" t="s">
        <v>258</v>
      </c>
      <c r="I83" s="50" t="s">
        <v>136</v>
      </c>
      <c r="J83" s="50" t="s">
        <v>136</v>
      </c>
    </row>
    <row r="84" spans="1:11" ht="16.5" thickTop="1" thickBot="1" x14ac:dyDescent="0.3">
      <c r="A84" s="17" t="s">
        <v>62</v>
      </c>
      <c r="B84" s="8" t="s">
        <v>23</v>
      </c>
      <c r="C84" s="31" t="s">
        <v>87</v>
      </c>
      <c r="D84" s="47">
        <v>1</v>
      </c>
      <c r="E84" s="48">
        <v>5500</v>
      </c>
      <c r="F84" s="1" t="s">
        <v>16</v>
      </c>
      <c r="G84" s="48">
        <f t="shared" si="13"/>
        <v>5500</v>
      </c>
      <c r="H84" s="5" t="s">
        <v>258</v>
      </c>
      <c r="I84" s="50" t="s">
        <v>136</v>
      </c>
      <c r="J84" s="50" t="s">
        <v>136</v>
      </c>
    </row>
    <row r="85" spans="1:11" ht="16.5" thickTop="1" thickBot="1" x14ac:dyDescent="0.3">
      <c r="A85" s="17" t="s">
        <v>62</v>
      </c>
      <c r="B85" s="8" t="s">
        <v>23</v>
      </c>
      <c r="C85" s="31" t="s">
        <v>88</v>
      </c>
      <c r="D85" s="47">
        <v>1</v>
      </c>
      <c r="E85" s="48">
        <v>5500</v>
      </c>
      <c r="F85" s="1" t="s">
        <v>16</v>
      </c>
      <c r="G85" s="48">
        <f t="shared" ref="G85:G95" si="14">D85*E85</f>
        <v>5500</v>
      </c>
      <c r="H85" s="5" t="s">
        <v>258</v>
      </c>
      <c r="I85" s="50" t="s">
        <v>136</v>
      </c>
      <c r="J85" s="50" t="s">
        <v>136</v>
      </c>
    </row>
    <row r="86" spans="1:11" ht="15.75" thickBot="1" x14ac:dyDescent="0.3">
      <c r="A86" s="17" t="s">
        <v>62</v>
      </c>
      <c r="B86" s="8" t="s">
        <v>23</v>
      </c>
      <c r="C86" s="38" t="s">
        <v>188</v>
      </c>
      <c r="D86" s="35">
        <v>1</v>
      </c>
      <c r="E86" s="75">
        <v>5500</v>
      </c>
      <c r="F86" s="1" t="s">
        <v>16</v>
      </c>
      <c r="G86" s="36">
        <f t="shared" ref="G86" si="15">D86*E86</f>
        <v>5500</v>
      </c>
      <c r="H86" s="5" t="s">
        <v>258</v>
      </c>
      <c r="I86" s="74" t="s">
        <v>190</v>
      </c>
      <c r="J86" s="74" t="s">
        <v>189</v>
      </c>
    </row>
    <row r="87" spans="1:11" ht="15.75" thickBot="1" x14ac:dyDescent="0.3">
      <c r="A87" s="17" t="s">
        <v>62</v>
      </c>
      <c r="B87" s="8" t="s">
        <v>23</v>
      </c>
      <c r="C87" s="31" t="s">
        <v>265</v>
      </c>
      <c r="D87" s="35">
        <v>1</v>
      </c>
      <c r="E87" s="75">
        <v>5500</v>
      </c>
      <c r="F87" s="39" t="s">
        <v>16</v>
      </c>
      <c r="G87" s="36">
        <f t="shared" si="14"/>
        <v>5500</v>
      </c>
      <c r="H87" s="37" t="s">
        <v>258</v>
      </c>
      <c r="I87" s="50" t="s">
        <v>266</v>
      </c>
      <c r="J87" s="50" t="s">
        <v>266</v>
      </c>
      <c r="K87" s="72" t="s">
        <v>265</v>
      </c>
    </row>
    <row r="88" spans="1:11" ht="16.5" thickTop="1" thickBot="1" x14ac:dyDescent="0.3">
      <c r="A88" s="17" t="s">
        <v>62</v>
      </c>
      <c r="B88" s="8" t="s">
        <v>23</v>
      </c>
      <c r="C88" s="31" t="s">
        <v>72</v>
      </c>
      <c r="D88" s="47">
        <v>1</v>
      </c>
      <c r="E88" s="48">
        <v>7500</v>
      </c>
      <c r="F88" s="19" t="s">
        <v>16</v>
      </c>
      <c r="G88" s="48">
        <f t="shared" si="14"/>
        <v>7500</v>
      </c>
      <c r="H88" s="5" t="s">
        <v>258</v>
      </c>
      <c r="I88" s="50" t="s">
        <v>205</v>
      </c>
      <c r="J88" s="50" t="s">
        <v>151</v>
      </c>
    </row>
    <row r="89" spans="1:11" ht="16.5" thickTop="1" thickBot="1" x14ac:dyDescent="0.3">
      <c r="A89" s="17" t="s">
        <v>62</v>
      </c>
      <c r="B89" s="8" t="s">
        <v>23</v>
      </c>
      <c r="C89" s="31" t="s">
        <v>91</v>
      </c>
      <c r="D89" s="47">
        <v>1</v>
      </c>
      <c r="E89" s="48">
        <v>10000</v>
      </c>
      <c r="F89" s="20" t="s">
        <v>71</v>
      </c>
      <c r="G89" s="48">
        <f t="shared" si="14"/>
        <v>10000</v>
      </c>
      <c r="H89" s="5" t="s">
        <v>258</v>
      </c>
      <c r="I89" s="50" t="s">
        <v>139</v>
      </c>
      <c r="J89" s="50" t="s">
        <v>139</v>
      </c>
      <c r="K89" s="72" t="s">
        <v>91</v>
      </c>
    </row>
    <row r="90" spans="1:11" ht="16.5" thickTop="1" thickBot="1" x14ac:dyDescent="0.3">
      <c r="A90" s="17" t="s">
        <v>62</v>
      </c>
      <c r="B90" s="8" t="s">
        <v>23</v>
      </c>
      <c r="C90" s="31" t="s">
        <v>70</v>
      </c>
      <c r="D90" s="47">
        <v>1</v>
      </c>
      <c r="E90" s="48">
        <v>10000</v>
      </c>
      <c r="F90" s="20" t="s">
        <v>71</v>
      </c>
      <c r="G90" s="48">
        <f t="shared" si="14"/>
        <v>10000</v>
      </c>
      <c r="H90" s="5" t="s">
        <v>258</v>
      </c>
      <c r="I90" s="50" t="s">
        <v>181</v>
      </c>
      <c r="J90" s="50" t="s">
        <v>181</v>
      </c>
      <c r="K90" s="72" t="s">
        <v>70</v>
      </c>
    </row>
    <row r="91" spans="1:11" ht="16.5" thickTop="1" thickBot="1" x14ac:dyDescent="0.3">
      <c r="A91" s="17" t="s">
        <v>62</v>
      </c>
      <c r="B91" s="8" t="s">
        <v>23</v>
      </c>
      <c r="C91" s="31" t="s">
        <v>68</v>
      </c>
      <c r="D91" s="47">
        <v>1</v>
      </c>
      <c r="E91" s="48">
        <v>10500</v>
      </c>
      <c r="F91" s="7" t="s">
        <v>8</v>
      </c>
      <c r="G91" s="48">
        <f t="shared" si="14"/>
        <v>10500</v>
      </c>
      <c r="H91" s="5" t="s">
        <v>258</v>
      </c>
      <c r="I91" s="50" t="s">
        <v>125</v>
      </c>
      <c r="J91" s="50" t="s">
        <v>125</v>
      </c>
    </row>
    <row r="92" spans="1:11" ht="16.5" thickTop="1" thickBot="1" x14ac:dyDescent="0.3">
      <c r="A92" s="17" t="s">
        <v>62</v>
      </c>
      <c r="B92" s="8" t="s">
        <v>23</v>
      </c>
      <c r="C92" s="31" t="s">
        <v>67</v>
      </c>
      <c r="D92" s="47">
        <v>1</v>
      </c>
      <c r="E92" s="48">
        <v>10500</v>
      </c>
      <c r="F92" s="9" t="s">
        <v>14</v>
      </c>
      <c r="G92" s="48">
        <f t="shared" si="14"/>
        <v>10500</v>
      </c>
      <c r="H92" s="5" t="s">
        <v>258</v>
      </c>
      <c r="I92" s="50" t="s">
        <v>125</v>
      </c>
      <c r="J92" s="50" t="s">
        <v>125</v>
      </c>
    </row>
    <row r="93" spans="1:11" ht="16.5" thickTop="1" thickBot="1" x14ac:dyDescent="0.3">
      <c r="A93" s="17" t="s">
        <v>62</v>
      </c>
      <c r="B93" s="21" t="s">
        <v>64</v>
      </c>
      <c r="C93" s="31" t="s">
        <v>63</v>
      </c>
      <c r="D93" s="47">
        <v>1</v>
      </c>
      <c r="E93" s="48">
        <v>11450</v>
      </c>
      <c r="F93" s="1" t="s">
        <v>4</v>
      </c>
      <c r="G93" s="48">
        <f t="shared" si="14"/>
        <v>11450</v>
      </c>
      <c r="H93" s="5" t="s">
        <v>258</v>
      </c>
      <c r="I93" s="50" t="s">
        <v>138</v>
      </c>
      <c r="J93" s="50" t="s">
        <v>138</v>
      </c>
    </row>
    <row r="94" spans="1:11" ht="16.5" thickTop="1" thickBot="1" x14ac:dyDescent="0.3">
      <c r="A94" s="22" t="s">
        <v>62</v>
      </c>
      <c r="B94" s="11" t="s">
        <v>27</v>
      </c>
      <c r="C94" s="32" t="s">
        <v>201</v>
      </c>
      <c r="D94" s="24">
        <v>1</v>
      </c>
      <c r="E94" s="25">
        <v>5900</v>
      </c>
      <c r="F94" s="77" t="s">
        <v>8</v>
      </c>
      <c r="G94" s="25">
        <f t="shared" ref="G94" si="16">D94*E94</f>
        <v>5900</v>
      </c>
      <c r="H94" s="26" t="s">
        <v>258</v>
      </c>
      <c r="I94" s="50" t="s">
        <v>202</v>
      </c>
      <c r="J94" s="50" t="s">
        <v>203</v>
      </c>
      <c r="K94" s="72" t="s">
        <v>201</v>
      </c>
    </row>
    <row r="95" spans="1:11" ht="16.5" thickTop="1" thickBot="1" x14ac:dyDescent="0.3">
      <c r="A95" s="22" t="s">
        <v>62</v>
      </c>
      <c r="B95" s="23" t="s">
        <v>29</v>
      </c>
      <c r="C95" s="32" t="s">
        <v>73</v>
      </c>
      <c r="D95" s="24">
        <v>1</v>
      </c>
      <c r="E95" s="25">
        <v>9000</v>
      </c>
      <c r="F95" s="2" t="s">
        <v>4</v>
      </c>
      <c r="G95" s="25">
        <f t="shared" si="14"/>
        <v>9000</v>
      </c>
      <c r="H95" s="26" t="s">
        <v>258</v>
      </c>
      <c r="I95" s="50" t="s">
        <v>182</v>
      </c>
      <c r="J95" s="50" t="s">
        <v>182</v>
      </c>
      <c r="K95" s="72" t="s">
        <v>73</v>
      </c>
    </row>
    <row r="96" spans="1:11" ht="16.5" thickTop="1" thickBot="1" x14ac:dyDescent="0.3">
      <c r="A96" s="22" t="s">
        <v>62</v>
      </c>
      <c r="B96" s="23" t="s">
        <v>29</v>
      </c>
      <c r="C96" s="32" t="s">
        <v>232</v>
      </c>
      <c r="D96" s="24">
        <v>1</v>
      </c>
      <c r="E96" s="48">
        <v>9000</v>
      </c>
      <c r="F96" s="2" t="s">
        <v>4</v>
      </c>
      <c r="G96" s="25">
        <f t="shared" ref="G96" si="17">D96*E96</f>
        <v>9000</v>
      </c>
      <c r="H96" s="26" t="s">
        <v>258</v>
      </c>
      <c r="I96" s="50" t="s">
        <v>116</v>
      </c>
      <c r="J96" s="50" t="s">
        <v>116</v>
      </c>
      <c r="K96" s="72" t="s">
        <v>232</v>
      </c>
    </row>
    <row r="97" spans="1:11" ht="16.5" thickTop="1" thickBot="1" x14ac:dyDescent="0.3">
      <c r="A97" s="17" t="s">
        <v>62</v>
      </c>
      <c r="B97" s="14" t="s">
        <v>33</v>
      </c>
      <c r="C97" s="31" t="s">
        <v>110</v>
      </c>
      <c r="D97" s="47">
        <v>1</v>
      </c>
      <c r="E97" s="48">
        <v>5500</v>
      </c>
      <c r="F97" s="1" t="s">
        <v>4</v>
      </c>
      <c r="G97" s="48">
        <f>D97*E97</f>
        <v>5500</v>
      </c>
      <c r="H97" s="5" t="s">
        <v>258</v>
      </c>
      <c r="I97" s="50" t="s">
        <v>183</v>
      </c>
      <c r="J97" s="50" t="s">
        <v>183</v>
      </c>
      <c r="K97" s="72" t="s">
        <v>110</v>
      </c>
    </row>
    <row r="98" spans="1:11" ht="16.5" thickTop="1" thickBot="1" x14ac:dyDescent="0.3">
      <c r="A98" s="17" t="s">
        <v>62</v>
      </c>
      <c r="B98" s="14" t="s">
        <v>33</v>
      </c>
      <c r="C98" s="31" t="s">
        <v>74</v>
      </c>
      <c r="D98" s="47">
        <v>1</v>
      </c>
      <c r="E98" s="48">
        <v>5500</v>
      </c>
      <c r="F98" s="1" t="s">
        <v>4</v>
      </c>
      <c r="G98" s="48">
        <f>D98*E98</f>
        <v>5500</v>
      </c>
      <c r="H98" s="5" t="s">
        <v>258</v>
      </c>
      <c r="I98" s="50" t="s">
        <v>184</v>
      </c>
      <c r="J98" s="50" t="s">
        <v>184</v>
      </c>
    </row>
    <row r="99" spans="1:11" ht="16.5" thickTop="1" thickBot="1" x14ac:dyDescent="0.3">
      <c r="A99" s="17" t="s">
        <v>62</v>
      </c>
      <c r="B99" s="14" t="s">
        <v>33</v>
      </c>
      <c r="C99" s="31" t="s">
        <v>267</v>
      </c>
      <c r="D99" s="47">
        <v>1</v>
      </c>
      <c r="E99" s="48">
        <v>9500</v>
      </c>
      <c r="F99" s="18" t="s">
        <v>66</v>
      </c>
      <c r="G99" s="48">
        <f>D99*E99</f>
        <v>9500</v>
      </c>
      <c r="H99" s="5" t="s">
        <v>258</v>
      </c>
      <c r="I99" s="50" t="s">
        <v>268</v>
      </c>
      <c r="J99" s="50" t="s">
        <v>268</v>
      </c>
      <c r="K99" s="72" t="s">
        <v>267</v>
      </c>
    </row>
    <row r="100" spans="1:11" ht="16.5" thickTop="1" thickBot="1" x14ac:dyDescent="0.3">
      <c r="A100" s="17" t="s">
        <v>62</v>
      </c>
      <c r="B100" s="78" t="s">
        <v>218</v>
      </c>
      <c r="C100" s="31" t="s">
        <v>219</v>
      </c>
      <c r="D100" s="47">
        <v>1</v>
      </c>
      <c r="E100" s="48">
        <v>12000</v>
      </c>
      <c r="F100" s="18" t="s">
        <v>66</v>
      </c>
      <c r="G100" s="48">
        <f t="shared" ref="G100" si="18">D100*E100</f>
        <v>12000</v>
      </c>
      <c r="H100" s="5" t="s">
        <v>258</v>
      </c>
      <c r="I100" s="50" t="s">
        <v>220</v>
      </c>
      <c r="J100" s="50" t="s">
        <v>220</v>
      </c>
      <c r="K100" s="72" t="s">
        <v>219</v>
      </c>
    </row>
    <row r="101" spans="1:11" ht="15.75" thickBot="1" x14ac:dyDescent="0.3">
      <c r="A101" s="12" t="s">
        <v>36</v>
      </c>
      <c r="B101" s="12" t="s">
        <v>21</v>
      </c>
      <c r="C101" s="12" t="s">
        <v>3</v>
      </c>
      <c r="D101" s="12" t="s">
        <v>0</v>
      </c>
      <c r="E101" s="12" t="s">
        <v>225</v>
      </c>
      <c r="F101" s="12" t="s">
        <v>1</v>
      </c>
      <c r="G101" s="12" t="s">
        <v>2</v>
      </c>
      <c r="H101" s="12" t="s">
        <v>224</v>
      </c>
      <c r="I101" s="12" t="s">
        <v>234</v>
      </c>
      <c r="J101" s="12" t="s">
        <v>243</v>
      </c>
    </row>
    <row r="102" spans="1:11" x14ac:dyDescent="0.25">
      <c r="A102" s="58" t="str">
        <f>"En curso = " &amp; COUNTA(A2:A28)</f>
        <v>En curso = 27</v>
      </c>
      <c r="B102" s="62" t="str">
        <f>"Ivrea = " &amp; COUNTA(B11:B24,B32:B43,B55:B92)</f>
        <v>Ivrea = 64</v>
      </c>
      <c r="C102" s="57" t="str">
        <f>"Series en total = " &amp; COUNTA(C2:C100)</f>
        <v>Series en total = 99</v>
      </c>
      <c r="D102" s="51">
        <f>SUM(D2:D100)</f>
        <v>443</v>
      </c>
      <c r="E102" s="52">
        <f>SUM(E2:E100)</f>
        <v>674250</v>
      </c>
      <c r="F102" s="53" t="str">
        <f>"B6 = " &amp; COUNTA(F2:F14,F25,F29:F31,F35:F44,F48:F50,F52:F54,F62:F80,F93,F95:F99)</f>
        <v>B6 = 58</v>
      </c>
      <c r="G102" s="52">
        <f>SUM(G2:G100)</f>
        <v>2739250</v>
      </c>
      <c r="H102" s="54" t="str">
        <f>"Finalizados = " &amp; COUNTA(H8,H13:H14,H19,H26:H27,H29:H51,H53:H56,H62,H64:H100)</f>
        <v>Finalizados = 71</v>
      </c>
      <c r="I102" s="53" t="str">
        <f>"B6 = " &amp; SUM(D2:D14,D25,D29:D31,D35:D44,D48:D50,D52:D54,D62:D80,D93,D95:D98)</f>
        <v>B6 = 248</v>
      </c>
      <c r="J102" s="81" t="str">
        <f>"Series = " &amp; COUNTA(K2:K6,K9:K10,K12:K16,K18:K23,K25:K29,K31,K34:K36,K44:K49,K51,K72:K75,K77:K81,K87,K89:K90,K94:K97,K99:K100)</f>
        <v>Series = 52</v>
      </c>
    </row>
    <row r="103" spans="1:11" x14ac:dyDescent="0.25">
      <c r="A103" s="59" t="str">
        <f>"Completado = " &amp; COUNTA(A29:A51)</f>
        <v>Completado = 23</v>
      </c>
      <c r="B103" s="63" t="str">
        <f>"Panini = " &amp; COUNTA(B2:B10,B52:B54,B29:B31)</f>
        <v>Panini = 15</v>
      </c>
      <c r="F103" s="56" t="str">
        <f>"C6 = " &amp; COUNTA(F15:F22,F32:F34,F51,F55:F61,F83:F88)</f>
        <v>C6 = 25</v>
      </c>
      <c r="H103" s="55" t="str">
        <f>"En publicacion = " &amp; COUNTA(H2:H7,H9:H12,H15:H18,H20:H25,H28,H52,H57:H61,H63)</f>
        <v>En publicacion = 28</v>
      </c>
      <c r="I103" s="56" t="str">
        <f>"C6 = " &amp; SUM(D15:D22,D32:D34,D51,D55:D61,D83:D88)</f>
        <v>C6 = 158</v>
      </c>
    </row>
    <row r="104" spans="1:11" x14ac:dyDescent="0.25">
      <c r="A104" s="60" t="str">
        <f>"Droppeado = " &amp; COUNTA(A52:A63)</f>
        <v>Droppeado = 12</v>
      </c>
      <c r="B104" s="64" t="str">
        <f>"Kemuri = " &amp; COUNTA(B47,B97:B99)</f>
        <v>Kemuri = 4</v>
      </c>
      <c r="F104" s="27" t="str">
        <f>"A5 = " &amp; COUNTA(F24,F26:F27,F45:F47,F91,F94)</f>
        <v>A5 = 8</v>
      </c>
      <c r="I104" s="27" t="str">
        <f>"A5 = " &amp; SUM(D24,D26:D27,D45:D47,D91,D94)</f>
        <v>A5 = 24</v>
      </c>
    </row>
    <row r="105" spans="1:11" x14ac:dyDescent="0.25">
      <c r="A105" s="61" t="str">
        <f>"Tomo único = " &amp; COUNTA(A64:A100)</f>
        <v>Tomo único = 37</v>
      </c>
      <c r="B105" s="65" t="str">
        <f>"Distrito Manga = " &amp; COUNTA(B48:B49,B94)</f>
        <v>Distrito Manga = 3</v>
      </c>
      <c r="F105" s="28" t="str">
        <f>"B6x2 = " &amp; COUNTA(F81:F82,F99:F100)</f>
        <v>B6x2 = 4</v>
      </c>
      <c r="I105" s="28" t="str">
        <f>"B6x2 = " &amp; SUM(D81:D82,D99:D100)</f>
        <v>B6x2 = 4</v>
      </c>
    </row>
    <row r="106" spans="1:11" x14ac:dyDescent="0.25">
      <c r="B106" s="66" t="str">
        <f>"Ovni Press = " &amp; COUNTA(B25,B95:B96)</f>
        <v>Ovni Press = 3</v>
      </c>
      <c r="F106" s="29" t="str">
        <f>"C6x2 = " &amp; COUNTA(F89:F90)</f>
        <v>C6x2 = 2</v>
      </c>
      <c r="I106" s="29" t="str">
        <f>"C6x2 = " &amp; SUM(D89:D90)</f>
        <v>C6x2 = 2</v>
      </c>
    </row>
    <row r="107" spans="1:11" x14ac:dyDescent="0.25">
      <c r="B107" s="68" t="str">
        <f>"Planeta Cómic = " &amp; COUNTA(B26:B27,B44:B45)</f>
        <v>Planeta Cómic = 4</v>
      </c>
      <c r="F107" s="30" t="str">
        <f>"A5 color = " &amp; COUNTA(F92,F23,F28)</f>
        <v>A5 color = 3</v>
      </c>
      <c r="I107" s="30" t="str">
        <f>"A5 color = " &amp; SUM(D92,D23,D28)</f>
        <v>A5 color = 7</v>
      </c>
    </row>
    <row r="108" spans="1:11" x14ac:dyDescent="0.25">
      <c r="B108" s="67" t="str">
        <f>"Utopia = " &amp; COUNTA(B50:B51)</f>
        <v>Utopia = 2</v>
      </c>
    </row>
    <row r="109" spans="1:11" x14ac:dyDescent="0.25">
      <c r="B109" s="69" t="str">
        <f>"Merci = " &amp; COUNTA(B46)</f>
        <v>Merci = 1</v>
      </c>
    </row>
    <row r="110" spans="1:11" x14ac:dyDescent="0.25">
      <c r="B110" s="70" t="str">
        <f>"Milky Way = " &amp; COUNTA(B93)</f>
        <v>Milky Way = 1</v>
      </c>
    </row>
    <row r="111" spans="1:11" x14ac:dyDescent="0.25">
      <c r="B111" s="79" t="str">
        <f>"Moztros = " &amp; COUNTA(B100)</f>
        <v>Moztros = 1</v>
      </c>
    </row>
    <row r="112" spans="1:11" x14ac:dyDescent="0.25">
      <c r="B112" s="83" t="str">
        <f>"Random Comics = " &amp; COUNTA(B28)</f>
        <v>Random Comics = 1</v>
      </c>
    </row>
  </sheetData>
  <phoneticPr fontId="8" type="noConversion"/>
  <conditionalFormatting sqref="F2:F100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3 F25:F28 F30 F32:F100">
    <cfRule type="cellIs" dxfId="3" priority="4" operator="equal">
      <formula>"C6"</formula>
    </cfRule>
  </conditionalFormatting>
  <conditionalFormatting sqref="F9:F28 F30 F32:F100">
    <cfRule type="cellIs" dxfId="2" priority="3" operator="equal">
      <formula>"A5"</formula>
    </cfRule>
  </conditionalFormatting>
  <conditionalFormatting sqref="H3:H28 H30 H32:H100">
    <cfRule type="containsText" dxfId="1" priority="2" operator="containsText" text="En publicacion">
      <formula>NOT(ISERROR(SEARCH("En publicacion",H3)))</formula>
    </cfRule>
  </conditionalFormatting>
  <conditionalFormatting sqref="K76">
    <cfRule type="containsText" dxfId="0" priority="1" operator="containsText" text="En publicacion">
      <formula>NOT(ISERROR(SEARCH("En publicacion",K76)))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2024-03-21T19:06:38Z</dcterms:modified>
</cp:coreProperties>
</file>