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2F37BF57-C5CB-44E6-99AC-24DE9995D87D}" xr6:coauthVersionLast="47" xr6:coauthVersionMax="47" xr10:uidLastSave="{00000000-0000-0000-0000-000000000000}"/>
  <bookViews>
    <workbookView xWindow="51480" yWindow="-120" windowWidth="28110" windowHeight="16440" activeTab="1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E3" i="3"/>
  <c r="C52" i="1"/>
  <c r="E35" i="1" s="1"/>
  <c r="C47" i="1"/>
  <c r="K11" i="2" s="1"/>
  <c r="E39" i="1"/>
  <c r="E34" i="1"/>
  <c r="E33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44" i="1"/>
  <c r="E36" i="1"/>
  <c r="E41" i="1"/>
  <c r="E31" i="1"/>
  <c r="E47" i="1" s="1"/>
  <c r="K9" i="2" s="1"/>
  <c r="E25" i="2" l="1"/>
  <c r="E22" i="2"/>
  <c r="E17" i="2"/>
  <c r="E15" i="2"/>
  <c r="E11" i="2"/>
  <c r="E10" i="2"/>
  <c r="K6" i="2"/>
  <c r="E31" i="2"/>
  <c r="E8" i="2"/>
  <c r="E30" i="2"/>
  <c r="E33" i="2" s="1"/>
  <c r="E23" i="2"/>
  <c r="E24" i="2"/>
  <c r="E14" i="2"/>
  <c r="E16" i="2"/>
  <c r="E9" i="2"/>
  <c r="K12" i="2" l="1"/>
  <c r="E27" i="2"/>
  <c r="E19" i="2"/>
  <c r="K27" i="2" l="1"/>
  <c r="K25" i="2" s="1"/>
  <c r="K15" i="2"/>
  <c r="K22" i="2" l="1"/>
  <c r="K23" i="2"/>
  <c r="K13" i="2"/>
  <c r="K16" i="2" l="1"/>
  <c r="K14" i="2"/>
  <c r="K21" i="2"/>
  <c r="K30" i="2" l="1"/>
  <c r="K29" i="2"/>
  <c r="K18" i="2" s="1"/>
</calcChain>
</file>

<file path=xl/sharedStrings.xml><?xml version="1.0" encoding="utf-8"?>
<sst xmlns="http://schemas.openxmlformats.org/spreadsheetml/2006/main" count="229" uniqueCount="128">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</sst>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opLeftCell="A22" zoomScale="85" zoomScaleNormal="85" workbookViewId="0">
      <selection activeCell="F34" sqref="F34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50" t="s">
        <v>11</v>
      </c>
      <c r="E5" s="7">
        <v>10</v>
      </c>
      <c r="F5" s="42">
        <v>8.3788875899999997</v>
      </c>
      <c r="G5" s="7">
        <v>0.9</v>
      </c>
      <c r="H5" s="7">
        <v>2004</v>
      </c>
      <c r="I5" s="3">
        <f>C5*(F5/E5)^G5*(595.6/444.2)</f>
        <v>17152.803860041513</v>
      </c>
      <c r="J5" s="3"/>
    </row>
    <row r="6" spans="2:10" x14ac:dyDescent="0.4">
      <c r="B6" s="9" t="s">
        <v>12</v>
      </c>
      <c r="C6" s="4">
        <v>15500</v>
      </c>
      <c r="D6" s="51" t="s">
        <v>13</v>
      </c>
      <c r="E6">
        <v>2</v>
      </c>
      <c r="F6" s="43">
        <v>8.5023928999999998E-2</v>
      </c>
      <c r="G6">
        <v>0.59</v>
      </c>
      <c r="H6">
        <v>2006</v>
      </c>
      <c r="I6" s="5">
        <f>C6*(F6/E6)^G6*(595.6/499.6)</f>
        <v>2867.3819723969323</v>
      </c>
      <c r="J6" s="5"/>
    </row>
    <row r="7" spans="2:10" x14ac:dyDescent="0.4">
      <c r="B7" s="9" t="s">
        <v>14</v>
      </c>
      <c r="C7" s="63" t="s">
        <v>15</v>
      </c>
      <c r="D7" s="51" t="s">
        <v>15</v>
      </c>
      <c r="E7" s="51" t="s">
        <v>15</v>
      </c>
      <c r="F7" s="51" t="s">
        <v>15</v>
      </c>
      <c r="G7" s="51" t="s">
        <v>15</v>
      </c>
      <c r="H7" s="51" t="s">
        <v>15</v>
      </c>
      <c r="I7" s="64" t="s">
        <v>15</v>
      </c>
      <c r="J7" s="5"/>
    </row>
    <row r="8" spans="2:10" x14ac:dyDescent="0.4">
      <c r="B8" s="9" t="s">
        <v>16</v>
      </c>
      <c r="C8" s="4">
        <v>2100</v>
      </c>
      <c r="D8" s="51" t="s">
        <v>17</v>
      </c>
      <c r="E8">
        <v>4.79</v>
      </c>
      <c r="F8" s="43">
        <v>137.14375999999999</v>
      </c>
      <c r="G8">
        <v>0.78</v>
      </c>
      <c r="H8">
        <v>1990</v>
      </c>
      <c r="I8" s="5">
        <f>C8*(F8/E8)^G8*(595.6/357.6)</f>
        <v>47875.364542199262</v>
      </c>
      <c r="J8" s="5"/>
    </row>
    <row r="9" spans="2:10" x14ac:dyDescent="0.4">
      <c r="B9" s="9" t="s">
        <v>18</v>
      </c>
      <c r="C9" s="4">
        <v>9840</v>
      </c>
      <c r="D9" s="51" t="s">
        <v>11</v>
      </c>
      <c r="E9">
        <v>4</v>
      </c>
      <c r="F9" s="43">
        <v>0.21981837800000001</v>
      </c>
      <c r="G9">
        <v>0.55000000000000004</v>
      </c>
      <c r="H9">
        <v>2000</v>
      </c>
      <c r="I9" s="5">
        <f>C9*(F9/E9)^G9*(595.6/394.1)</f>
        <v>3015.4043488771222</v>
      </c>
      <c r="J9" s="5" t="s">
        <v>19</v>
      </c>
    </row>
    <row r="10" spans="2:10" x14ac:dyDescent="0.4">
      <c r="B10" s="9" t="s">
        <v>20</v>
      </c>
      <c r="C10" s="4">
        <v>15500</v>
      </c>
      <c r="D10" s="51" t="s">
        <v>13</v>
      </c>
      <c r="E10">
        <v>2</v>
      </c>
      <c r="F10" s="43">
        <v>0.224997159</v>
      </c>
      <c r="G10">
        <v>0.59</v>
      </c>
      <c r="H10">
        <v>2006</v>
      </c>
      <c r="I10" s="5">
        <f>C10*(F10/E10)^G10*(595.6/499.6)</f>
        <v>5091.440940187219</v>
      </c>
      <c r="J10" s="5"/>
    </row>
    <row r="11" spans="2:10" x14ac:dyDescent="0.4">
      <c r="B11" s="9" t="s">
        <v>21</v>
      </c>
      <c r="C11" s="4">
        <v>15500</v>
      </c>
      <c r="D11" s="51" t="s">
        <v>13</v>
      </c>
      <c r="E11">
        <v>2</v>
      </c>
      <c r="F11" s="43">
        <v>0.27932447599999999</v>
      </c>
      <c r="G11">
        <v>0.59</v>
      </c>
      <c r="H11">
        <v>2006</v>
      </c>
      <c r="I11" s="5">
        <f>C11*(F11/E11)^G11*(595.6/499.6)</f>
        <v>5784.4299462570762</v>
      </c>
      <c r="J11" s="5"/>
    </row>
    <row r="12" spans="2:10" x14ac:dyDescent="0.4">
      <c r="B12" s="9" t="s">
        <v>22</v>
      </c>
      <c r="C12" s="63" t="s">
        <v>15</v>
      </c>
      <c r="D12" s="51" t="s">
        <v>15</v>
      </c>
      <c r="E12" s="51" t="s">
        <v>15</v>
      </c>
      <c r="F12" s="51" t="s">
        <v>15</v>
      </c>
      <c r="G12" s="51" t="s">
        <v>15</v>
      </c>
      <c r="H12" s="51" t="s">
        <v>15</v>
      </c>
      <c r="I12" s="64" t="s">
        <v>15</v>
      </c>
      <c r="J12" s="5"/>
    </row>
    <row r="13" spans="2:10" x14ac:dyDescent="0.4">
      <c r="B13" s="9" t="s">
        <v>23</v>
      </c>
      <c r="C13" s="4">
        <v>2100</v>
      </c>
      <c r="D13" s="51" t="s">
        <v>17</v>
      </c>
      <c r="E13">
        <v>4.79</v>
      </c>
      <c r="F13" s="43">
        <v>137.14375999999999</v>
      </c>
      <c r="G13">
        <v>0.78</v>
      </c>
      <c r="H13">
        <v>1990</v>
      </c>
      <c r="I13" s="5">
        <f>C13*(F13/E13)^G13*(595.6/357.6)</f>
        <v>47875.364542199262</v>
      </c>
      <c r="J13" s="5"/>
    </row>
    <row r="14" spans="2:10" x14ac:dyDescent="0.4">
      <c r="B14" s="9" t="s">
        <v>24</v>
      </c>
      <c r="C14" s="4">
        <v>15500</v>
      </c>
      <c r="D14" s="51" t="s">
        <v>13</v>
      </c>
      <c r="E14">
        <v>2</v>
      </c>
      <c r="F14" s="43">
        <v>2.6390771599999998</v>
      </c>
      <c r="G14">
        <v>0.59</v>
      </c>
      <c r="H14">
        <v>2006</v>
      </c>
      <c r="I14" s="5">
        <f>C14*(F14/E14)^G14*(595.6/499.6)</f>
        <v>21762.710861572978</v>
      </c>
      <c r="J14" s="5"/>
    </row>
    <row r="15" spans="2:10" x14ac:dyDescent="0.4">
      <c r="B15" s="9" t="s">
        <v>25</v>
      </c>
      <c r="C15" s="69">
        <v>165000</v>
      </c>
      <c r="D15" s="65" t="s">
        <v>26</v>
      </c>
      <c r="E15" s="65">
        <v>359263</v>
      </c>
      <c r="F15" s="43">
        <v>137.14375999999999</v>
      </c>
      <c r="G15">
        <v>0.6</v>
      </c>
      <c r="H15">
        <v>1998</v>
      </c>
      <c r="I15" s="5">
        <f>C15*(F15/E15)^G15*(595.6/389.5)</f>
        <v>2243.8266781106572</v>
      </c>
      <c r="J15" s="5"/>
    </row>
    <row r="16" spans="2:10" x14ac:dyDescent="0.4">
      <c r="B16" s="9" t="s">
        <v>27</v>
      </c>
      <c r="C16" s="4">
        <v>1510000</v>
      </c>
      <c r="D16" s="51" t="s">
        <v>28</v>
      </c>
      <c r="E16">
        <v>500</v>
      </c>
      <c r="F16" s="43">
        <v>8.7893322600000001</v>
      </c>
      <c r="G16">
        <v>0.6</v>
      </c>
      <c r="H16">
        <v>2000</v>
      </c>
      <c r="I16" s="5">
        <f>C16*(F16/E16)^G16*(595.6/394.1)</f>
        <v>201983.88825965172</v>
      </c>
      <c r="J16" s="5" t="s">
        <v>29</v>
      </c>
    </row>
    <row r="17" spans="2:10" x14ac:dyDescent="0.4">
      <c r="B17" s="9" t="s">
        <v>30</v>
      </c>
      <c r="C17" s="63" t="s">
        <v>15</v>
      </c>
      <c r="D17" s="51" t="s">
        <v>15</v>
      </c>
      <c r="E17" s="51" t="s">
        <v>15</v>
      </c>
      <c r="F17" s="51" t="s">
        <v>15</v>
      </c>
      <c r="G17" s="51" t="s">
        <v>15</v>
      </c>
      <c r="H17" s="51" t="s">
        <v>15</v>
      </c>
      <c r="I17" s="64" t="s">
        <v>15</v>
      </c>
      <c r="J17" s="5"/>
    </row>
    <row r="18" spans="2:10" x14ac:dyDescent="0.4">
      <c r="B18" s="9" t="s">
        <v>31</v>
      </c>
      <c r="C18" s="63" t="s">
        <v>15</v>
      </c>
      <c r="D18" s="51" t="s">
        <v>15</v>
      </c>
      <c r="E18" s="51" t="s">
        <v>15</v>
      </c>
      <c r="F18" s="51" t="s">
        <v>15</v>
      </c>
      <c r="G18" s="51" t="s">
        <v>15</v>
      </c>
      <c r="H18" s="51" t="s">
        <v>15</v>
      </c>
      <c r="I18" s="64" t="s">
        <v>15</v>
      </c>
      <c r="J18" s="5"/>
    </row>
    <row r="19" spans="2:10" x14ac:dyDescent="0.4">
      <c r="B19" s="9" t="s">
        <v>32</v>
      </c>
      <c r="C19" s="4">
        <v>15500</v>
      </c>
      <c r="D19" s="51" t="s">
        <v>13</v>
      </c>
      <c r="E19">
        <v>2</v>
      </c>
      <c r="F19" s="43">
        <v>6.7439018000000003E-2</v>
      </c>
      <c r="G19">
        <v>0.59</v>
      </c>
      <c r="H19">
        <v>2006</v>
      </c>
      <c r="I19" s="5">
        <f>C19*(F19/E19)^G19*(595.6/499.6)</f>
        <v>2501.0011440354597</v>
      </c>
      <c r="J19" s="5"/>
    </row>
    <row r="20" spans="2:10" x14ac:dyDescent="0.4">
      <c r="B20" s="9" t="s">
        <v>33</v>
      </c>
      <c r="C20" s="4">
        <v>475000</v>
      </c>
      <c r="D20" s="51" t="s">
        <v>34</v>
      </c>
      <c r="E20">
        <v>600</v>
      </c>
      <c r="F20" s="43">
        <v>79.2101708</v>
      </c>
      <c r="G20">
        <v>0.7</v>
      </c>
      <c r="H20" s="51">
        <v>2004</v>
      </c>
      <c r="I20" s="5">
        <f>C20*(F20/E20)^G20*(595.6/444.2)</f>
        <v>154351.38616519602</v>
      </c>
      <c r="J20" s="5" t="s">
        <v>35</v>
      </c>
    </row>
    <row r="21" spans="2:10" ht="17.25" customHeight="1" thickBot="1" x14ac:dyDescent="0.45">
      <c r="B21" s="10" t="s">
        <v>36</v>
      </c>
      <c r="C21" s="70" t="s">
        <v>15</v>
      </c>
      <c r="D21" s="66" t="s">
        <v>15</v>
      </c>
      <c r="E21" s="66" t="s">
        <v>15</v>
      </c>
      <c r="F21" s="67" t="s">
        <v>15</v>
      </c>
      <c r="G21" s="66" t="s">
        <v>15</v>
      </c>
      <c r="H21" s="66" t="s">
        <v>15</v>
      </c>
      <c r="I21" s="71" t="s">
        <v>15</v>
      </c>
      <c r="J21" s="68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512505.00326072524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2">
        <v>8.3788875899999997</v>
      </c>
      <c r="D30" s="3" t="s">
        <v>15</v>
      </c>
      <c r="E30" s="39">
        <f>C30*C53*D52</f>
        <v>4273.232670899999</v>
      </c>
      <c r="F30" t="s">
        <v>42</v>
      </c>
    </row>
    <row r="31" spans="2:10" x14ac:dyDescent="0.4">
      <c r="B31" s="9" t="s">
        <v>12</v>
      </c>
      <c r="C31" s="9" t="s">
        <v>15</v>
      </c>
      <c r="D31" s="74">
        <v>576.70208400000001</v>
      </c>
      <c r="E31" s="39">
        <f>D31*IF(D31&gt;0,$C$55,$C$54)*$C$52</f>
        <v>140.29431597467999</v>
      </c>
    </row>
    <row r="32" spans="2:10" x14ac:dyDescent="0.4">
      <c r="B32" s="9" t="s">
        <v>14</v>
      </c>
      <c r="C32" s="9" t="s">
        <v>15</v>
      </c>
      <c r="D32" s="75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4">
        <v>38052.599300000002</v>
      </c>
      <c r="E33" s="39">
        <f>D33*IF(D33&gt;0,$C$55,$C$54)*$C$52</f>
        <v>9257.0558317110008</v>
      </c>
    </row>
    <row r="34" spans="2:6" x14ac:dyDescent="0.4">
      <c r="B34" s="9" t="s">
        <v>18</v>
      </c>
      <c r="C34" s="73">
        <v>0.21981837800000001</v>
      </c>
      <c r="D34" s="5" t="s">
        <v>15</v>
      </c>
      <c r="E34" s="39">
        <f>C34*C53*D52</f>
        <v>112.10737278000001</v>
      </c>
      <c r="F34" t="s">
        <v>42</v>
      </c>
    </row>
    <row r="35" spans="2:6" x14ac:dyDescent="0.4">
      <c r="B35" s="9" t="s">
        <v>20</v>
      </c>
      <c r="C35" s="9" t="s">
        <v>15</v>
      </c>
      <c r="D35" s="76">
        <v>6414.5318900000002</v>
      </c>
      <c r="E35" s="39">
        <f>D35*IF(D35&gt;0,$C$55,$C$54)*$C$52</f>
        <v>1560.4631728802999</v>
      </c>
    </row>
    <row r="36" spans="2:6" x14ac:dyDescent="0.4">
      <c r="B36" s="9" t="s">
        <v>21</v>
      </c>
      <c r="C36" s="9" t="s">
        <v>15</v>
      </c>
      <c r="D36" s="76">
        <v>15878.541499999999</v>
      </c>
      <c r="E36" s="39">
        <f>D36*IF(D36&gt;0,$C$55,$C$54)*$C$52</f>
        <v>3862.7727907049998</v>
      </c>
    </row>
    <row r="37" spans="2:6" x14ac:dyDescent="0.4">
      <c r="B37" s="9" t="s">
        <v>22</v>
      </c>
      <c r="C37" s="9" t="s">
        <v>15</v>
      </c>
      <c r="D37" s="75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5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4">
        <v>-10377.1374</v>
      </c>
      <c r="E39" s="39">
        <f>D39*IF(D39&gt;0,$C$55,$C$54)*$C$52</f>
        <v>282.29341954716</v>
      </c>
    </row>
    <row r="40" spans="2:6" x14ac:dyDescent="0.4">
      <c r="B40" s="9" t="s">
        <v>25</v>
      </c>
      <c r="C40" s="9" t="s">
        <v>15</v>
      </c>
      <c r="D40" s="75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4">
        <v>-49.6631353</v>
      </c>
      <c r="E41" s="39">
        <f>D41*IF(D41&gt;0,$C$55,$C$54)*$C$52</f>
        <v>1.3510061348200202</v>
      </c>
    </row>
    <row r="42" spans="2:6" x14ac:dyDescent="0.4">
      <c r="B42" s="9" t="s">
        <v>30</v>
      </c>
      <c r="C42" s="9" t="s">
        <v>15</v>
      </c>
      <c r="D42" s="75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5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4">
        <v>78.840153400000005</v>
      </c>
      <c r="E44" s="39">
        <f>D44*IF(D44&gt;0,$C$55,$C$54)*$C$52</f>
        <v>19.179444117618001</v>
      </c>
    </row>
    <row r="45" spans="2:6" x14ac:dyDescent="0.4">
      <c r="B45" s="9" t="s">
        <v>33</v>
      </c>
      <c r="C45" s="9" t="s">
        <v>15</v>
      </c>
      <c r="D45" s="77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8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8">
        <f>SUM(C30:C46)</f>
        <v>8.5987059679999991</v>
      </c>
      <c r="D47" s="41"/>
      <c r="E47" s="60">
        <f>SUM(E30:E46)</f>
        <v>19508.750024750578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8" t="s">
        <v>44</v>
      </c>
      <c r="C53" s="62">
        <v>0.06</v>
      </c>
    </row>
    <row r="54" spans="1:4" x14ac:dyDescent="0.4">
      <c r="A54" s="11" t="s">
        <v>15</v>
      </c>
      <c r="B54" s="48" t="s">
        <v>45</v>
      </c>
      <c r="C54" s="46">
        <v>-8.8900000000000003E-10</v>
      </c>
    </row>
    <row r="55" spans="1:4" ht="17.25" customHeight="1" thickBot="1" x14ac:dyDescent="0.45">
      <c r="A55" s="11" t="s">
        <v>46</v>
      </c>
      <c r="B55" s="49" t="s">
        <v>47</v>
      </c>
      <c r="C55" s="47">
        <v>7.9500000000000001E-9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abSelected="1" zoomScale="85" zoomScaleNormal="85" workbookViewId="0">
      <selection activeCell="E7" sqref="E7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2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3">
        <f>SUM(E29*0.01)</f>
        <v>17083.500108690841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512505.00326072524</v>
      </c>
      <c r="I7" s="24" t="s">
        <v>63</v>
      </c>
      <c r="J7" s="34"/>
      <c r="K7" s="53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170835.00108690842</v>
      </c>
      <c r="I8" s="35" t="s">
        <v>66</v>
      </c>
      <c r="J8" s="34" t="s">
        <v>15</v>
      </c>
      <c r="K8" s="54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85417.500543454211</v>
      </c>
      <c r="I9" s="34" t="s">
        <v>69</v>
      </c>
      <c r="J9" s="34" t="s">
        <v>15</v>
      </c>
      <c r="K9" s="61">
        <f>SMR!E47</f>
        <v>19508.750024750578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170835.00108690842</v>
      </c>
      <c r="I10" s="34" t="s">
        <v>72</v>
      </c>
      <c r="J10" s="34"/>
      <c r="K10" s="55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85417.500543454211</v>
      </c>
      <c r="I11" s="34" t="s">
        <v>75</v>
      </c>
      <c r="J11" s="34" t="s">
        <v>76</v>
      </c>
      <c r="K11" s="79">
        <f>SMR!C47</f>
        <v>8.5987059679999991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6">
        <f>SUM(K6*0.04)</f>
        <v>683.34000434763368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3">
        <f>SUM(K25*0.15)</f>
        <v>11470.923777547125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136668.00086952673</v>
      </c>
      <c r="I14" s="19" t="s">
        <v>83</v>
      </c>
      <c r="J14" s="34" t="s">
        <v>84</v>
      </c>
      <c r="K14" s="53">
        <f>SUM(K13*0.3)</f>
        <v>3441.2771332641373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34167.000217381683</v>
      </c>
      <c r="I15" s="19" t="s">
        <v>87</v>
      </c>
      <c r="J15" s="34" t="s">
        <v>88</v>
      </c>
      <c r="K15" s="53">
        <f>SUM(K12*0.15)</f>
        <v>102.50100065214505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136668.00086952673</v>
      </c>
      <c r="I16" s="19" t="s">
        <v>91</v>
      </c>
      <c r="J16" s="34" t="s">
        <v>92</v>
      </c>
      <c r="K16" s="53">
        <f>SUM(K13*0.15)</f>
        <v>1720.6385666320687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34167.000217381683</v>
      </c>
      <c r="I17" s="19"/>
      <c r="J17" s="34"/>
      <c r="K17" s="53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3">
        <f>SUM(0.6*K29)</f>
        <v>9357.3245490953377</v>
      </c>
    </row>
    <row r="19" spans="2:11" x14ac:dyDescent="0.4">
      <c r="B19" s="18" t="s">
        <v>97</v>
      </c>
      <c r="C19" s="19"/>
      <c r="D19" s="20"/>
      <c r="E19" s="22">
        <f>SUM(E7:E17)</f>
        <v>1366680.0086952671</v>
      </c>
      <c r="I19" s="19"/>
      <c r="J19" s="34"/>
      <c r="K19" s="53"/>
    </row>
    <row r="20" spans="2:11" x14ac:dyDescent="0.4">
      <c r="B20" s="22"/>
      <c r="C20" s="19"/>
      <c r="D20" s="20"/>
      <c r="E20" s="22"/>
      <c r="I20" s="24" t="s">
        <v>98</v>
      </c>
      <c r="J20" s="34"/>
      <c r="K20" s="53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3">
        <f>SUM(K13*0.175)</f>
        <v>2007.4116610707467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85417.500543454211</v>
      </c>
      <c r="I22" s="37" t="s">
        <v>104</v>
      </c>
      <c r="J22" s="34" t="s">
        <v>105</v>
      </c>
      <c r="K22" s="53">
        <f>SUM(K25*0.11)</f>
        <v>8412.0107702012247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85417.500543454211</v>
      </c>
      <c r="I23" s="19" t="s">
        <v>108</v>
      </c>
      <c r="J23" s="37" t="s">
        <v>109</v>
      </c>
      <c r="K23" s="53">
        <f>SUM(K25*0.035)</f>
        <v>2676.5488814276628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85417.500543454211</v>
      </c>
      <c r="I24" s="19"/>
      <c r="J24" s="37"/>
      <c r="K24" s="53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85417.500543454211</v>
      </c>
      <c r="I25" s="27" t="s">
        <v>113</v>
      </c>
      <c r="J25" s="27"/>
      <c r="K25" s="57">
        <f>SUM(K27/0.49425)</f>
        <v>76472.825183647496</v>
      </c>
    </row>
    <row r="26" spans="2:11" x14ac:dyDescent="0.4">
      <c r="B26" s="22"/>
      <c r="C26" s="19"/>
      <c r="D26" s="20"/>
      <c r="E26" s="22"/>
      <c r="I26" s="20"/>
      <c r="J26" s="20"/>
      <c r="K26" s="58"/>
    </row>
    <row r="27" spans="2:11" x14ac:dyDescent="0.4">
      <c r="B27" s="18" t="s">
        <v>114</v>
      </c>
      <c r="C27" s="19"/>
      <c r="D27" s="20"/>
      <c r="E27" s="22">
        <f>SUM(E22:E25)</f>
        <v>341670.00217381684</v>
      </c>
      <c r="I27" s="20"/>
      <c r="J27" s="20"/>
      <c r="K27" s="58">
        <f>SUM(K6:K12,K15,0.6*K12)</f>
        <v>37796.693847017777</v>
      </c>
    </row>
    <row r="28" spans="2:11" x14ac:dyDescent="0.4">
      <c r="B28" s="22"/>
      <c r="C28" s="19"/>
      <c r="D28" s="20"/>
      <c r="E28" s="22"/>
      <c r="I28" s="13"/>
      <c r="J28" s="13"/>
      <c r="K28" s="58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1708350.0108690842</v>
      </c>
      <c r="I29" s="13"/>
      <c r="J29" s="13" t="s">
        <v>116</v>
      </c>
      <c r="K29" s="58">
        <f>(K12+K13+K14)</f>
        <v>15595.540915158896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341670.00217381684</v>
      </c>
      <c r="K30" s="59">
        <f>SUM(K6:K23)</f>
        <v>76472.82518364751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341670.00217381684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2391690.015216718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237574.79714872126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"/>
  <sheetViews>
    <sheetView workbookViewId="0">
      <selection activeCell="B35" sqref="B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</cols>
  <sheetData>
    <row r="1" spans="2:5" ht="18" customHeight="1" thickBot="1" x14ac:dyDescent="0.45"/>
    <row r="2" spans="2: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5" ht="18" customHeight="1" thickBot="1" x14ac:dyDescent="0.45">
      <c r="B3" s="80" t="s">
        <v>127</v>
      </c>
      <c r="C3" s="40">
        <v>11.250741400000001</v>
      </c>
      <c r="D3" s="40">
        <v>4.53</v>
      </c>
      <c r="E3" s="81">
        <f>C3*D3*8500</f>
        <v>433209.79760700004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2023-09-04T13:02:24Z</dcterms:modified>
</cp:coreProperties>
</file>