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D1E512B8-D3A7-46E6-A1F1-F2105CC625A3}" xr6:coauthVersionLast="47" xr6:coauthVersionMax="47" xr10:uidLastSave="{00000000-0000-0000-0000-000000000000}"/>
  <bookViews>
    <workbookView xWindow="23376" yWindow="2748" windowWidth="20916" windowHeight="11868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3" i="3"/>
  <c r="E3" i="3" s="1"/>
  <c r="C31" i="1"/>
  <c r="C30" i="1"/>
  <c r="C29" i="1"/>
  <c r="C28" i="1"/>
  <c r="D22" i="1"/>
  <c r="D21" i="1"/>
  <c r="D20" i="1"/>
  <c r="D19" i="1"/>
  <c r="D23" i="1" s="1"/>
  <c r="K9" i="2" s="1"/>
  <c r="D18" i="1"/>
  <c r="I10" i="1"/>
  <c r="E7" i="2" s="1"/>
  <c r="I9" i="1"/>
  <c r="I8" i="1"/>
  <c r="I7" i="1"/>
  <c r="I6" i="1"/>
  <c r="I5" i="1"/>
  <c r="E29" i="2" l="1"/>
  <c r="E31" i="2" l="1"/>
  <c r="E30" i="2"/>
  <c r="E33" i="2" s="1"/>
  <c r="E34" i="2" s="1"/>
  <c r="E16" i="2"/>
  <c r="E14" i="2"/>
  <c r="E9" i="2"/>
  <c r="E25" i="2"/>
  <c r="E24" i="2"/>
  <c r="E10" i="2"/>
  <c r="K6" i="2"/>
  <c r="E23" i="2"/>
  <c r="E22" i="2"/>
  <c r="E17" i="2"/>
  <c r="E11" i="2"/>
  <c r="E8" i="2"/>
  <c r="E15" i="2"/>
  <c r="K12" i="2" l="1"/>
  <c r="E19" i="2"/>
  <c r="E27" i="2"/>
  <c r="K27" i="2" l="1"/>
  <c r="K25" i="2" s="1"/>
  <c r="K15" i="2"/>
  <c r="K13" i="2" l="1"/>
  <c r="K23" i="2"/>
  <c r="K22" i="2"/>
  <c r="K16" i="2" l="1"/>
  <c r="K14" i="2"/>
  <c r="K21" i="2"/>
  <c r="K29" i="2"/>
  <c r="K18" i="2" s="1"/>
  <c r="K30" i="2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<sst xmlns="http://schemas.openxmlformats.org/spreadsheetml/2006/main" count="138" uniqueCount="120">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</sst>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72.465119200000004</v>
      </c>
      <c r="G5" s="59">
        <v>0.5</v>
      </c>
      <c r="H5" s="59">
        <v>1997</v>
      </c>
      <c r="I5" s="2">
        <f>C5*(F5/E5)^G5*(595.6/386.5)</f>
        <v>2854.0530536302967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328784.72524104011</v>
      </c>
      <c r="G6" s="61">
        <v>0.6</v>
      </c>
      <c r="H6" s="59">
        <v>1987</v>
      </c>
      <c r="I6" s="3">
        <f>C6*(F6/E6)^G6*(595.6/323.8)</f>
        <v>687212.1270840189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338364.80922708003</v>
      </c>
      <c r="G7" s="61">
        <v>0.6</v>
      </c>
      <c r="H7" s="59">
        <v>1987</v>
      </c>
      <c r="I7" s="56">
        <f>C7*(F7/E7)^G7*(595.6/323.8)</f>
        <v>699157.3837035842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665.91992400000004</v>
      </c>
      <c r="G8">
        <v>0.6</v>
      </c>
      <c r="H8">
        <v>1998</v>
      </c>
      <c r="I8" s="3">
        <f>C8*(F8/E8)^G8*(595.6/389.5)</f>
        <v>5790.7775414485204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29.145495799999999</v>
      </c>
      <c r="G9">
        <v>0.6</v>
      </c>
      <c r="H9">
        <v>1998</v>
      </c>
      <c r="I9" s="3">
        <f>C9*(F9/E9)^G9*(595.6/389.5)</f>
        <v>885.98535774229356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1395900.3267404244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50.728126000000003</v>
      </c>
      <c r="D18" s="36">
        <f>C18*C31*C28</f>
        <v>453.26595143520007</v>
      </c>
    </row>
    <row r="19" spans="1:4">
      <c r="B19" s="6" t="s">
        <v>12</v>
      </c>
      <c r="C19" s="58">
        <v>9004.8110099999994</v>
      </c>
      <c r="D19" s="36">
        <f>C19*C31*C28</f>
        <v>80459.787336552006</v>
      </c>
    </row>
    <row r="20" spans="1:4">
      <c r="B20" s="6" t="s">
        <v>14</v>
      </c>
      <c r="C20" s="58">
        <v>942.79660200000001</v>
      </c>
      <c r="D20" s="36">
        <f>C20*C31*C28</f>
        <v>8424.0761981903997</v>
      </c>
    </row>
    <row r="21" spans="1:4">
      <c r="B21" s="6" t="s">
        <v>15</v>
      </c>
      <c r="C21" s="58">
        <v>-1608.6248700000001</v>
      </c>
      <c r="D21" s="36">
        <f>C21*C30*C28</f>
        <v>12936.046444581605</v>
      </c>
    </row>
    <row r="22" spans="1:4" ht="18" customHeight="1" thickBot="1">
      <c r="B22" s="6" t="s">
        <v>16</v>
      </c>
      <c r="C22" s="63">
        <v>0.67506725700000003</v>
      </c>
      <c r="D22" s="36">
        <f>C22*C31*C28</f>
        <v>6.031860954746401</v>
      </c>
    </row>
    <row r="23" spans="1:4" ht="18" customHeight="1" thickBot="1">
      <c r="B23" s="4" t="s">
        <v>17</v>
      </c>
      <c r="C23" s="38"/>
      <c r="D23" s="53">
        <f>SUM(D18:D22)</f>
        <v>102279.20779171395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0.18</v>
      </c>
    </row>
    <row r="30" spans="1:4">
      <c r="A30" s="8" t="s">
        <v>23</v>
      </c>
      <c r="B30" s="42" t="s">
        <v>24</v>
      </c>
      <c r="C30" s="70">
        <f>(-1)*'Desulf revenue'!O15</f>
        <v>-2.628000000000001E-7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2.9200000000000002E-7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46530.010891347483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1395900.3267404244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465300.10891347483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232650.05445673742</v>
      </c>
      <c r="I9" s="31" t="s">
        <v>48</v>
      </c>
      <c r="J9" s="31" t="s">
        <v>23</v>
      </c>
      <c r="K9" s="54">
        <f>Desulf!D23</f>
        <v>102279.20779171395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465300.10891347483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232650.05445673742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1861.2004356538994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46150.628056283982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372240.08713077987</v>
      </c>
      <c r="I14" s="16" t="s">
        <v>62</v>
      </c>
      <c r="J14" s="31" t="s">
        <v>63</v>
      </c>
      <c r="K14" s="45">
        <f>SUM(K13*0.3)</f>
        <v>13845.188416885194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93060.021782694967</v>
      </c>
      <c r="I15" s="16" t="s">
        <v>66</v>
      </c>
      <c r="J15" s="31" t="s">
        <v>67</v>
      </c>
      <c r="K15" s="45">
        <f>SUM(K12*0.15)</f>
        <v>279.1800653480849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372240.08713077987</v>
      </c>
      <c r="I16" s="16" t="s">
        <v>70</v>
      </c>
      <c r="J16" s="31" t="s">
        <v>71</v>
      </c>
      <c r="K16" s="45">
        <f>SUM(K13*0.15)</f>
        <v>6922.5942084425969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93060.021782694967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37114.210145293844</v>
      </c>
    </row>
    <row r="19" spans="2:11">
      <c r="B19" s="15" t="s">
        <v>76</v>
      </c>
      <c r="C19" s="16"/>
      <c r="D19" s="17"/>
      <c r="E19" s="19">
        <f>SUM(E7:E17)</f>
        <v>3722400.8713077982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8076.3599098496961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232650.05445673742</v>
      </c>
      <c r="I22" s="34" t="s">
        <v>83</v>
      </c>
      <c r="J22" s="31" t="s">
        <v>84</v>
      </c>
      <c r="K22" s="45">
        <f>SUM(K25*0.11)</f>
        <v>33843.793907941588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232650.05445673742</v>
      </c>
      <c r="I23" s="16" t="s">
        <v>87</v>
      </c>
      <c r="J23" s="34" t="s">
        <v>88</v>
      </c>
      <c r="K23" s="45">
        <f>SUM(K25*0.035)</f>
        <v>10768.479879799597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232650.05445673742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232650.05445673742</v>
      </c>
      <c r="I25" s="24" t="s">
        <v>92</v>
      </c>
      <c r="J25" s="24"/>
      <c r="K25" s="49">
        <f>SUM(K27/0.49425)</f>
        <v>307670.85370855988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930600.21782694967</v>
      </c>
      <c r="I27" s="17"/>
      <c r="J27" s="17"/>
      <c r="K27" s="50">
        <f>SUM(K6:K12,K15,0.6*K12)</f>
        <v>152066.31944545574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4653001.0891347481</v>
      </c>
      <c r="I29" s="10"/>
      <c r="J29" s="10" t="s">
        <v>95</v>
      </c>
      <c r="K29" s="50">
        <f>(K12+K13+K14)</f>
        <v>61857.016908823076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930600.21782694967</v>
      </c>
      <c r="K30" s="51">
        <f>SUM(K6:K23)</f>
        <v>307670.85370855994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930600.21782694967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6514201.524788647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647078.04773660027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4.4186111099999996</v>
      </c>
      <c r="D3" s="64">
        <f>O12*1000</f>
        <v>500</v>
      </c>
      <c r="E3" s="67">
        <f>C4*D3*8500</f>
        <v>18779.097217499999</v>
      </c>
    </row>
    <row r="4" spans="2:15">
      <c r="B4" t="s">
        <v>106</v>
      </c>
      <c r="C4">
        <f>C3*0.001</f>
        <v>4.4186111099999998E-3</v>
      </c>
      <c r="N4" t="s">
        <v>107</v>
      </c>
    </row>
    <row r="5" spans="2:15">
      <c r="N5" t="s">
        <v>108</v>
      </c>
      <c r="O5">
        <v>1.6</v>
      </c>
    </row>
    <row r="6" spans="2:15">
      <c r="N6" t="s">
        <v>109</v>
      </c>
      <c r="O6">
        <v>0.63600000000000001</v>
      </c>
    </row>
    <row r="7" spans="2:15">
      <c r="N7" t="s">
        <v>110</v>
      </c>
      <c r="O7">
        <v>0.56000000000000005</v>
      </c>
    </row>
    <row r="8" spans="2:15">
      <c r="N8" t="s">
        <v>111</v>
      </c>
      <c r="O8">
        <v>0.7</v>
      </c>
    </row>
    <row r="9" spans="2:15">
      <c r="N9" t="s">
        <v>112</v>
      </c>
      <c r="O9">
        <v>1.457142857</v>
      </c>
    </row>
    <row r="10" spans="2:15">
      <c r="N10" t="s">
        <v>113</v>
      </c>
      <c r="O10">
        <v>0.37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0.18</v>
      </c>
    </row>
    <row r="15" spans="2:15">
      <c r="N15" t="s">
        <v>118</v>
      </c>
      <c r="O15" s="69">
        <v>2.628000000000001E-7</v>
      </c>
    </row>
    <row r="16" spans="2:15">
      <c r="N16" t="s">
        <v>119</v>
      </c>
      <c r="O16" s="69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2023-12-14T08:36:12Z</dcterms:modified>
</cp:coreProperties>
</file>