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08D82B72-C434-4EA1-8057-01976501FA96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C55" i="1"/>
  <c r="C54" i="1"/>
  <c r="E41" i="1" s="1"/>
  <c r="C53" i="1"/>
  <c r="E34" i="1" s="1"/>
  <c r="C52" i="1"/>
  <c r="C47" i="1"/>
  <c r="E44" i="1"/>
  <c r="E36" i="1"/>
  <c r="E35" i="1"/>
  <c r="E33" i="1"/>
  <c r="E31" i="1"/>
  <c r="E30" i="1"/>
  <c r="I20" i="1"/>
  <c r="I19" i="1"/>
  <c r="I16" i="1"/>
  <c r="I15" i="1"/>
  <c r="I14" i="1"/>
  <c r="I13" i="1"/>
  <c r="I11" i="1"/>
  <c r="I10" i="1"/>
  <c r="I9" i="1"/>
  <c r="I8" i="1"/>
  <c r="I6" i="1"/>
  <c r="I5" i="1"/>
  <c r="I22" i="1" s="1"/>
  <c r="E7" i="2" s="1"/>
  <c r="E29" i="2" l="1"/>
  <c r="E39" i="1"/>
  <c r="E47" i="1" s="1"/>
  <c r="K11" i="2" s="1"/>
  <c r="E31" i="2" l="1"/>
  <c r="E25" i="2"/>
  <c r="E10" i="2"/>
  <c r="K6" i="2"/>
  <c r="E24" i="2"/>
  <c r="E22" i="2"/>
  <c r="E17" i="2"/>
  <c r="E15" i="2"/>
  <c r="E9" i="2"/>
  <c r="E16" i="2"/>
  <c r="E23" i="2"/>
  <c r="E14" i="2"/>
  <c r="E11" i="2"/>
  <c r="E30" i="2"/>
  <c r="E33" i="2" s="1"/>
  <c r="E34" i="2" s="1"/>
  <c r="E8" i="2"/>
  <c r="E19" i="2" s="1"/>
  <c r="K12" i="2" l="1"/>
  <c r="E27" i="2"/>
  <c r="K15" i="2" l="1"/>
  <c r="K27" i="2"/>
  <c r="K25" i="2" s="1"/>
  <c r="K22" i="2" l="1"/>
  <c r="K13" i="2"/>
  <c r="K23" i="2"/>
  <c r="K21" i="2" l="1"/>
  <c r="K16" i="2"/>
  <c r="K14" i="2"/>
  <c r="K30" i="2" s="1"/>
  <c r="K29" i="2"/>
  <c r="K18" i="2" s="1"/>
</calcChain>
</file>

<file path=xl/sharedStrings.xml><?xml version="1.0" encoding="utf-8"?>
<sst xmlns="http://schemas.openxmlformats.org/spreadsheetml/2006/main" count="243" uniqueCount="141">
  <si>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</si>
  <si>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</si>
  <si>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</si>
  <si>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</si>
  <si>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</si>
  <si>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</si>
  <si>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</si>
  <si>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</si>
  <si>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</si>
  <si>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</si>
  <si>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</si>
  <si>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</si>
  <si>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</si>
  <si>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</si>
  <si>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</si>
  <si>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</si>
  <si>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</si>
  <si>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</si>
  <si>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</si>
  <si>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</si>
  <si>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</si>
  <si>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</si>
  <si>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</si>
  <si>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</si>
  <si>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</si>
  <si>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</si>
  <si>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</si>
  <si>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</si>
  <si>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</si>
  <si>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</si>
  <si>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</si>
  <si>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</si>
  <si>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</si>
  <si>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</si>
  <si>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</si>
  <si>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</si>
  <si>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</si>
  <si>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</si>
  <si>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</si>
  <si>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</si>
  <si>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</si>
  <si>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</si>
  <si>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</si>
  <si>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</si>
  <si>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</si>
  <si>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</si>
  <si>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</si>
  <si>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</si>
  <si>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</si>
  <si>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</si>
  <si>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</si>
  <si>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</si>
  <si>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</si>
  <si>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</si>
  <si>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</si>
  <si>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</si>
  <si>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</si>
  <si>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</si>
  <si>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</si>
  <si>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</si>
  <si>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</si>
  <si>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</si>
  <si>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</si>
  <si>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</si>
  <si>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</si>
  <si>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</si>
  <si>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</si>
  <si>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</si>
  <si>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</si>
  <si>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</si>
  <si>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</si>
  <si>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</si>
  <si>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</si>
  <si>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</si>
  <si>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</si>
  <si>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</si>
  <si>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</si>
  <si>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</si>
  <si>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</si>
  <si>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</si>
  <si>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</si>
  <si>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</si>
  <si>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</si>
  <si>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</si>
  <si>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</si>
  <si>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</si>
  <si>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</si>
  <si>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</si>
  <si>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</si>
  <si>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</si>
  <si>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</si>
  <si>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</si>
  <si>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</si>
  <si>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</si>
  <si>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</si>
  <si>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</si>
  <si>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</si>
  <si>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</si>
  <si>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</si>
  <si>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</si>
  <si>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</si>
  <si>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</si>
  <si>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</si>
  <si>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</si>
  <si>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</si>
  <si>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</si>
  <si>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</si>
  <si>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</si>
  <si>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</si>
  <si>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</si>
  <si>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</si>
  <si>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</si>
  <si>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</si>
  <si>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</si>
  <si>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</si>
  <si>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</si>
  <si>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</si>
  <si>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</si>
  <si>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</si>
  <si>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</si>
  <si>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</si>
  <si>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</si>
  <si>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</si>
  <si>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</si>
  <si>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</si>
  <si>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</si>
  <si>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</si>
  <si>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H2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</si>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</sst>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84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abSelected="1" topLeftCell="A19" zoomScale="85" zoomScaleNormal="85" workbookViewId="0">
      <selection activeCell="J16" sqref="J16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48" t="s">
        <v>11</v>
      </c>
      <c r="E5" s="7">
        <v>10</v>
      </c>
      <c r="F5" s="42">
        <v>2.09621842</v>
      </c>
      <c r="G5" s="7">
        <v>0.9</v>
      </c>
      <c r="H5" s="7">
        <v>2004</v>
      </c>
      <c r="I5" s="3">
        <f>C5*(F5/E5)^G5*(595.6/444.2)</f>
        <v>4929.0165179651194</v>
      </c>
      <c r="J5" s="3"/>
    </row>
    <row r="6" spans="2:10" x14ac:dyDescent="0.4">
      <c r="B6" s="9" t="s">
        <v>12</v>
      </c>
      <c r="C6" s="4">
        <v>15500</v>
      </c>
      <c r="D6" s="49" t="s">
        <v>13</v>
      </c>
      <c r="E6">
        <v>2</v>
      </c>
      <c r="F6" s="43">
        <v>2.0265808E-2</v>
      </c>
      <c r="G6">
        <v>0.59</v>
      </c>
      <c r="H6">
        <v>2006</v>
      </c>
      <c r="I6" s="5">
        <f>C6*(F6/E6)^G6*(595.6/499.6)</f>
        <v>1230.4018491276449</v>
      </c>
      <c r="J6" s="5"/>
    </row>
    <row r="7" spans="2:10" x14ac:dyDescent="0.4">
      <c r="B7" s="9" t="s">
        <v>14</v>
      </c>
      <c r="C7" s="61" t="s">
        <v>15</v>
      </c>
      <c r="D7" s="49" t="s">
        <v>15</v>
      </c>
      <c r="E7" s="49" t="s">
        <v>15</v>
      </c>
      <c r="F7" s="49" t="s">
        <v>15</v>
      </c>
      <c r="G7" s="49" t="s">
        <v>15</v>
      </c>
      <c r="H7" s="49" t="s">
        <v>15</v>
      </c>
      <c r="I7" s="62" t="s">
        <v>15</v>
      </c>
      <c r="J7" s="5"/>
    </row>
    <row r="8" spans="2:10" x14ac:dyDescent="0.4">
      <c r="B8" s="9" t="s">
        <v>16</v>
      </c>
      <c r="C8" s="4">
        <v>2100</v>
      </c>
      <c r="D8" s="49" t="s">
        <v>17</v>
      </c>
      <c r="E8">
        <v>4.79</v>
      </c>
      <c r="F8" s="43">
        <v>34.310117400000003</v>
      </c>
      <c r="G8">
        <v>0.78</v>
      </c>
      <c r="H8">
        <v>1990</v>
      </c>
      <c r="I8" s="5">
        <f>C8*(F8/E8)^G8*(595.6/357.6)</f>
        <v>16245.911849688589</v>
      </c>
      <c r="J8" s="5"/>
    </row>
    <row r="9" spans="2:10" x14ac:dyDescent="0.4">
      <c r="B9" s="9" t="s">
        <v>18</v>
      </c>
      <c r="C9" s="4">
        <v>9840</v>
      </c>
      <c r="D9" s="49" t="s">
        <v>11</v>
      </c>
      <c r="E9">
        <v>4</v>
      </c>
      <c r="F9" s="43">
        <v>5.4993346999999998E-2</v>
      </c>
      <c r="G9">
        <v>0.55000000000000004</v>
      </c>
      <c r="H9">
        <v>2000</v>
      </c>
      <c r="I9" s="5">
        <f>C9*(F9/E9)^G9*(595.6/394.1)</f>
        <v>1407.2813793632081</v>
      </c>
      <c r="J9" s="5" t="s">
        <v>19</v>
      </c>
    </row>
    <row r="10" spans="2:10" x14ac:dyDescent="0.4">
      <c r="B10" s="9" t="s">
        <v>20</v>
      </c>
      <c r="C10" s="4">
        <v>15500</v>
      </c>
      <c r="D10" s="49" t="s">
        <v>13</v>
      </c>
      <c r="E10">
        <v>2</v>
      </c>
      <c r="F10" s="43">
        <v>5.6289581999999998E-2</v>
      </c>
      <c r="G10">
        <v>0.59</v>
      </c>
      <c r="H10">
        <v>2006</v>
      </c>
      <c r="I10" s="5">
        <f>C10*(F10/E10)^G10*(595.6/499.6)</f>
        <v>2248.0646371267248</v>
      </c>
      <c r="J10" s="5"/>
    </row>
    <row r="11" spans="2:10" x14ac:dyDescent="0.4">
      <c r="B11" s="9" t="s">
        <v>21</v>
      </c>
      <c r="C11" s="4">
        <v>15500</v>
      </c>
      <c r="D11" s="49" t="s">
        <v>13</v>
      </c>
      <c r="E11">
        <v>2</v>
      </c>
      <c r="F11" s="43">
        <v>6.9880362000000001E-2</v>
      </c>
      <c r="G11">
        <v>0.59</v>
      </c>
      <c r="H11">
        <v>2006</v>
      </c>
      <c r="I11" s="5">
        <f>C11*(F11/E11)^G11*(595.6/499.6)</f>
        <v>2554.0288359076326</v>
      </c>
      <c r="J11" s="5"/>
    </row>
    <row r="12" spans="2:10" x14ac:dyDescent="0.4">
      <c r="B12" s="9" t="s">
        <v>22</v>
      </c>
      <c r="C12" s="61" t="s">
        <v>15</v>
      </c>
      <c r="D12" s="49" t="s">
        <v>15</v>
      </c>
      <c r="E12" s="49" t="s">
        <v>15</v>
      </c>
      <c r="F12" s="49" t="s">
        <v>15</v>
      </c>
      <c r="G12" s="49" t="s">
        <v>15</v>
      </c>
      <c r="H12" s="49" t="s">
        <v>15</v>
      </c>
      <c r="I12" s="62" t="s">
        <v>15</v>
      </c>
      <c r="J12" s="5"/>
    </row>
    <row r="13" spans="2:10" x14ac:dyDescent="0.4">
      <c r="B13" s="9" t="s">
        <v>23</v>
      </c>
      <c r="C13" s="4">
        <v>2100</v>
      </c>
      <c r="D13" s="49" t="s">
        <v>17</v>
      </c>
      <c r="E13">
        <v>4.79</v>
      </c>
      <c r="F13" s="43">
        <v>34.310117400000003</v>
      </c>
      <c r="G13">
        <v>0.78</v>
      </c>
      <c r="H13">
        <v>1990</v>
      </c>
      <c r="I13" s="5">
        <f>C13*(F13/E13)^G13*(595.6/357.6)</f>
        <v>16245.911849688589</v>
      </c>
      <c r="J13" s="5"/>
    </row>
    <row r="14" spans="2:10" x14ac:dyDescent="0.4">
      <c r="B14" s="9" t="s">
        <v>24</v>
      </c>
      <c r="C14" s="4">
        <v>15500</v>
      </c>
      <c r="D14" s="49" t="s">
        <v>13</v>
      </c>
      <c r="E14">
        <v>2</v>
      </c>
      <c r="F14" s="43">
        <v>0.48078681699999998</v>
      </c>
      <c r="G14">
        <v>0.59</v>
      </c>
      <c r="H14">
        <v>2006</v>
      </c>
      <c r="I14" s="5">
        <f>C14*(F14/E14)^G14*(595.6/499.6)</f>
        <v>7969.0814410025168</v>
      </c>
      <c r="J14" s="5"/>
    </row>
    <row r="15" spans="2:10" x14ac:dyDescent="0.4">
      <c r="B15" s="9" t="s">
        <v>25</v>
      </c>
      <c r="C15" s="67">
        <v>165000</v>
      </c>
      <c r="D15" s="63" t="s">
        <v>26</v>
      </c>
      <c r="E15" s="63">
        <v>359263</v>
      </c>
      <c r="F15" s="43">
        <v>34.310117400000003</v>
      </c>
      <c r="G15">
        <v>0.6</v>
      </c>
      <c r="H15">
        <v>1998</v>
      </c>
      <c r="I15" s="5">
        <f>C15*(F15/E15)^G15*(595.6/389.5)</f>
        <v>977.09546697413907</v>
      </c>
      <c r="J15" s="5"/>
    </row>
    <row r="16" spans="2:10" x14ac:dyDescent="0.4">
      <c r="B16" s="9" t="s">
        <v>27</v>
      </c>
      <c r="C16" s="4">
        <v>1510000</v>
      </c>
      <c r="D16" s="49" t="s">
        <v>28</v>
      </c>
      <c r="E16">
        <v>500</v>
      </c>
      <c r="F16" s="43">
        <v>2.1988834399999999</v>
      </c>
      <c r="G16">
        <v>0.6</v>
      </c>
      <c r="H16">
        <v>2000</v>
      </c>
      <c r="I16" s="5">
        <f>C16*(F16/E16)^G16*(595.6/394.1)</f>
        <v>87955.808298489996</v>
      </c>
      <c r="J16" s="5" t="s">
        <v>29</v>
      </c>
    </row>
    <row r="17" spans="2:10" x14ac:dyDescent="0.4">
      <c r="B17" s="9" t="s">
        <v>30</v>
      </c>
      <c r="C17" s="61" t="s">
        <v>15</v>
      </c>
      <c r="D17" s="49" t="s">
        <v>15</v>
      </c>
      <c r="E17" s="49" t="s">
        <v>15</v>
      </c>
      <c r="F17" s="49" t="s">
        <v>15</v>
      </c>
      <c r="G17" s="49" t="s">
        <v>15</v>
      </c>
      <c r="H17" s="49" t="s">
        <v>15</v>
      </c>
      <c r="I17" s="62" t="s">
        <v>15</v>
      </c>
      <c r="J17" s="5"/>
    </row>
    <row r="18" spans="2:10" x14ac:dyDescent="0.4">
      <c r="B18" s="9" t="s">
        <v>31</v>
      </c>
      <c r="C18" s="61" t="s">
        <v>15</v>
      </c>
      <c r="D18" s="49" t="s">
        <v>15</v>
      </c>
      <c r="E18" s="49" t="s">
        <v>15</v>
      </c>
      <c r="F18" s="49" t="s">
        <v>15</v>
      </c>
      <c r="G18" s="49" t="s">
        <v>15</v>
      </c>
      <c r="H18" s="49" t="s">
        <v>15</v>
      </c>
      <c r="I18" s="62" t="s">
        <v>15</v>
      </c>
      <c r="J18" s="5"/>
    </row>
    <row r="19" spans="2:10" x14ac:dyDescent="0.4">
      <c r="B19" s="9" t="s">
        <v>32</v>
      </c>
      <c r="C19" s="4">
        <v>15500</v>
      </c>
      <c r="D19" s="49" t="s">
        <v>13</v>
      </c>
      <c r="E19">
        <v>2</v>
      </c>
      <c r="F19" s="43">
        <v>1.6539076E-2</v>
      </c>
      <c r="G19">
        <v>0.59</v>
      </c>
      <c r="H19">
        <v>2006</v>
      </c>
      <c r="I19" s="5">
        <f>C19*(F19/E19)^G19*(595.6/499.6)</f>
        <v>1091.3847809999695</v>
      </c>
      <c r="J19" s="5"/>
    </row>
    <row r="20" spans="2:10" x14ac:dyDescent="0.4">
      <c r="B20" s="9" t="s">
        <v>33</v>
      </c>
      <c r="C20" s="4">
        <v>475000</v>
      </c>
      <c r="D20" s="49" t="s">
        <v>34</v>
      </c>
      <c r="E20">
        <v>600</v>
      </c>
      <c r="F20" s="43">
        <v>19.816521399999999</v>
      </c>
      <c r="G20">
        <v>0.7</v>
      </c>
      <c r="H20" s="49">
        <v>2004</v>
      </c>
      <c r="I20" s="5">
        <f>C20*(F20/E20)^G20*(595.6/444.2)</f>
        <v>58517.136178482484</v>
      </c>
      <c r="J20" s="5" t="s">
        <v>35</v>
      </c>
    </row>
    <row r="21" spans="2:10" ht="17.25" customHeight="1" thickBot="1" x14ac:dyDescent="0.45">
      <c r="B21" s="10" t="s">
        <v>36</v>
      </c>
      <c r="C21" s="68" t="s">
        <v>15</v>
      </c>
      <c r="D21" s="64" t="s">
        <v>15</v>
      </c>
      <c r="E21" s="64" t="s">
        <v>15</v>
      </c>
      <c r="F21" s="65" t="s">
        <v>15</v>
      </c>
      <c r="G21" s="64" t="s">
        <v>15</v>
      </c>
      <c r="H21" s="64" t="s">
        <v>15</v>
      </c>
      <c r="I21" s="69" t="s">
        <v>15</v>
      </c>
      <c r="J21" s="66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201371.12308481662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0">
        <v>2.09621842</v>
      </c>
      <c r="D30" s="3" t="s">
        <v>15</v>
      </c>
      <c r="E30" s="39">
        <f>C30*C53*D52</f>
        <v>1425.4285256000001</v>
      </c>
      <c r="F30" t="s">
        <v>42</v>
      </c>
    </row>
    <row r="31" spans="2:10" x14ac:dyDescent="0.4">
      <c r="B31" s="9" t="s">
        <v>12</v>
      </c>
      <c r="C31" s="9" t="s">
        <v>15</v>
      </c>
      <c r="D31" s="72">
        <v>144.27256</v>
      </c>
      <c r="E31" s="39">
        <f>D31*IF(D31&gt;0,$C$55,$C$54)*$C$52</f>
        <v>573.91624367999998</v>
      </c>
    </row>
    <row r="32" spans="2:10" x14ac:dyDescent="0.4">
      <c r="B32" s="9" t="s">
        <v>14</v>
      </c>
      <c r="C32" s="9" t="s">
        <v>15</v>
      </c>
      <c r="D32" s="73" t="s">
        <v>15</v>
      </c>
      <c r="E32" s="39" t="s">
        <v>15</v>
      </c>
    </row>
    <row r="33" spans="2:6" x14ac:dyDescent="0.4">
      <c r="B33" s="9" t="s">
        <v>16</v>
      </c>
      <c r="C33" s="9" t="s">
        <v>15</v>
      </c>
      <c r="D33" s="72">
        <v>9519.8582200000001</v>
      </c>
      <c r="E33" s="39">
        <f>D33*IF(D33&gt;0,$C$55,$C$54)*$C$52</f>
        <v>37869.995999159997</v>
      </c>
    </row>
    <row r="34" spans="2:6" x14ac:dyDescent="0.4">
      <c r="B34" s="9" t="s">
        <v>18</v>
      </c>
      <c r="C34" s="71">
        <v>5.4993346999999998E-2</v>
      </c>
      <c r="D34" s="5" t="s">
        <v>15</v>
      </c>
      <c r="E34" s="39">
        <f>C34*C53*D52</f>
        <v>37.395475959999999</v>
      </c>
      <c r="F34" t="s">
        <v>42</v>
      </c>
    </row>
    <row r="35" spans="2:6" x14ac:dyDescent="0.4">
      <c r="B35" s="9" t="s">
        <v>20</v>
      </c>
      <c r="C35" s="9" t="s">
        <v>15</v>
      </c>
      <c r="D35" s="74">
        <v>1604.7638099999999</v>
      </c>
      <c r="E35" s="39">
        <f>D35*IF(D35&gt;0,$C$55,$C$54)*$C$52</f>
        <v>6383.7504361799993</v>
      </c>
    </row>
    <row r="36" spans="2:6" x14ac:dyDescent="0.4">
      <c r="B36" s="9" t="s">
        <v>21</v>
      </c>
      <c r="C36" s="9" t="s">
        <v>15</v>
      </c>
      <c r="D36" s="74">
        <v>3972.4346399999999</v>
      </c>
      <c r="E36" s="39">
        <f>D36*IF(D36&gt;0,$C$55,$C$54)*$C$52</f>
        <v>15802.344997920001</v>
      </c>
    </row>
    <row r="37" spans="2:6" x14ac:dyDescent="0.4">
      <c r="B37" s="9" t="s">
        <v>22</v>
      </c>
      <c r="C37" s="9" t="s">
        <v>15</v>
      </c>
      <c r="D37" s="73" t="s">
        <v>15</v>
      </c>
      <c r="E37" s="39" t="s">
        <v>15</v>
      </c>
    </row>
    <row r="38" spans="2:6" x14ac:dyDescent="0.4">
      <c r="B38" s="9" t="s">
        <v>23</v>
      </c>
      <c r="C38" s="9" t="s">
        <v>15</v>
      </c>
      <c r="D38" s="73" t="s">
        <v>15</v>
      </c>
      <c r="E38" s="39" t="s">
        <v>15</v>
      </c>
    </row>
    <row r="39" spans="2:6" x14ac:dyDescent="0.4">
      <c r="B39" s="9" t="s">
        <v>24</v>
      </c>
      <c r="C39" s="9" t="s">
        <v>15</v>
      </c>
      <c r="D39" s="72">
        <v>-2596.1010500000002</v>
      </c>
      <c r="E39" s="39">
        <f>D39*IF(D39&gt;0,$C$55,$C$54)*$C$52</f>
        <v>10327.2899769</v>
      </c>
    </row>
    <row r="40" spans="2:6" x14ac:dyDescent="0.4">
      <c r="B40" s="9" t="s">
        <v>25</v>
      </c>
      <c r="C40" s="9" t="s">
        <v>15</v>
      </c>
      <c r="D40" s="73" t="s">
        <v>15</v>
      </c>
      <c r="E40" s="39" t="s">
        <v>15</v>
      </c>
    </row>
    <row r="41" spans="2:6" x14ac:dyDescent="0.4">
      <c r="B41" s="9" t="s">
        <v>27</v>
      </c>
      <c r="C41" s="9" t="s">
        <v>15</v>
      </c>
      <c r="D41" s="72">
        <v>-12.4245555</v>
      </c>
      <c r="E41" s="39">
        <f>D41*IF(D41&gt;0,$C$55,$C$54)*$C$52</f>
        <v>49.424881779000003</v>
      </c>
    </row>
    <row r="42" spans="2:6" x14ac:dyDescent="0.4">
      <c r="B42" s="9" t="s">
        <v>30</v>
      </c>
      <c r="C42" s="9" t="s">
        <v>15</v>
      </c>
      <c r="D42" s="73" t="s">
        <v>15</v>
      </c>
      <c r="E42" s="39" t="s">
        <v>15</v>
      </c>
    </row>
    <row r="43" spans="2:6" x14ac:dyDescent="0.4">
      <c r="B43" s="9" t="s">
        <v>31</v>
      </c>
      <c r="C43" s="9" t="s">
        <v>15</v>
      </c>
      <c r="D43" s="73" t="s">
        <v>15</v>
      </c>
      <c r="E43" s="39" t="s">
        <v>15</v>
      </c>
    </row>
    <row r="44" spans="2:6" x14ac:dyDescent="0.4">
      <c r="B44" s="9" t="s">
        <v>32</v>
      </c>
      <c r="C44" s="9" t="s">
        <v>15</v>
      </c>
      <c r="D44" s="72">
        <v>19.7239681</v>
      </c>
      <c r="E44" s="39">
        <f>D44*IF(D44&gt;0,$C$55,$C$54)*$C$52</f>
        <v>78.461945101799998</v>
      </c>
    </row>
    <row r="45" spans="2:6" x14ac:dyDescent="0.4">
      <c r="B45" s="9" t="s">
        <v>33</v>
      </c>
      <c r="C45" s="9" t="s">
        <v>15</v>
      </c>
      <c r="D45" s="75" t="s">
        <v>15</v>
      </c>
      <c r="E45" s="39" t="s">
        <v>15</v>
      </c>
    </row>
    <row r="46" spans="2:6" ht="17.25" customHeight="1" thickBot="1" x14ac:dyDescent="0.45">
      <c r="B46" s="10" t="s">
        <v>36</v>
      </c>
      <c r="C46" s="10" t="s">
        <v>15</v>
      </c>
      <c r="D46" s="66" t="s">
        <v>15</v>
      </c>
      <c r="E46" s="39" t="s">
        <v>15</v>
      </c>
    </row>
    <row r="47" spans="2:6" ht="17.25" customHeight="1" thickBot="1" x14ac:dyDescent="0.45">
      <c r="B47" s="6" t="s">
        <v>37</v>
      </c>
      <c r="C47" s="76">
        <f>SUM(C30:C46)</f>
        <v>2.1512117669999999</v>
      </c>
      <c r="D47" s="41"/>
      <c r="E47" s="58">
        <f>SUM(E30:E46)</f>
        <v>72548.008482280798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6" t="s">
        <v>44</v>
      </c>
      <c r="C53" s="60">
        <f>Revenue!O14</f>
        <v>0.08</v>
      </c>
    </row>
    <row r="54" spans="1:4" x14ac:dyDescent="0.4">
      <c r="A54" s="11" t="s">
        <v>15</v>
      </c>
      <c r="B54" s="46" t="s">
        <v>45</v>
      </c>
      <c r="C54" s="82">
        <f>Revenue!O15*(-1)</f>
        <v>-1.3E-7</v>
      </c>
    </row>
    <row r="55" spans="1:4" ht="17.25" customHeight="1" thickBot="1" x14ac:dyDescent="0.45">
      <c r="A55" s="11" t="s">
        <v>46</v>
      </c>
      <c r="B55" s="47" t="s">
        <v>47</v>
      </c>
      <c r="C55" s="83">
        <f>Revenue!O16</f>
        <v>1.3E-7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85" zoomScaleNormal="85" workbookViewId="0">
      <selection activeCell="K25" sqref="K25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0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1">
        <f>SUM(E29*0.01)</f>
        <v>6712.3707694938885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201371.12308481662</v>
      </c>
      <c r="I7" s="24" t="s">
        <v>63</v>
      </c>
      <c r="J7" s="34"/>
      <c r="K7" s="51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67123.707694938887</v>
      </c>
      <c r="I8" s="35" t="s">
        <v>66</v>
      </c>
      <c r="J8" s="34" t="s">
        <v>15</v>
      </c>
      <c r="K8" s="52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33561.853847469443</v>
      </c>
      <c r="I9" s="34" t="s">
        <v>69</v>
      </c>
      <c r="J9" s="34" t="s">
        <v>15</v>
      </c>
      <c r="K9" s="59" t="s">
        <v>15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67123.707694938887</v>
      </c>
      <c r="I10" s="34" t="s">
        <v>72</v>
      </c>
      <c r="J10" s="34"/>
      <c r="K10" s="53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33561.853847469443</v>
      </c>
      <c r="I11" s="34" t="s">
        <v>75</v>
      </c>
      <c r="J11" s="34" t="s">
        <v>76</v>
      </c>
      <c r="K11" s="77">
        <f>SMR!E47</f>
        <v>72548.008482280798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4">
        <f>SUM(K6*0.04)</f>
        <v>268.49483077975555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1">
        <f>SUM(K25*0.15)</f>
        <v>24197.343006263811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53698.966155951108</v>
      </c>
      <c r="I14" s="19" t="s">
        <v>83</v>
      </c>
      <c r="J14" s="34" t="s">
        <v>84</v>
      </c>
      <c r="K14" s="51">
        <f>SUM(K13*0.3)</f>
        <v>7259.2029018791427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13424.741538987777</v>
      </c>
      <c r="I15" s="19" t="s">
        <v>87</v>
      </c>
      <c r="J15" s="34" t="s">
        <v>88</v>
      </c>
      <c r="K15" s="51">
        <f>SUM(K12*0.15)</f>
        <v>40.27422461696333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53698.966155951108</v>
      </c>
      <c r="I16" s="19" t="s">
        <v>91</v>
      </c>
      <c r="J16" s="34" t="s">
        <v>92</v>
      </c>
      <c r="K16" s="51">
        <f>SUM(K13*0.15)</f>
        <v>3629.6014509395714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13424.741538987777</v>
      </c>
      <c r="I17" s="19"/>
      <c r="J17" s="34"/>
      <c r="K17" s="51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1">
        <f>SUM(0.6*K29)</f>
        <v>19035.024443353625</v>
      </c>
    </row>
    <row r="19" spans="2:11" x14ac:dyDescent="0.4">
      <c r="B19" s="18" t="s">
        <v>97</v>
      </c>
      <c r="C19" s="19"/>
      <c r="D19" s="20"/>
      <c r="E19" s="22">
        <f>SUM(E7:E17)</f>
        <v>536989.66155951098</v>
      </c>
      <c r="I19" s="19"/>
      <c r="J19" s="34"/>
      <c r="K19" s="51"/>
    </row>
    <row r="20" spans="2:11" x14ac:dyDescent="0.4">
      <c r="B20" s="22"/>
      <c r="C20" s="19"/>
      <c r="D20" s="20"/>
      <c r="E20" s="22"/>
      <c r="I20" s="24" t="s">
        <v>98</v>
      </c>
      <c r="J20" s="34"/>
      <c r="K20" s="51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1">
        <f>SUM(K13*0.175)</f>
        <v>4234.5350260961668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33561.853847469443</v>
      </c>
      <c r="I22" s="37" t="s">
        <v>104</v>
      </c>
      <c r="J22" s="34" t="s">
        <v>105</v>
      </c>
      <c r="K22" s="51">
        <f>SUM(K25*0.11)</f>
        <v>17744.718204593464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33561.853847469443</v>
      </c>
      <c r="I23" s="19" t="s">
        <v>108</v>
      </c>
      <c r="J23" s="37" t="s">
        <v>109</v>
      </c>
      <c r="K23" s="51">
        <f>SUM(K25*0.035)</f>
        <v>5646.0467014615569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33561.853847469443</v>
      </c>
      <c r="I24" s="19"/>
      <c r="J24" s="37"/>
      <c r="K24" s="51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33561.853847469443</v>
      </c>
      <c r="I25" s="27" t="s">
        <v>113</v>
      </c>
      <c r="J25" s="27"/>
      <c r="K25" s="55">
        <f>SUM(K27/0.49425)</f>
        <v>161315.62004175875</v>
      </c>
    </row>
    <row r="26" spans="2:11" x14ac:dyDescent="0.4">
      <c r="B26" s="22"/>
      <c r="C26" s="19"/>
      <c r="D26" s="20"/>
      <c r="E26" s="22"/>
      <c r="I26" s="20"/>
      <c r="J26" s="20"/>
      <c r="K26" s="56"/>
    </row>
    <row r="27" spans="2:11" x14ac:dyDescent="0.4">
      <c r="B27" s="18" t="s">
        <v>114</v>
      </c>
      <c r="C27" s="19"/>
      <c r="D27" s="20"/>
      <c r="E27" s="22">
        <f>SUM(E22:E25)</f>
        <v>134247.41538987777</v>
      </c>
      <c r="I27" s="20"/>
      <c r="J27" s="20"/>
      <c r="K27" s="56">
        <f>SUM(K6:K12,K15,0.6*K12)</f>
        <v>79730.245205639265</v>
      </c>
    </row>
    <row r="28" spans="2:11" x14ac:dyDescent="0.4">
      <c r="B28" s="22"/>
      <c r="C28" s="19"/>
      <c r="D28" s="20"/>
      <c r="E28" s="22"/>
      <c r="I28" s="13"/>
      <c r="J28" s="13"/>
      <c r="K28" s="56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671237.07694938884</v>
      </c>
      <c r="I29" s="13"/>
      <c r="J29" s="13" t="s">
        <v>116</v>
      </c>
      <c r="K29" s="56">
        <f>(K12+K13+K14)</f>
        <v>31725.040738922711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134247.41538987777</v>
      </c>
      <c r="K30" s="57">
        <f>SUM(K6:K23)</f>
        <v>161315.62004175875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134247.41538987777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939731.90772914432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93346.803278225998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C35" sqref="C35"/>
    </sheetView>
  </sheetViews>
  <sheetFormatPr defaultRowHeight="17.399999999999999" x14ac:dyDescent="0.4"/>
  <cols>
    <col min="3" max="3" width="23" style="38" customWidth="1"/>
    <col min="4" max="4" width="16" style="38" customWidth="1"/>
    <col min="5" max="5" width="14.19921875" style="38" bestFit="1" customWidth="1"/>
    <col min="14" max="14" width="26.59765625" style="38" customWidth="1"/>
  </cols>
  <sheetData>
    <row r="1" spans="2:15" ht="18" customHeight="1" thickBot="1" x14ac:dyDescent="0.45"/>
    <row r="2" spans="2:15" ht="18" customHeight="1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15" ht="18" customHeight="1" thickBot="1" x14ac:dyDescent="0.45">
      <c r="B3" s="78" t="s">
        <v>127</v>
      </c>
      <c r="C3" s="40">
        <v>2.81467022</v>
      </c>
      <c r="D3" s="40">
        <f>O5</f>
        <v>2.2999999999999998</v>
      </c>
      <c r="E3" s="79">
        <f>C3*D3*SMR!D52</f>
        <v>55026.802800999998</v>
      </c>
    </row>
    <row r="4" spans="2:15" x14ac:dyDescent="0.4">
      <c r="N4" t="s">
        <v>128</v>
      </c>
    </row>
    <row r="5" spans="2:15" x14ac:dyDescent="0.4">
      <c r="N5" t="s">
        <v>129</v>
      </c>
      <c r="O5">
        <v>2.2999999999999998</v>
      </c>
    </row>
    <row r="6" spans="2:15" x14ac:dyDescent="0.4">
      <c r="N6" t="s">
        <v>130</v>
      </c>
      <c r="O6">
        <v>0.86639999999999995</v>
      </c>
    </row>
    <row r="7" spans="2:15" x14ac:dyDescent="0.4">
      <c r="N7" t="s">
        <v>131</v>
      </c>
      <c r="O7">
        <v>1.06</v>
      </c>
    </row>
    <row r="8" spans="2:15" x14ac:dyDescent="0.4">
      <c r="N8" t="s">
        <v>132</v>
      </c>
      <c r="O8">
        <v>1.1436599999999999</v>
      </c>
    </row>
    <row r="9" spans="2:15" x14ac:dyDescent="0.4">
      <c r="N9" t="s">
        <v>133</v>
      </c>
      <c r="O9">
        <v>1.271428571</v>
      </c>
    </row>
    <row r="10" spans="2:15" x14ac:dyDescent="0.4">
      <c r="N10" t="s">
        <v>134</v>
      </c>
      <c r="O10">
        <v>0.64</v>
      </c>
    </row>
    <row r="11" spans="2:15" x14ac:dyDescent="0.4">
      <c r="N11" t="s">
        <v>135</v>
      </c>
      <c r="O11" s="80">
        <v>0.7</v>
      </c>
    </row>
    <row r="12" spans="2:15" x14ac:dyDescent="0.4">
      <c r="N12" t="s">
        <v>136</v>
      </c>
      <c r="O12" s="80">
        <v>0.5</v>
      </c>
    </row>
    <row r="13" spans="2:15" x14ac:dyDescent="0.4">
      <c r="N13" t="s">
        <v>137</v>
      </c>
      <c r="O13" s="80">
        <v>15000</v>
      </c>
    </row>
    <row r="14" spans="2:15" x14ac:dyDescent="0.4">
      <c r="N14" t="s">
        <v>138</v>
      </c>
      <c r="O14">
        <v>0.08</v>
      </c>
    </row>
    <row r="15" spans="2:15" x14ac:dyDescent="0.4">
      <c r="N15" t="s">
        <v>139</v>
      </c>
      <c r="O15" s="81">
        <v>1.3E-7</v>
      </c>
    </row>
    <row r="16" spans="2:15" x14ac:dyDescent="0.4">
      <c r="N16" t="s">
        <v>140</v>
      </c>
      <c r="O16" s="81">
        <v>1.3E-7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2023-12-12T16:11:11Z</dcterms:modified>
</cp:coreProperties>
</file>