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06F71C5A-3577-4C59-AB14-48948A89B735}" xr6:coauthVersionLast="47" xr6:coauthVersionMax="47" xr10:uidLastSave="{00000000-0000-0000-0000-000000000000}"/>
  <bookViews>
    <workbookView xWindow="-108" yWindow="-108" windowWidth="40320" windowHeight="17496" activeTab="1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 s="1"/>
  <c r="D3" i="3"/>
  <c r="E3" i="3" s="1"/>
  <c r="C55" i="1"/>
  <c r="C54" i="1"/>
  <c r="C53" i="1"/>
  <c r="E34" i="1" s="1"/>
  <c r="C52" i="1"/>
  <c r="C47" i="1"/>
  <c r="E44" i="1"/>
  <c r="E41" i="1"/>
  <c r="E39" i="1"/>
  <c r="E36" i="1"/>
  <c r="E35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47" i="1"/>
  <c r="K11" i="2" s="1"/>
  <c r="E31" i="2" l="1"/>
  <c r="E25" i="2"/>
  <c r="E10" i="2"/>
  <c r="K6" i="2"/>
  <c r="E24" i="2"/>
  <c r="E22" i="2"/>
  <c r="E17" i="2"/>
  <c r="E15" i="2"/>
  <c r="E9" i="2"/>
  <c r="E23" i="2"/>
  <c r="E16" i="2"/>
  <c r="E14" i="2"/>
  <c r="E30" i="2"/>
  <c r="E33" i="2" s="1"/>
  <c r="E34" i="2" s="1"/>
  <c r="E8" i="2"/>
  <c r="E11" i="2"/>
  <c r="E19" i="2" l="1"/>
  <c r="K12" i="2"/>
  <c r="E27" i="2"/>
  <c r="K15" i="2" l="1"/>
  <c r="K27" i="2"/>
  <c r="K25" i="2" s="1"/>
  <c r="K22" i="2" l="1"/>
  <c r="K13" i="2"/>
  <c r="K2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<sst xmlns="http://schemas.openxmlformats.org/spreadsheetml/2006/main" count="245" uniqueCount="143">
  <si>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</si>
  <si>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</si>
  <si>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</si>
  <si>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</si>
  <si>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</si>
  <si>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</si>
  <si>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</si>
  <si>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</si>
  <si>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</si>
  <si>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</si>
  <si>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</si>
  <si>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</si>
  <si>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</si>
  <si>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</si>
  <si>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</si>
  <si>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</si>
  <si>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</si>
  <si>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</si>
  <si>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</si>
  <si>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</si>
  <si>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</si>
  <si>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</si>
  <si>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</si>
  <si>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</si>
  <si>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</si>
  <si>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</si>
  <si>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</si>
  <si>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</si>
  <si>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</si>
  <si>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</si>
  <si>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</si>
  <si>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</si>
  <si>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</si>
  <si>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</si>
  <si>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</si>
  <si>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</si>
  <si>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</si>
  <si>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</si>
  <si>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</si>
  <si>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</si>
  <si>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</si>
  <si>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</si>
  <si>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</si>
  <si>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</si>
  <si>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</si>
  <si>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</si>
  <si>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</si>
  <si>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</si>
  <si>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</si>
  <si>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</si>
  <si>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</si>
  <si>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</si>
  <si>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</si>
  <si>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</si>
  <si>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</si>
  <si>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</si>
  <si>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</si>
  <si>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</si>
  <si>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</si>
  <si>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</si>
  <si>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</si>
  <si>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</si>
  <si>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</si>
  <si>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</si>
  <si>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</si>
  <si>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</si>
  <si>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</si>
  <si>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</si>
  <si>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</si>
  <si>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</si>
  <si>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</si>
  <si>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</si>
  <si>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</si>
  <si>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</si>
  <si>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</si>
  <si>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</si>
  <si>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</si>
  <si>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</si>
  <si>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</si>
  <si>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</si>
  <si>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</si>
  <si>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</si>
  <si>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</si>
  <si>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</si>
  <si>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</si>
  <si>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</si>
  <si>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</si>
  <si>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</si>
  <si>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</si>
  <si>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</si>
  <si>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</si>
  <si>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</si>
  <si>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</si>
  <si>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</si>
  <si>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</si>
  <si>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</si>
  <si>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</si>
  <si>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</si>
  <si>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</si>
  <si>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</si>
  <si>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</si>
  <si>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</si>
  <si>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</si>
  <si>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</si>
  <si>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</si>
  <si>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</si>
  <si>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</si>
  <si>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</si>
  <si>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</si>
  <si>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</si>
  <si>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</si>
  <si>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</si>
  <si>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</si>
  <si>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</si>
  <si>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</si>
  <si>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</si>
  <si>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</si>
  <si>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</si>
  <si>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</si>
  <si>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</si>
  <si>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</si>
  <si>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</si>
  <si>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</si>
  <si>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</si>
  <si>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</si>
  <si>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</si>
  <si>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</si>
  <si>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</si>
  <si>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</si>
  <si>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</si>
  <si>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</si>
  <si>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</si>
  <si>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</si>
  <si>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</si>
  <si>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</si>
  <si>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</si>
  <si>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</si>
  <si>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</si>
  <si>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</si>
  <si>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</si>
  <si>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</si>
  <si>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Raw material</t>
    <phoneticPr fontId="2" type="noConversion"/>
  </si>
  <si>
    <t>전기비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</si>
</sst>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5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  <xf numFmtId="41" fontId="1" fillId="0" borderId="0" xfId="1">
      <alignment vertical="center"/>
    </xf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opLeftCell="A19" zoomScale="85" zoomScaleNormal="85" workbookViewId="0">
      <selection activeCell="F46" sqref="F46:F47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1.07063917</v>
      </c>
      <c r="G5" s="7">
        <v>0.9</v>
      </c>
      <c r="H5" s="7">
        <v>2004</v>
      </c>
      <c r="I5" s="3">
        <f>C5*(F5/E5)^G5*(595.6/444.2)</f>
        <v>2692.4410872644171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1.0272320999999999E-2</v>
      </c>
      <c r="G6">
        <v>0.59</v>
      </c>
      <c r="H6">
        <v>2006</v>
      </c>
      <c r="I6" s="5">
        <f>C6*(F6/E6)^G6*(595.6/499.6)</f>
        <v>824.02563696489131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17.523820600000001</v>
      </c>
      <c r="G8">
        <v>0.78</v>
      </c>
      <c r="H8">
        <v>1990</v>
      </c>
      <c r="I8" s="5">
        <f>C8*(F8/E8)^G8*(595.6/357.6)</f>
        <v>9619.3391288037728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2.8087737000000002E-2</v>
      </c>
      <c r="G9">
        <v>0.55000000000000004</v>
      </c>
      <c r="H9">
        <v>2000</v>
      </c>
      <c r="I9" s="5">
        <f>C9*(F9/E9)^G9*(595.6/394.1)</f>
        <v>972.51110657034121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2.8749796000000001E-2</v>
      </c>
      <c r="G10">
        <v>0.59</v>
      </c>
      <c r="H10">
        <v>2006</v>
      </c>
      <c r="I10" s="5">
        <f>C10*(F10/E10)^G10*(595.6/499.6)</f>
        <v>1512.3446449696428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3.5691249000000001E-2</v>
      </c>
      <c r="G11">
        <v>0.59</v>
      </c>
      <c r="H11">
        <v>2006</v>
      </c>
      <c r="I11" s="5">
        <f>C11*(F11/E11)^G11*(595.6/499.6)</f>
        <v>1718.1761660118098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17.523820600000001</v>
      </c>
      <c r="G13">
        <v>0.78</v>
      </c>
      <c r="H13">
        <v>1990</v>
      </c>
      <c r="I13" s="5">
        <f>C13*(F13/E13)^G13*(595.6/357.6)</f>
        <v>9619.3391288037728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0.23549208099999999</v>
      </c>
      <c r="G14">
        <v>0.59</v>
      </c>
      <c r="H14">
        <v>2006</v>
      </c>
      <c r="I14" s="5">
        <f>C14*(F14/E14)^G14*(595.6/499.6)</f>
        <v>5230.2479933889272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17.523820600000001</v>
      </c>
      <c r="G15">
        <v>0.6</v>
      </c>
      <c r="H15">
        <v>1998</v>
      </c>
      <c r="I15" s="5">
        <f>C15*(F15/E15)^G15*(595.6/389.5)</f>
        <v>652.9214780366076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1.1230751299999999</v>
      </c>
      <c r="G16">
        <v>0.6</v>
      </c>
      <c r="H16">
        <v>2000</v>
      </c>
      <c r="I16" s="5">
        <f>C16*(F16/E16)^G16*(595.6/394.1)</f>
        <v>58774.437981096555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8.4203209999999997E-3</v>
      </c>
      <c r="G19">
        <v>0.59</v>
      </c>
      <c r="H19">
        <v>2006</v>
      </c>
      <c r="I19" s="5">
        <f>C19*(F19/E19)^G19*(595.6/499.6)</f>
        <v>732.82480723245328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10.121247</v>
      </c>
      <c r="G20">
        <v>0.7</v>
      </c>
      <c r="H20" s="49">
        <v>2004</v>
      </c>
      <c r="I20" s="5">
        <f>C20*(F20/E20)^G20*(595.6/444.2)</f>
        <v>36561.809855295069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128910.41901443824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1.07063917</v>
      </c>
      <c r="D30" s="3" t="s">
        <v>15</v>
      </c>
      <c r="E30" s="39">
        <f>C30*C53*D52</f>
        <v>455.02164725000006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73.686907700000006</v>
      </c>
      <c r="E31" s="39">
        <f>D31*IF(D31&gt;0,$C$55,$C$54)*$C$52</f>
        <v>182.86585136278202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7" x14ac:dyDescent="0.4">
      <c r="B33" s="9" t="s">
        <v>16</v>
      </c>
      <c r="C33" s="9" t="s">
        <v>15</v>
      </c>
      <c r="D33" s="72">
        <v>4862.2476500000002</v>
      </c>
      <c r="E33" s="39">
        <f>D33*IF(D33&gt;0,$C$55,$C$54)*$C$52</f>
        <v>12066.445503099001</v>
      </c>
    </row>
    <row r="34" spans="2:7" x14ac:dyDescent="0.4">
      <c r="B34" s="9" t="s">
        <v>18</v>
      </c>
      <c r="C34" s="71">
        <v>2.8087737000000002E-2</v>
      </c>
      <c r="D34" s="5" t="s">
        <v>15</v>
      </c>
      <c r="E34" s="39">
        <f>C34*C53*D52</f>
        <v>11.937288225000001</v>
      </c>
      <c r="F34" t="s">
        <v>42</v>
      </c>
    </row>
    <row r="35" spans="2:7" x14ac:dyDescent="0.4">
      <c r="B35" s="9" t="s">
        <v>20</v>
      </c>
      <c r="C35" s="9" t="s">
        <v>15</v>
      </c>
      <c r="D35" s="74">
        <v>819.62975500000005</v>
      </c>
      <c r="E35" s="39">
        <f>D35*IF(D35&gt;0,$C$55,$C$54)*$C$52</f>
        <v>2034.0423777933001</v>
      </c>
    </row>
    <row r="36" spans="2:7" x14ac:dyDescent="0.4">
      <c r="B36" s="9" t="s">
        <v>21</v>
      </c>
      <c r="C36" s="9" t="s">
        <v>15</v>
      </c>
      <c r="D36" s="74">
        <v>2028.9126699999999</v>
      </c>
      <c r="E36" s="39">
        <f>D36*IF(D36&gt;0,$C$55,$C$54)*$C$52</f>
        <v>5035.0714166322005</v>
      </c>
    </row>
    <row r="37" spans="2:7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7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7" x14ac:dyDescent="0.4">
      <c r="B39" s="9" t="s">
        <v>24</v>
      </c>
      <c r="C39" s="9" t="s">
        <v>15</v>
      </c>
      <c r="D39" s="72">
        <v>-1325.9529600000001</v>
      </c>
      <c r="E39" s="39">
        <f>D39*IF(D39&gt;0,$C$55,$C$54)*$C$52</f>
        <v>3290.5644227136004</v>
      </c>
    </row>
    <row r="40" spans="2:7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7" x14ac:dyDescent="0.4">
      <c r="B41" s="9" t="s">
        <v>27</v>
      </c>
      <c r="C41" s="9" t="s">
        <v>15</v>
      </c>
      <c r="D41" s="72">
        <v>-6.3458159700000003</v>
      </c>
      <c r="E41" s="39">
        <f>D41*IF(D41&gt;0,$C$55,$C$54)*$C$52</f>
        <v>15.748157660110202</v>
      </c>
    </row>
    <row r="42" spans="2:7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7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7" x14ac:dyDescent="0.4">
      <c r="B44" s="9" t="s">
        <v>32</v>
      </c>
      <c r="C44" s="9" t="s">
        <v>15</v>
      </c>
      <c r="D44" s="72">
        <v>10.073975900000001</v>
      </c>
      <c r="E44" s="39">
        <f>D44*IF(D44&gt;0,$C$55,$C$54)*$C$52</f>
        <v>25.000183031994002</v>
      </c>
    </row>
    <row r="45" spans="2:7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7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  <c r="F46" s="84">
        <f>E47-F47</f>
        <v>22649.737912292989</v>
      </c>
      <c r="G46" t="s">
        <v>141</v>
      </c>
    </row>
    <row r="47" spans="2:7" ht="17.25" customHeight="1" thickBot="1" x14ac:dyDescent="0.45">
      <c r="B47" s="6" t="s">
        <v>37</v>
      </c>
      <c r="C47" s="76">
        <f>SUM(C30:C46)</f>
        <v>1.0987269070000001</v>
      </c>
      <c r="D47" s="41"/>
      <c r="E47" s="58">
        <f>SUM(E30:E46)</f>
        <v>23116.696847767987</v>
      </c>
      <c r="F47" s="84">
        <f>SUM(E30,E34)</f>
        <v>466.95893547500003</v>
      </c>
      <c r="G47" s="38" t="s">
        <v>142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0.05</v>
      </c>
    </row>
    <row r="54" spans="1:4" x14ac:dyDescent="0.4">
      <c r="A54" s="11" t="s">
        <v>15</v>
      </c>
      <c r="B54" s="46" t="s">
        <v>45</v>
      </c>
      <c r="C54" s="82">
        <f>Revenue!O15*(-1)</f>
        <v>-8.1100000000000005E-8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8.1100000000000005E-8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abSelected="1" zoomScale="85" zoomScaleNormal="85" workbookViewId="0">
      <selection activeCell="O16" sqref="O16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4297.0139671479419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128910.41901443824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42970.139671479417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21485.069835739709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42970.139671479417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21485.069835739709</v>
      </c>
      <c r="I11" s="34" t="s">
        <v>75</v>
      </c>
      <c r="J11" s="34" t="s">
        <v>76</v>
      </c>
      <c r="K11" s="77">
        <f>SMR!E47</f>
        <v>23116.696847767987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171.88055868591769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8411.0779340261852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34376.111737183535</v>
      </c>
      <c r="I14" s="19" t="s">
        <v>83</v>
      </c>
      <c r="J14" s="34" t="s">
        <v>84</v>
      </c>
      <c r="K14" s="51">
        <f>SUM(K13*0.3)</f>
        <v>2523.3233802078553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8594.0279342958838</v>
      </c>
      <c r="I15" s="19" t="s">
        <v>87</v>
      </c>
      <c r="J15" s="34" t="s">
        <v>88</v>
      </c>
      <c r="K15" s="51">
        <f>SUM(K12*0.15)</f>
        <v>25.782083802887652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34376.111737183535</v>
      </c>
      <c r="I16" s="19" t="s">
        <v>91</v>
      </c>
      <c r="J16" s="34" t="s">
        <v>92</v>
      </c>
      <c r="K16" s="51">
        <f>SUM(K13*0.15)</f>
        <v>1261.6616901039276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8594.0279342958838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6663.7691237519748</v>
      </c>
    </row>
    <row r="19" spans="2:11" x14ac:dyDescent="0.4">
      <c r="B19" s="18" t="s">
        <v>97</v>
      </c>
      <c r="C19" s="19"/>
      <c r="D19" s="20"/>
      <c r="E19" s="22">
        <f>SUM(E7:E17)</f>
        <v>343761.11737183534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1471.9386384545824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21485.069835739709</v>
      </c>
      <c r="I22" s="37" t="s">
        <v>104</v>
      </c>
      <c r="J22" s="34" t="s">
        <v>105</v>
      </c>
      <c r="K22" s="51">
        <f>SUM(K25*0.11)</f>
        <v>6168.1238182858697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21485.069835739709</v>
      </c>
      <c r="I23" s="19" t="s">
        <v>108</v>
      </c>
      <c r="J23" s="37" t="s">
        <v>109</v>
      </c>
      <c r="K23" s="51">
        <f>SUM(K25*0.035)</f>
        <v>1962.5848512727771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21485.069835739709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21485.069835739709</v>
      </c>
      <c r="I25" s="27" t="s">
        <v>113</v>
      </c>
      <c r="J25" s="27"/>
      <c r="K25" s="55">
        <f>SUM(K27/0.49425)</f>
        <v>56073.852893507908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85940.279342958835</v>
      </c>
      <c r="I27" s="20"/>
      <c r="J27" s="20"/>
      <c r="K27" s="56">
        <f>SUM(K6:K12,K15,0.6*K12)</f>
        <v>27714.501792616284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429701.39671479416</v>
      </c>
      <c r="I29" s="13"/>
      <c r="J29" s="13" t="s">
        <v>116</v>
      </c>
      <c r="K29" s="56">
        <f>(K12+K13+K14)</f>
        <v>11106.281872919959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85940.279342958835</v>
      </c>
      <c r="K30" s="57">
        <f>SUM(K6:K23)</f>
        <v>56073.852893507901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85940.279342958835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601581.95540071186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59757.205203578502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1.4375869400000001</v>
      </c>
      <c r="D3" s="40">
        <f>O5</f>
        <v>2.4</v>
      </c>
      <c r="E3" s="79">
        <f>C3*D3*SMR!D52</f>
        <v>29326.773576</v>
      </c>
    </row>
    <row r="4" spans="2:15" x14ac:dyDescent="0.4">
      <c r="N4" t="s">
        <v>128</v>
      </c>
    </row>
    <row r="5" spans="2:15" x14ac:dyDescent="0.4">
      <c r="N5" t="s">
        <v>129</v>
      </c>
      <c r="O5">
        <v>2.4</v>
      </c>
    </row>
    <row r="6" spans="2:15" x14ac:dyDescent="0.4">
      <c r="N6" t="s">
        <v>130</v>
      </c>
      <c r="O6">
        <v>0.37040000000000001</v>
      </c>
    </row>
    <row r="7" spans="2:15" x14ac:dyDescent="0.4">
      <c r="N7" t="s">
        <v>131</v>
      </c>
      <c r="O7">
        <v>0.99</v>
      </c>
    </row>
    <row r="8" spans="2:15" x14ac:dyDescent="0.4">
      <c r="N8" t="s">
        <v>132</v>
      </c>
      <c r="O8">
        <v>0.7</v>
      </c>
    </row>
    <row r="9" spans="2:15" x14ac:dyDescent="0.4">
      <c r="N9" t="s">
        <v>133</v>
      </c>
      <c r="O9">
        <v>0.23809523799999999</v>
      </c>
    </row>
    <row r="10" spans="2:15" x14ac:dyDescent="0.4">
      <c r="N10" t="s">
        <v>134</v>
      </c>
      <c r="O10">
        <v>0.4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0.05</v>
      </c>
    </row>
    <row r="15" spans="2:15" x14ac:dyDescent="0.4">
      <c r="N15" t="s">
        <v>139</v>
      </c>
      <c r="O15" s="81">
        <v>8.1100000000000005E-8</v>
      </c>
    </row>
    <row r="16" spans="2:15" x14ac:dyDescent="0.4">
      <c r="N16" t="s">
        <v>140</v>
      </c>
      <c r="O16" s="81">
        <v>8.1100000000000005E-8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2024-01-10T11:21:57Z</dcterms:modified>
</cp:coreProperties>
</file>