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1EC367B7-C134-4D1A-8643-BF3E3FDAA668}" xr6:coauthVersionLast="47" xr6:coauthVersionMax="47" xr10:uidLastSave="{00000000-0000-0000-0000-000000000000}"/>
  <bookViews>
    <workbookView xWindow="-108" yWindow="-108" windowWidth="40320" windowHeight="17496" activeTab="1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 s="1"/>
  <c r="D3" i="3"/>
  <c r="E3" i="3" s="1"/>
  <c r="C34" i="1"/>
  <c r="C33" i="1"/>
  <c r="E23" i="1" s="1"/>
  <c r="C32" i="1"/>
  <c r="E24" i="1" s="1"/>
  <c r="C31" i="1"/>
  <c r="C26" i="1"/>
  <c r="E25" i="1"/>
  <c r="E21" i="1"/>
  <c r="I12" i="1"/>
  <c r="I11" i="1"/>
  <c r="I10" i="1"/>
  <c r="I9" i="1"/>
  <c r="I8" i="1"/>
  <c r="I7" i="1"/>
  <c r="I6" i="1"/>
  <c r="I5" i="1"/>
  <c r="I13" i="1" s="1"/>
  <c r="E7" i="2" s="1"/>
  <c r="E29" i="2" l="1"/>
  <c r="E18" i="1"/>
  <c r="E22" i="1"/>
  <c r="E19" i="1"/>
  <c r="E20" i="1"/>
  <c r="E26" i="1" l="1"/>
  <c r="I11" i="2" s="1"/>
  <c r="E31" i="2"/>
  <c r="E25" i="2"/>
  <c r="E10" i="2"/>
  <c r="I6" i="2"/>
  <c r="E24" i="2"/>
  <c r="E22" i="2"/>
  <c r="E27" i="2" s="1"/>
  <c r="E17" i="2"/>
  <c r="E15" i="2"/>
  <c r="E9" i="2"/>
  <c r="E30" i="2"/>
  <c r="E33" i="2" s="1"/>
  <c r="E34" i="2" s="1"/>
  <c r="E8" i="2"/>
  <c r="E19" i="2" s="1"/>
  <c r="E23" i="2"/>
  <c r="E16" i="2"/>
  <c r="E14" i="2"/>
  <c r="E11" i="2"/>
  <c r="I12" i="2" l="1"/>
  <c r="I15" i="2" l="1"/>
  <c r="I27" i="2"/>
  <c r="I25" i="2" s="1"/>
  <c r="I22" i="2" l="1"/>
  <c r="I13" i="2"/>
  <c r="I23" i="2"/>
  <c r="I21" i="2" l="1"/>
  <c r="I16" i="2"/>
  <c r="I14" i="2"/>
  <c r="I30" i="2" s="1"/>
  <c r="I29" i="2"/>
  <c r="I18" i="2" s="1"/>
</calcChain>
</file>

<file path=xl/sharedStrings.xml><?xml version="1.0" encoding="utf-8"?>
<sst xmlns="http://schemas.openxmlformats.org/spreadsheetml/2006/main" count="164" uniqueCount="131">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</sst>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F25" sqref="F25:F26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0.28999093100000001</v>
      </c>
      <c r="G5" s="2">
        <v>0.9</v>
      </c>
      <c r="H5" s="2">
        <v>2004</v>
      </c>
      <c r="I5" s="3">
        <f>C5*(F5/E5)^G5*(595.6/444.2)</f>
        <v>831.02362140253831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1.2138754E-2</v>
      </c>
      <c r="G6">
        <v>0.59</v>
      </c>
      <c r="H6">
        <v>2006</v>
      </c>
      <c r="I6" s="5">
        <f>C6*(F6/E6)^G6*(595.6/499.6)</f>
        <v>909.32469404021788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0.28260646900000003</v>
      </c>
      <c r="G7" s="2">
        <v>0.9</v>
      </c>
      <c r="H7" s="2">
        <v>2004</v>
      </c>
      <c r="I7" s="3">
        <f>C7*(F7/E7)^G7*(595.6/444.2)</f>
        <v>811.95373306613885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1.2992251999999999E-2</v>
      </c>
      <c r="G8">
        <v>0.59</v>
      </c>
      <c r="H8">
        <v>2006</v>
      </c>
      <c r="I8" s="5">
        <f>C8*(F8/E8)^G8*(595.6/499.6)</f>
        <v>946.52061476590757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0.25854952599999997</v>
      </c>
      <c r="G9" s="2">
        <v>0.9</v>
      </c>
      <c r="H9" s="2">
        <v>2004</v>
      </c>
      <c r="I9" s="3">
        <f>C9*(F9/E9)^G9*(595.6/444.2)</f>
        <v>749.47433463501443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1.2992251999999999E-2</v>
      </c>
      <c r="G10">
        <v>0.59</v>
      </c>
      <c r="H10">
        <v>2006</v>
      </c>
      <c r="I10" s="5">
        <f>C10*(F10/E10)^G10*(595.6/499.6)</f>
        <v>946.52061476590757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7.6430410000000004E-2</v>
      </c>
      <c r="G11" s="2">
        <v>0.9</v>
      </c>
      <c r="H11" s="2">
        <v>2004</v>
      </c>
      <c r="I11" s="3">
        <f>C11*(F11/E11)^G11*(595.6/444.2)</f>
        <v>250.26894582418717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1.7000253E-2</v>
      </c>
      <c r="G12">
        <v>0.59</v>
      </c>
      <c r="H12">
        <v>2006</v>
      </c>
      <c r="I12" s="5">
        <f>C12*(F12/E12)^G12*(595.6/499.6)</f>
        <v>1109.2385055595762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6554.3250640594879</v>
      </c>
    </row>
    <row r="15" spans="2:9">
      <c r="B15" s="6" t="s">
        <v>20</v>
      </c>
    </row>
    <row r="16" spans="2:9" ht="18" customHeight="1" thickBot="1"/>
    <row r="17" spans="2:7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7">
      <c r="B18" s="9" t="s">
        <v>24</v>
      </c>
      <c r="C18" s="18">
        <v>0.28999093100000001</v>
      </c>
      <c r="D18" s="3" t="s">
        <v>25</v>
      </c>
      <c r="E18" s="19">
        <f>C18*$C$32*$D$31</f>
        <v>887.37224886000001</v>
      </c>
      <c r="F18" t="s">
        <v>26</v>
      </c>
    </row>
    <row r="19" spans="2:7" ht="18" customHeight="1" thickBot="1">
      <c r="B19" s="12" t="s">
        <v>27</v>
      </c>
      <c r="C19" s="12" t="s">
        <v>25</v>
      </c>
      <c r="D19" s="20">
        <v>67.513452650000005</v>
      </c>
      <c r="E19" s="19">
        <f>D19*$C$33*$C$31</f>
        <v>1206.4924042365601</v>
      </c>
    </row>
    <row r="20" spans="2:7">
      <c r="B20" s="9" t="s">
        <v>24</v>
      </c>
      <c r="C20" s="18">
        <v>0.28260646900000003</v>
      </c>
      <c r="D20" s="3" t="s">
        <v>25</v>
      </c>
      <c r="E20" s="19">
        <f>C20*$C$32*$D$31</f>
        <v>864.77579514000001</v>
      </c>
      <c r="F20" t="s">
        <v>26</v>
      </c>
    </row>
    <row r="21" spans="2:7" ht="18" customHeight="1" thickBot="1">
      <c r="B21" s="12" t="s">
        <v>27</v>
      </c>
      <c r="C21" s="12" t="s">
        <v>25</v>
      </c>
      <c r="D21" s="20">
        <v>72.260446950000002</v>
      </c>
      <c r="E21" s="19">
        <f>D21*$C$33*$C$31</f>
        <v>1291.3230911752801</v>
      </c>
    </row>
    <row r="22" spans="2:7">
      <c r="B22" s="9" t="s">
        <v>24</v>
      </c>
      <c r="C22" s="18">
        <v>0.25854952599999997</v>
      </c>
      <c r="D22" s="3" t="s">
        <v>25</v>
      </c>
      <c r="E22" s="19">
        <f>C22*$C$32*$D$31</f>
        <v>791.16154955999991</v>
      </c>
      <c r="F22" t="s">
        <v>26</v>
      </c>
    </row>
    <row r="23" spans="2:7" ht="18" customHeight="1" thickBot="1">
      <c r="B23" s="12" t="s">
        <v>27</v>
      </c>
      <c r="C23" s="12" t="s">
        <v>25</v>
      </c>
      <c r="D23" s="20">
        <v>72.260446950000002</v>
      </c>
      <c r="E23" s="19">
        <f>D23*$C$33*$C$31</f>
        <v>1291.3230911752801</v>
      </c>
    </row>
    <row r="24" spans="2:7">
      <c r="B24" s="9" t="s">
        <v>24</v>
      </c>
      <c r="C24" s="18">
        <v>7.6430410000000004E-2</v>
      </c>
      <c r="D24" s="3" t="s">
        <v>25</v>
      </c>
      <c r="E24" s="19">
        <f>C24*$C$32*$D$31</f>
        <v>233.87705459999998</v>
      </c>
      <c r="F24" t="s">
        <v>26</v>
      </c>
    </row>
    <row r="25" spans="2:7" ht="18" customHeight="1" thickBot="1">
      <c r="B25" s="12" t="s">
        <v>27</v>
      </c>
      <c r="C25" s="12" t="s">
        <v>25</v>
      </c>
      <c r="D25" s="20">
        <v>94.552186379999995</v>
      </c>
      <c r="E25" s="19">
        <f>D25*$C$33*$C$31</f>
        <v>1689.685391485152</v>
      </c>
      <c r="F25" s="60">
        <f>E26-F26</f>
        <v>5478.8239780722715</v>
      </c>
      <c r="G25" t="s">
        <v>129</v>
      </c>
    </row>
    <row r="26" spans="2:7" ht="18" customHeight="1" thickBot="1">
      <c r="B26" s="7" t="s">
        <v>19</v>
      </c>
      <c r="C26" s="21">
        <f>SUM(C18:C19)</f>
        <v>0.28999093100000001</v>
      </c>
      <c r="D26" s="22"/>
      <c r="E26" s="23">
        <f>SUM(E18:E25)</f>
        <v>8256.0106262322715</v>
      </c>
      <c r="F26" s="60">
        <f>SUM(E18,E20,E22,E24)</f>
        <v>2777.18664816</v>
      </c>
      <c r="G26" s="60" t="s">
        <v>130</v>
      </c>
    </row>
    <row r="30" spans="2:7" ht="18" customHeight="1" thickBot="1"/>
    <row r="31" spans="2:7" ht="18" customHeight="1" thickBot="1">
      <c r="B31" s="9" t="s">
        <v>28</v>
      </c>
      <c r="C31" s="3">
        <f>8500*3600</f>
        <v>30600000</v>
      </c>
      <c r="D31" s="7">
        <v>8500</v>
      </c>
    </row>
    <row r="32" spans="2:7">
      <c r="B32" s="24" t="s">
        <v>29</v>
      </c>
      <c r="C32" s="25">
        <f>Revenue!O14</f>
        <v>0.36</v>
      </c>
    </row>
    <row r="33" spans="1:3">
      <c r="A33" s="6" t="s">
        <v>25</v>
      </c>
      <c r="B33" s="24" t="s">
        <v>30</v>
      </c>
      <c r="C33" s="69">
        <f>Revenue!O15</f>
        <v>5.8400000000000004E-7</v>
      </c>
    </row>
    <row r="34" spans="1:3" ht="18" customHeight="1" thickBot="1">
      <c r="A34" s="6" t="s">
        <v>31</v>
      </c>
      <c r="B34" s="26" t="s">
        <v>32</v>
      </c>
      <c r="C34" s="70">
        <f>Revenue!O16</f>
        <v>5.8400000000000004E-7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tabSelected="1" workbookViewId="0">
      <selection activeCell="I25" sqref="I25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218.47750213531626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6554.3250640594879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2184.7750213531626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1092.3875106765813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2184.7750213531626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1092.3875106765813</v>
      </c>
      <c r="G11" s="49" t="s">
        <v>60</v>
      </c>
      <c r="H11" s="49" t="s">
        <v>61</v>
      </c>
      <c r="I11" s="53">
        <f>SMRCCU!E26</f>
        <v>8256.0106262322715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8.7391000854126499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2576.5649631311262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1747.8200170825301</v>
      </c>
      <c r="G14" s="38" t="s">
        <v>68</v>
      </c>
      <c r="H14" s="49" t="s">
        <v>69</v>
      </c>
      <c r="I14" s="45">
        <f>SUM(I13*0.3)</f>
        <v>772.96948893933779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436.95500427063251</v>
      </c>
      <c r="G15" s="38" t="s">
        <v>72</v>
      </c>
      <c r="H15" s="49" t="s">
        <v>73</v>
      </c>
      <c r="I15" s="45">
        <f>SUM(I12*0.15)</f>
        <v>1.3108650128118975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1747.8200170825301</v>
      </c>
      <c r="G16" s="38" t="s">
        <v>76</v>
      </c>
      <c r="H16" s="49" t="s">
        <v>77</v>
      </c>
      <c r="I16" s="45">
        <f>SUM(I13*0.15)</f>
        <v>386.4847444696689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436.95500427063251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2014.964131293526</v>
      </c>
    </row>
    <row r="19" spans="2:9">
      <c r="B19" s="37" t="s">
        <v>82</v>
      </c>
      <c r="C19" s="38"/>
      <c r="D19" s="30"/>
      <c r="E19" s="43">
        <f>SUM(E7:E17)</f>
        <v>17478.200170825297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450.89886854794707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1092.3875106765813</v>
      </c>
      <c r="G22" s="56" t="s">
        <v>89</v>
      </c>
      <c r="H22" s="49" t="s">
        <v>90</v>
      </c>
      <c r="I22" s="45">
        <f>SUM(I25*0.11)</f>
        <v>1889.4809729628259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1092.3875106765813</v>
      </c>
      <c r="G23" s="38" t="s">
        <v>93</v>
      </c>
      <c r="H23" s="56" t="s">
        <v>94</v>
      </c>
      <c r="I23" s="45">
        <f>SUM(I25*0.035)</f>
        <v>601.19849139726284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1092.3875106765813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1092.3875106765813</v>
      </c>
      <c r="G25" s="57" t="s">
        <v>98</v>
      </c>
      <c r="H25" s="57"/>
      <c r="I25" s="58">
        <f>SUM(I27/0.49425)</f>
        <v>17177.099754207509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4369.5500427063253</v>
      </c>
      <c r="G27" s="30"/>
      <c r="H27" s="30"/>
      <c r="I27" s="59">
        <f>SUM(I6:I12,I15,0.6*I12)</f>
        <v>8489.7815535170612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21847.750213531624</v>
      </c>
      <c r="G29" s="28"/>
      <c r="H29" s="28" t="s">
        <v>101</v>
      </c>
      <c r="I29" s="59">
        <f>(I12+I13+I14)</f>
        <v>3358.2735521558766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4369.5500427063253</v>
      </c>
      <c r="I30" s="61">
        <f>SUM(I6:I23)</f>
        <v>17177.099754207509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4369.5500427063253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30586.850298944271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3038.2970656552816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9.7568097500000004</v>
      </c>
      <c r="D3" s="16">
        <f>24/1000</f>
        <v>2.4E-2</v>
      </c>
      <c r="E3" s="65">
        <f>C3*D3*SMRCCU!D31</f>
        <v>1990.389189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2.2999999999999998</v>
      </c>
    </row>
    <row r="6" spans="2:15">
      <c r="N6" t="s">
        <v>118</v>
      </c>
      <c r="O6">
        <v>2.0139999999999998</v>
      </c>
    </row>
    <row r="7" spans="2:15">
      <c r="N7" t="s">
        <v>119</v>
      </c>
      <c r="O7">
        <v>1.2</v>
      </c>
    </row>
    <row r="8" spans="2:15">
      <c r="N8" t="s">
        <v>120</v>
      </c>
      <c r="O8">
        <v>0.7</v>
      </c>
    </row>
    <row r="9" spans="2:15">
      <c r="N9" t="s">
        <v>121</v>
      </c>
      <c r="O9">
        <v>2.1226190479999998</v>
      </c>
    </row>
    <row r="10" spans="2:15">
      <c r="N10" t="s">
        <v>122</v>
      </c>
      <c r="O10">
        <v>0.28000000000000003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0.36</v>
      </c>
    </row>
    <row r="15" spans="2:15">
      <c r="N15" t="s">
        <v>127</v>
      </c>
      <c r="O15" s="68">
        <v>5.8400000000000004E-7</v>
      </c>
    </row>
    <row r="16" spans="2:15">
      <c r="N16" t="s">
        <v>128</v>
      </c>
      <c r="O16" s="68">
        <v>5.8400000000000004E-7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2024-01-10T11:27:28Z</dcterms:modified>
</cp:coreProperties>
</file>