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/>
  <bookViews>
    <workbookView xWindow="0" yWindow="492" windowWidth="23256" windowHeight="13176" activeTab="3"/>
  </bookViews>
  <sheets>
    <sheet name="Автоматизированный расчет" sheetId="3" r:id="rId1"/>
    <sheet name="Соответствие" sheetId="4" r:id="rId2"/>
    <sheet name="SummaryReport" sheetId="5" r:id="rId3"/>
    <sheet name="Шаблоны соотвествие профилю" sheetId="2" r:id="rId4"/>
  </sheets>
  <calcPr calcId="124519"/>
  <pivotCaches>
    <pivotCache cacheId="0" r:id="rId5"/>
  </pivotCaches>
</workbook>
</file>

<file path=xl/calcChain.xml><?xml version="1.0" encoding="utf-8"?>
<calcChain xmlns="http://schemas.openxmlformats.org/spreadsheetml/2006/main">
  <c r="I14" i="2"/>
  <c r="H14"/>
  <c r="G14"/>
  <c r="H40"/>
  <c r="G40"/>
  <c r="H27"/>
  <c r="G27"/>
  <c r="G33"/>
  <c r="G34"/>
  <c r="G35"/>
  <c r="G36"/>
  <c r="G37"/>
  <c r="G38"/>
  <c r="G39"/>
  <c r="G32"/>
  <c r="H20"/>
  <c r="H21"/>
  <c r="H22"/>
  <c r="H23"/>
  <c r="H24"/>
  <c r="H25"/>
  <c r="H26"/>
  <c r="H19"/>
  <c r="H33"/>
  <c r="H34"/>
  <c r="H35"/>
  <c r="H36"/>
  <c r="H37"/>
  <c r="H38"/>
  <c r="H39"/>
  <c r="H32"/>
  <c r="E33"/>
  <c r="F33" s="1"/>
  <c r="E34"/>
  <c r="E35"/>
  <c r="E36"/>
  <c r="E37"/>
  <c r="F37" s="1"/>
  <c r="E38"/>
  <c r="E39"/>
  <c r="E32"/>
  <c r="F32" s="1"/>
  <c r="F39"/>
  <c r="F38"/>
  <c r="F36"/>
  <c r="F35"/>
  <c r="F34"/>
  <c r="G20"/>
  <c r="G21"/>
  <c r="G22"/>
  <c r="G23"/>
  <c r="G24"/>
  <c r="G25"/>
  <c r="G26"/>
  <c r="G19"/>
  <c r="G6"/>
  <c r="E20"/>
  <c r="F20" s="1"/>
  <c r="E21"/>
  <c r="F21" s="1"/>
  <c r="E22"/>
  <c r="F22" s="1"/>
  <c r="E23"/>
  <c r="F23" s="1"/>
  <c r="E24"/>
  <c r="F24" s="1"/>
  <c r="E25"/>
  <c r="F25" s="1"/>
  <c r="E26"/>
  <c r="F26" s="1"/>
  <c r="E19"/>
  <c r="F19" s="1"/>
  <c r="H7"/>
  <c r="H8"/>
  <c r="H9"/>
  <c r="H10"/>
  <c r="H11"/>
  <c r="H12"/>
  <c r="H13"/>
  <c r="H6"/>
  <c r="G7"/>
  <c r="G8"/>
  <c r="G9"/>
  <c r="G10"/>
  <c r="G11"/>
  <c r="G12"/>
  <c r="G13"/>
  <c r="F7"/>
  <c r="F8"/>
  <c r="F9"/>
  <c r="F10"/>
  <c r="F11"/>
  <c r="F12"/>
  <c r="F13"/>
  <c r="F6"/>
  <c r="E7"/>
  <c r="E8"/>
  <c r="E9"/>
  <c r="E10"/>
  <c r="E11"/>
  <c r="E12"/>
  <c r="E13"/>
  <c r="E6"/>
  <c r="C25" i="3"/>
  <c r="C23"/>
  <c r="C22"/>
  <c r="C24"/>
  <c r="I23" i="2" l="1"/>
  <c r="I26"/>
  <c r="I22"/>
  <c r="I19"/>
  <c r="I24"/>
  <c r="I25"/>
  <c r="I21"/>
  <c r="I20"/>
  <c r="I39"/>
  <c r="I8"/>
  <c r="I9"/>
  <c r="I10"/>
  <c r="I11"/>
  <c r="I12"/>
  <c r="I13"/>
  <c r="I7"/>
  <c r="I6"/>
  <c r="A3" i="4"/>
  <c r="E20" i="3" s="1"/>
  <c r="G20" s="1"/>
  <c r="A4" i="4"/>
  <c r="E21" i="3" s="1"/>
  <c r="G21" s="1"/>
  <c r="A5" i="4"/>
  <c r="E22" i="3" s="1"/>
  <c r="G22" s="1"/>
  <c r="A6" i="4"/>
  <c r="E23" i="3" s="1"/>
  <c r="G23" s="1"/>
  <c r="A7" i="4"/>
  <c r="E24" i="3" s="1"/>
  <c r="G24" s="1"/>
  <c r="A8" i="4"/>
  <c r="E25" i="3" s="1"/>
  <c r="G25" s="1"/>
  <c r="A9" i="4"/>
  <c r="E26" i="3" s="1"/>
  <c r="G26" s="1"/>
  <c r="A2" i="4"/>
  <c r="E19" i="3" s="1"/>
  <c r="G19" s="1"/>
  <c r="E8"/>
  <c r="F8" s="1"/>
  <c r="D8"/>
  <c r="R2"/>
  <c r="D9"/>
  <c r="E9"/>
  <c r="F9" s="1"/>
  <c r="C21"/>
  <c r="C19"/>
  <c r="I27" i="2" l="1"/>
  <c r="F19" i="3"/>
  <c r="D19"/>
  <c r="F21"/>
  <c r="H8"/>
  <c r="H9"/>
  <c r="D21"/>
  <c r="V2"/>
  <c r="D4"/>
  <c r="H21" l="1"/>
  <c r="D2"/>
  <c r="C20"/>
  <c r="C26"/>
  <c r="F26" l="1"/>
  <c r="F24"/>
  <c r="F23"/>
  <c r="F20"/>
  <c r="F22"/>
  <c r="F25"/>
  <c r="I49"/>
  <c r="I53"/>
  <c r="I52"/>
  <c r="I50"/>
  <c r="I51"/>
  <c r="D10"/>
  <c r="D14"/>
  <c r="U3" l="1"/>
  <c r="O3"/>
  <c r="E12" l="1"/>
  <c r="E10"/>
  <c r="F10" s="1"/>
  <c r="H10" s="1"/>
  <c r="O2"/>
  <c r="O4"/>
  <c r="D3"/>
  <c r="U2"/>
  <c r="R3"/>
  <c r="T3" s="1"/>
  <c r="D12" s="1"/>
  <c r="E4" l="1"/>
  <c r="F4" s="1"/>
  <c r="H4" s="1"/>
  <c r="E2"/>
  <c r="E3"/>
  <c r="F3" s="1"/>
  <c r="H3" s="1"/>
  <c r="T2"/>
  <c r="E14"/>
  <c r="F14" s="1"/>
  <c r="H14" s="1"/>
  <c r="R4"/>
  <c r="T4" s="1"/>
  <c r="H19"/>
  <c r="D20"/>
  <c r="D6"/>
  <c r="H22"/>
  <c r="D5"/>
  <c r="D11"/>
  <c r="D13"/>
  <c r="D7"/>
  <c r="E13"/>
  <c r="F13" s="1"/>
  <c r="E7"/>
  <c r="F7" s="1"/>
  <c r="E6"/>
  <c r="F6" s="1"/>
  <c r="E11"/>
  <c r="F11" s="1"/>
  <c r="E5"/>
  <c r="F5" s="1"/>
  <c r="D23"/>
  <c r="U4"/>
  <c r="I37" i="2"/>
  <c r="I36"/>
  <c r="I33"/>
  <c r="I32"/>
  <c r="F2" i="3" l="1"/>
  <c r="H2" s="1"/>
  <c r="F12"/>
  <c r="H12" s="1"/>
  <c r="D26"/>
  <c r="H25"/>
  <c r="H26"/>
  <c r="H20"/>
  <c r="D22"/>
  <c r="H23"/>
  <c r="D24"/>
  <c r="D25"/>
  <c r="H24"/>
  <c r="H5"/>
  <c r="H6"/>
  <c r="H13"/>
  <c r="H11"/>
  <c r="H7"/>
  <c r="I34" i="2"/>
  <c r="I38"/>
  <c r="I35"/>
  <c r="I40" l="1"/>
</calcChain>
</file>

<file path=xl/sharedStrings.xml><?xml version="1.0" encoding="utf-8"?>
<sst xmlns="http://schemas.openxmlformats.org/spreadsheetml/2006/main" count="182" uniqueCount="70">
  <si>
    <t>Вход в систему</t>
  </si>
  <si>
    <t>Итого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</si>
  <si>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</si>
  <si>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</si>
  <si>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</si>
  <si>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</si>
  <si>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</si>
  <si>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login</t>
  </si>
  <si>
    <t>Transaction Name</t>
  </si>
  <si>
    <t>Pass</t>
  </si>
  <si>
    <t>Fail</t>
  </si>
  <si>
    <t>Stop</t>
  </si>
  <si>
    <t>Script name</t>
  </si>
  <si>
    <t>transaction rq</t>
  </si>
  <si>
    <t>count</t>
  </si>
  <si>
    <t>Названия строк</t>
  </si>
  <si>
    <t>Общий итог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</si>
  <si>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</si>
  <si>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</si>
  <si>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</si>
  <si>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</si>
  <si>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</si>
  <si>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</si>
  <si>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</si>
  <si>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</si>
  <si>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</si>
  <si>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</si>
  <si>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</si>
  <si>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</si>
  <si>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</si>
  <si>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</si>
  <si>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Duration + Thin_time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</si>
  <si>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</si>
  <si>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</si>
  <si>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</si>
  <si>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</si>
  <si>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</si>
  <si>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</si>
  <si>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Главная Welcome страница</t>
  </si>
  <si>
    <t>Название запроса</t>
  </si>
  <si>
    <t>Статистика с ПРОДа</t>
  </si>
  <si>
    <t>Имя в статистике</t>
  </si>
  <si>
    <t>Имя в скрипте</t>
  </si>
  <si>
    <t>SLA Status</t>
  </si>
  <si>
    <t>Minimum</t>
  </si>
  <si>
    <t>Average</t>
  </si>
  <si>
    <t>Maximum</t>
  </si>
  <si>
    <t>Std. Deviation</t>
  </si>
  <si>
    <t>90 Percent</t>
  </si>
  <si>
    <t>No Data</t>
  </si>
  <si>
    <t>Scriptname</t>
  </si>
  <si>
    <t>Поиск максимума 5 ступень</t>
  </si>
  <si>
    <t>Оставление контактов</t>
  </si>
  <si>
    <t>Добавление товара в корзину</t>
  </si>
  <si>
    <t>Логин и покупка товара</t>
  </si>
  <si>
    <t>Отправка контактов</t>
  </si>
  <si>
    <t>Выбор товара</t>
  </si>
  <si>
    <t>Переход к товару и добавление в корзину</t>
  </si>
  <si>
    <t>Переход в корзину</t>
  </si>
  <si>
    <t>Переход к вводу реквизитов</t>
  </si>
  <si>
    <t>Покупка товаров</t>
  </si>
  <si>
    <t>checkBasket</t>
  </si>
  <si>
    <t>checkout</t>
  </si>
  <si>
    <t>clickToProductPage</t>
  </si>
  <si>
    <t>clickToProducts</t>
  </si>
  <si>
    <t>clickToSite</t>
  </si>
  <si>
    <t>contacts</t>
  </si>
  <si>
    <t>orderPayment</t>
  </si>
  <si>
    <t>Тест стабильности</t>
  </si>
  <si>
    <t>Профиль для 10 пользаков</t>
  </si>
</sst>
</file>

<file path=xl/styles.xml><?xml version="1.0" encoding="utf-8"?>
<styleSheet xmlns="http://schemas.openxmlformats.org/spreadsheetml/2006/main">
  <numFmts count="1">
    <numFmt numFmtId="164" formatCode="0.0000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4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8"/>
      <color theme="3"/>
      <name val="Calibri Light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name val="Times New Roman"/>
      <family val="1"/>
      <charset val="204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53">
    <xf numFmtId="0" fontId="0" fillId="0" borderId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6" fillId="0" borderId="0"/>
    <xf numFmtId="0" fontId="14" fillId="0" borderId="0" applyNumberFormat="0" applyFill="0" applyBorder="0" applyAlignment="0" applyProtection="0"/>
    <xf numFmtId="0" fontId="15" fillId="0" borderId="2" applyNumberFormat="0" applyFill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7" fillId="0" borderId="0" applyNumberFormat="0" applyFill="0" applyBorder="0" applyAlignment="0" applyProtection="0"/>
    <xf numFmtId="0" fontId="18" fillId="6" borderId="5" applyNumberFormat="0" applyAlignment="0" applyProtection="0"/>
    <xf numFmtId="0" fontId="19" fillId="7" borderId="6" applyNumberFormat="0" applyAlignment="0" applyProtection="0"/>
    <xf numFmtId="0" fontId="20" fillId="7" borderId="5" applyNumberFormat="0" applyAlignment="0" applyProtection="0"/>
    <xf numFmtId="0" fontId="21" fillId="0" borderId="7" applyNumberFormat="0" applyFill="0" applyAlignment="0" applyProtection="0"/>
    <xf numFmtId="0" fontId="22" fillId="8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2" fillId="0" borderId="10" applyNumberFormat="0" applyFill="0" applyAlignment="0" applyProtection="0"/>
    <xf numFmtId="0" fontId="2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2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2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2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2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2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0" borderId="0"/>
    <xf numFmtId="0" fontId="5" fillId="9" borderId="9" applyNumberFormat="0" applyFont="0" applyAlignment="0" applyProtection="0"/>
    <xf numFmtId="9" fontId="26" fillId="0" borderId="0" applyFon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1" fillId="4" borderId="0" applyNumberFormat="0" applyBorder="0" applyAlignment="0" applyProtection="0"/>
    <xf numFmtId="0" fontId="3" fillId="9" borderId="9" applyNumberFormat="0" applyFont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25" fillId="13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25" fillId="17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25" fillId="21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25" fillId="25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25" fillId="29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5" fillId="33" borderId="0" applyNumberFormat="0" applyBorder="0" applyAlignment="0" applyProtection="0"/>
    <xf numFmtId="0" fontId="30" fillId="0" borderId="0" applyNumberFormat="0" applyFill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0" fillId="0" borderId="0" applyNumberFormat="0" applyFill="0" applyBorder="0" applyAlignment="0" applyProtection="0"/>
    <xf numFmtId="0" fontId="1" fillId="9" borderId="9" applyNumberFormat="0" applyFont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5" fillId="13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9" borderId="9" applyNumberFormat="0" applyFont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5" fillId="29" borderId="0" applyNumberFormat="0" applyBorder="0" applyAlignment="0" applyProtection="0"/>
    <xf numFmtId="0" fontId="30" fillId="0" borderId="0" applyNumberFormat="0" applyFill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12" borderId="0" applyNumberFormat="0" applyBorder="0" applyAlignment="0" applyProtection="0"/>
    <xf numFmtId="0" fontId="25" fillId="13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9" borderId="9" applyNumberFormat="0" applyFont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5" fillId="29" borderId="0" applyNumberFormat="0" applyBorder="0" applyAlignment="0" applyProtection="0"/>
    <xf numFmtId="0" fontId="30" fillId="0" borderId="0" applyNumberFormat="0" applyFill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12" borderId="0" applyNumberFormat="0" applyBorder="0" applyAlignment="0" applyProtection="0"/>
    <xf numFmtId="0" fontId="25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9" borderId="9" applyNumberFormat="0" applyFont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12" borderId="0" applyNumberFormat="0" applyBorder="0" applyAlignment="0" applyProtection="0"/>
    <xf numFmtId="0" fontId="25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5" fillId="33" borderId="0" applyNumberFormat="0" applyBorder="0" applyAlignment="0" applyProtection="0"/>
  </cellStyleXfs>
  <cellXfs count="61">
    <xf numFmtId="0" fontId="0" fillId="0" borderId="0" xfId="0"/>
    <xf numFmtId="0" fontId="13" fillId="5" borderId="1" xfId="0" applyFont="1" applyFill="1" applyBorder="1" applyAlignment="1">
      <alignment horizontal="left" vertical="top"/>
    </xf>
    <xf numFmtId="0" fontId="5" fillId="0" borderId="0" xfId="42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5" borderId="1" xfId="0" applyFill="1" applyBorder="1"/>
    <xf numFmtId="164" fontId="0" fillId="0" borderId="0" xfId="0" applyNumberFormat="1"/>
    <xf numFmtId="0" fontId="27" fillId="0" borderId="0" xfId="0" applyFont="1"/>
    <xf numFmtId="1" fontId="27" fillId="0" borderId="0" xfId="0" applyNumberFormat="1" applyFont="1"/>
    <xf numFmtId="0" fontId="0" fillId="36" borderId="1" xfId="0" applyFill="1" applyBorder="1"/>
    <xf numFmtId="0" fontId="0" fillId="37" borderId="1" xfId="0" applyFill="1" applyBorder="1"/>
    <xf numFmtId="9" fontId="0" fillId="0" borderId="1" xfId="44" applyFont="1" applyBorder="1"/>
    <xf numFmtId="9" fontId="0" fillId="38" borderId="1" xfId="44" applyFont="1" applyFill="1" applyBorder="1"/>
    <xf numFmtId="1" fontId="0" fillId="0" borderId="12" xfId="0" applyNumberFormat="1" applyBorder="1"/>
    <xf numFmtId="9" fontId="0" fillId="0" borderId="13" xfId="44" applyFont="1" applyBorder="1"/>
    <xf numFmtId="0" fontId="8" fillId="0" borderId="1" xfId="0" applyFont="1" applyBorder="1" applyAlignment="1">
      <alignment vertical="center" wrapText="1"/>
    </xf>
    <xf numFmtId="0" fontId="0" fillId="0" borderId="1" xfId="0" applyFill="1" applyBorder="1"/>
    <xf numFmtId="9" fontId="0" fillId="0" borderId="0" xfId="44" applyFont="1"/>
    <xf numFmtId="0" fontId="0" fillId="0" borderId="0" xfId="0" applyAlignment="1">
      <alignment horizontal="center"/>
    </xf>
    <xf numFmtId="0" fontId="0" fillId="0" borderId="0" xfId="0" applyFont="1"/>
    <xf numFmtId="9" fontId="0" fillId="0" borderId="0" xfId="0" applyNumberFormat="1" applyFont="1"/>
    <xf numFmtId="0" fontId="8" fillId="0" borderId="11" xfId="0" applyFont="1" applyBorder="1" applyAlignment="1">
      <alignment vertical="center" wrapText="1"/>
    </xf>
    <xf numFmtId="0" fontId="8" fillId="39" borderId="16" xfId="0" applyFont="1" applyFill="1" applyBorder="1" applyAlignment="1">
      <alignment vertical="center" wrapText="1"/>
    </xf>
    <xf numFmtId="0" fontId="8" fillId="39" borderId="17" xfId="0" applyFont="1" applyFill="1" applyBorder="1" applyAlignment="1">
      <alignment vertical="center" wrapText="1"/>
    </xf>
    <xf numFmtId="0" fontId="7" fillId="39" borderId="17" xfId="0" applyFont="1" applyFill="1" applyBorder="1" applyAlignment="1">
      <alignment horizontal="center" vertical="center" wrapText="1"/>
    </xf>
    <xf numFmtId="0" fontId="7" fillId="39" borderId="16" xfId="0" applyFont="1" applyFill="1" applyBorder="1" applyAlignment="1">
      <alignment horizontal="left" vertical="center" wrapText="1"/>
    </xf>
    <xf numFmtId="0" fontId="12" fillId="35" borderId="1" xfId="0" applyFont="1" applyFill="1" applyBorder="1" applyAlignment="1">
      <alignment vertical="center"/>
    </xf>
    <xf numFmtId="0" fontId="0" fillId="40" borderId="1" xfId="0" applyFill="1" applyBorder="1" applyAlignment="1">
      <alignment vertical="center"/>
    </xf>
    <xf numFmtId="0" fontId="12" fillId="35" borderId="18" xfId="0" applyFont="1" applyFill="1" applyBorder="1"/>
    <xf numFmtId="0" fontId="0" fillId="40" borderId="19" xfId="0" applyFill="1" applyBorder="1"/>
    <xf numFmtId="0" fontId="0" fillId="40" borderId="20" xfId="0" applyFill="1" applyBorder="1"/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vertical="center"/>
    </xf>
    <xf numFmtId="0" fontId="28" fillId="42" borderId="16" xfId="0" applyFont="1" applyFill="1" applyBorder="1" applyAlignment="1">
      <alignment horizontal="left" vertical="center" wrapText="1"/>
    </xf>
    <xf numFmtId="0" fontId="4" fillId="0" borderId="0" xfId="42" applyFont="1"/>
    <xf numFmtId="0" fontId="0" fillId="0" borderId="1" xfId="0" applyBorder="1" applyAlignment="1">
      <alignment wrapText="1"/>
    </xf>
    <xf numFmtId="0" fontId="0" fillId="0" borderId="13" xfId="0" applyBorder="1" applyAlignment="1">
      <alignment wrapText="1"/>
    </xf>
    <xf numFmtId="0" fontId="12" fillId="0" borderId="21" xfId="0" applyFont="1" applyBorder="1"/>
    <xf numFmtId="0" fontId="12" fillId="0" borderId="22" xfId="0" applyFont="1" applyBorder="1"/>
    <xf numFmtId="0" fontId="0" fillId="0" borderId="13" xfId="0" applyBorder="1" applyAlignment="1">
      <alignment shrinkToFit="1"/>
    </xf>
    <xf numFmtId="0" fontId="0" fillId="0" borderId="1" xfId="0" applyBorder="1" applyAlignment="1">
      <alignment shrinkToFit="1"/>
    </xf>
    <xf numFmtId="0" fontId="0" fillId="35" borderId="1" xfId="0" applyFill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12" fillId="0" borderId="1" xfId="0" applyFont="1" applyBorder="1"/>
    <xf numFmtId="0" fontId="0" fillId="0" borderId="1" xfId="0" applyBorder="1"/>
    <xf numFmtId="1" fontId="0" fillId="0" borderId="1" xfId="0" applyNumberFormat="1" applyBorder="1"/>
    <xf numFmtId="9" fontId="0" fillId="0" borderId="1" xfId="0" applyNumberFormat="1" applyBorder="1"/>
    <xf numFmtId="9" fontId="29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right"/>
    </xf>
    <xf numFmtId="1" fontId="2" fillId="0" borderId="1" xfId="0" applyNumberFormat="1" applyFont="1" applyBorder="1" applyAlignment="1">
      <alignment horizontal="right" vertical="top"/>
    </xf>
    <xf numFmtId="9" fontId="32" fillId="0" borderId="1" xfId="0" applyNumberFormat="1" applyFont="1" applyBorder="1" applyAlignment="1">
      <alignment horizontal="right" vertical="top"/>
    </xf>
    <xf numFmtId="9" fontId="0" fillId="0" borderId="1" xfId="0" applyNumberFormat="1" applyFont="1" applyBorder="1"/>
    <xf numFmtId="0" fontId="1" fillId="0" borderId="0" xfId="74"/>
    <xf numFmtId="0" fontId="1" fillId="0" borderId="0" xfId="83"/>
    <xf numFmtId="1" fontId="1" fillId="0" borderId="0" xfId="83" applyNumberFormat="1"/>
    <xf numFmtId="0" fontId="0" fillId="41" borderId="14" xfId="0" applyFill="1" applyBorder="1" applyAlignment="1">
      <alignment horizontal="center"/>
    </xf>
    <xf numFmtId="0" fontId="0" fillId="41" borderId="15" xfId="0" applyFill="1" applyBorder="1" applyAlignment="1">
      <alignment horizontal="center"/>
    </xf>
    <xf numFmtId="0" fontId="0" fillId="34" borderId="0" xfId="0" applyFill="1" applyAlignment="1">
      <alignment horizontal="center"/>
    </xf>
    <xf numFmtId="1" fontId="0" fillId="0" borderId="1" xfId="0" applyNumberFormat="1" applyFont="1" applyBorder="1"/>
  </cellXfs>
  <cellStyles count="153">
    <cellStyle name="20% - Акцент1" xfId="19" builtinId="30" customBuiltin="1"/>
    <cellStyle name="20% - Акцент1 2" xfId="49"/>
    <cellStyle name="20% - Акцент1 3" xfId="76"/>
    <cellStyle name="20% - Акцент1 4" xfId="75"/>
    <cellStyle name="20% - Акцент1 5" xfId="79"/>
    <cellStyle name="20% - Акцент1 6" xfId="100"/>
    <cellStyle name="20% - Акцент2" xfId="23" builtinId="34" customBuiltin="1"/>
    <cellStyle name="20% - Акцент2 2" xfId="52"/>
    <cellStyle name="20% - Акцент2 3" xfId="80"/>
    <cellStyle name="20% - Акцент2 4" xfId="101"/>
    <cellStyle name="20% - Акцент2 5" xfId="120"/>
    <cellStyle name="20% - Акцент2 6" xfId="138"/>
    <cellStyle name="20% - Акцент3" xfId="27" builtinId="38" customBuiltin="1"/>
    <cellStyle name="20% - Акцент3 2" xfId="55"/>
    <cellStyle name="20% - Акцент3 3" xfId="84"/>
    <cellStyle name="20% - Акцент3 4" xfId="104"/>
    <cellStyle name="20% - Акцент3 5" xfId="123"/>
    <cellStyle name="20% - Акцент3 6" xfId="141"/>
    <cellStyle name="20% - Акцент4" xfId="31" builtinId="42" customBuiltin="1"/>
    <cellStyle name="20% - Акцент4 2" xfId="58"/>
    <cellStyle name="20% - Акцент4 3" xfId="87"/>
    <cellStyle name="20% - Акцент4 4" xfId="107"/>
    <cellStyle name="20% - Акцент4 5" xfId="126"/>
    <cellStyle name="20% - Акцент4 6" xfId="144"/>
    <cellStyle name="20% - Акцент5" xfId="35" builtinId="46" customBuiltin="1"/>
    <cellStyle name="20% - Акцент5 2" xfId="61"/>
    <cellStyle name="20% - Акцент5 3" xfId="91"/>
    <cellStyle name="20% - Акцент5 4" xfId="111"/>
    <cellStyle name="20% - Акцент5 5" xfId="130"/>
    <cellStyle name="20% - Акцент5 6" xfId="147"/>
    <cellStyle name="20% - Акцент6" xfId="39" builtinId="50" customBuiltin="1"/>
    <cellStyle name="20% - Акцент6 2" xfId="64"/>
    <cellStyle name="20% - Акцент6 3" xfId="95"/>
    <cellStyle name="20% - Акцент6 4" xfId="115"/>
    <cellStyle name="20% - Акцент6 5" xfId="133"/>
    <cellStyle name="20% - Акцент6 6" xfId="150"/>
    <cellStyle name="40% - Акцент1" xfId="20" builtinId="31" customBuiltin="1"/>
    <cellStyle name="40% - Акцент1 2" xfId="50"/>
    <cellStyle name="40% - Акцент1 3" xfId="77"/>
    <cellStyle name="40% - Акцент1 4" xfId="98"/>
    <cellStyle name="40% - Акцент1 5" xfId="118"/>
    <cellStyle name="40% - Акцент1 6" xfId="136"/>
    <cellStyle name="40% - Акцент2" xfId="24" builtinId="35" customBuiltin="1"/>
    <cellStyle name="40% - Акцент2 2" xfId="53"/>
    <cellStyle name="40% - Акцент2 3" xfId="81"/>
    <cellStyle name="40% - Акцент2 4" xfId="102"/>
    <cellStyle name="40% - Акцент2 5" xfId="121"/>
    <cellStyle name="40% - Акцент2 6" xfId="139"/>
    <cellStyle name="40% - Акцент3" xfId="28" builtinId="39" customBuiltin="1"/>
    <cellStyle name="40% - Акцент3 2" xfId="56"/>
    <cellStyle name="40% - Акцент3 3" xfId="85"/>
    <cellStyle name="40% - Акцент3 4" xfId="105"/>
    <cellStyle name="40% - Акцент3 5" xfId="124"/>
    <cellStyle name="40% - Акцент3 6" xfId="142"/>
    <cellStyle name="40% - Акцент4" xfId="32" builtinId="43" customBuiltin="1"/>
    <cellStyle name="40% - Акцент4 2" xfId="59"/>
    <cellStyle name="40% - Акцент4 3" xfId="88"/>
    <cellStyle name="40% - Акцент4 4" xfId="108"/>
    <cellStyle name="40% - Акцент4 5" xfId="127"/>
    <cellStyle name="40% - Акцент4 6" xfId="145"/>
    <cellStyle name="40% - Акцент5" xfId="36" builtinId="47" customBuiltin="1"/>
    <cellStyle name="40% - Акцент5 2" xfId="62"/>
    <cellStyle name="40% - Акцент5 3" xfId="92"/>
    <cellStyle name="40% - Акцент5 4" xfId="112"/>
    <cellStyle name="40% - Акцент5 5" xfId="131"/>
    <cellStyle name="40% - Акцент5 6" xfId="148"/>
    <cellStyle name="40% - Акцент6" xfId="40" builtinId="51" customBuiltin="1"/>
    <cellStyle name="40% - Акцент6 2" xfId="65"/>
    <cellStyle name="40% - Акцент6 3" xfId="96"/>
    <cellStyle name="40% - Акцент6 4" xfId="116"/>
    <cellStyle name="40% - Акцент6 5" xfId="134"/>
    <cellStyle name="40% - Акцент6 6" xfId="151"/>
    <cellStyle name="60% - Акцент1" xfId="21" builtinId="32" customBuiltin="1"/>
    <cellStyle name="60% - Акцент1 2" xfId="51"/>
    <cellStyle name="60% - Акцент1 3" xfId="78"/>
    <cellStyle name="60% - Акцент1 4" xfId="99"/>
    <cellStyle name="60% - Акцент1 5" xfId="119"/>
    <cellStyle name="60% - Акцент1 6" xfId="137"/>
    <cellStyle name="60% - Акцент2" xfId="25" builtinId="36" customBuiltin="1"/>
    <cellStyle name="60% - Акцент2 2" xfId="54"/>
    <cellStyle name="60% - Акцент2 3" xfId="82"/>
    <cellStyle name="60% - Акцент2 4" xfId="103"/>
    <cellStyle name="60% - Акцент2 5" xfId="122"/>
    <cellStyle name="60% - Акцент2 6" xfId="140"/>
    <cellStyle name="60% - Акцент3" xfId="29" builtinId="40" customBuiltin="1"/>
    <cellStyle name="60% - Акцент3 2" xfId="57"/>
    <cellStyle name="60% - Акцент3 3" xfId="86"/>
    <cellStyle name="60% - Акцент3 4" xfId="106"/>
    <cellStyle name="60% - Акцент3 5" xfId="125"/>
    <cellStyle name="60% - Акцент3 6" xfId="143"/>
    <cellStyle name="60% - Акцент4" xfId="33" builtinId="44" customBuiltin="1"/>
    <cellStyle name="60% - Акцент4 2" xfId="60"/>
    <cellStyle name="60% - Акцент4 3" xfId="89"/>
    <cellStyle name="60% - Акцент4 4" xfId="109"/>
    <cellStyle name="60% - Акцент4 5" xfId="128"/>
    <cellStyle name="60% - Акцент4 6" xfId="146"/>
    <cellStyle name="60% - Акцент5" xfId="37" builtinId="48" customBuiltin="1"/>
    <cellStyle name="60% - Акцент5 2" xfId="63"/>
    <cellStyle name="60% - Акцент5 3" xfId="93"/>
    <cellStyle name="60% - Акцент5 4" xfId="113"/>
    <cellStyle name="60% - Акцент5 5" xfId="132"/>
    <cellStyle name="60% - Акцент5 6" xfId="149"/>
    <cellStyle name="60% - Акцент6" xfId="41" builtinId="52" customBuiltin="1"/>
    <cellStyle name="60% - Акцент6 2" xfId="66"/>
    <cellStyle name="60% - Акцент6 3" xfId="97"/>
    <cellStyle name="60% - Акцент6 4" xfId="117"/>
    <cellStyle name="60% - Акцент6 5" xfId="135"/>
    <cellStyle name="60% - Акцент6 6" xfId="152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азвание 2" xfId="46"/>
    <cellStyle name="Название 3" xfId="67"/>
    <cellStyle name="Название 4" xfId="72"/>
    <cellStyle name="Название 5" xfId="94"/>
    <cellStyle name="Название 6" xfId="114"/>
    <cellStyle name="Нейтральный" xfId="3" builtinId="28" customBuiltin="1"/>
    <cellStyle name="Нейтральный 2" xfId="47"/>
    <cellStyle name="Нейтральный 3" xfId="71"/>
    <cellStyle name="Нейтральный 4" xfId="68"/>
    <cellStyle name="Нейтральный 5" xfId="70"/>
    <cellStyle name="Нейтральный 6" xfId="69"/>
    <cellStyle name="Обычный" xfId="0" builtinId="0"/>
    <cellStyle name="Обычный 2" xfId="4"/>
    <cellStyle name="Обычный 3" xfId="42"/>
    <cellStyle name="Обычный 4" xfId="45"/>
    <cellStyle name="Обычный 7" xfId="74"/>
    <cellStyle name="Обычный 8" xfId="83"/>
    <cellStyle name="Плохой" xfId="2" builtinId="27" customBuiltin="1"/>
    <cellStyle name="Пояснение" xfId="16" builtinId="53" customBuiltin="1"/>
    <cellStyle name="Примечание 2" xfId="43"/>
    <cellStyle name="Примечание 3" xfId="48"/>
    <cellStyle name="Примечание 4" xfId="73"/>
    <cellStyle name="Примечание 5" xfId="90"/>
    <cellStyle name="Примечание 6" xfId="110"/>
    <cellStyle name="Примечание 7" xfId="129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Гульнара" refreshedDate="44763.702762152781" createdVersion="3" refreshedVersion="3" minRefreshableVersion="3" recordCount="13">
  <cacheSource type="worksheet">
    <worksheetSource ref="A1:H14" sheet="Автоматизированный расчет"/>
  </cacheSource>
  <cacheFields count="8">
    <cacheField name="Script name" numFmtId="0">
      <sharedItems/>
    </cacheField>
    <cacheField name="transaction rq" numFmtId="0">
      <sharedItems count="8">
        <s v="Главная Welcome страница"/>
        <s v="Отправка контактов"/>
        <s v="Выбор товара"/>
        <s v="Переход к товару и добавление в корзину"/>
        <s v="Переход в корзину"/>
        <s v="Вход в систему"/>
        <s v="Переход к вводу реквизитов"/>
        <s v="Покупка товаров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3" maxValue="4"/>
    </cacheField>
    <cacheField name="pacing" numFmtId="0">
      <sharedItems containsSemiMixedTypes="0" containsString="0" containsNumber="1" containsInteger="1" minValue="60" maxValue="60"/>
    </cacheField>
    <cacheField name="одним пользователем в минуту" numFmtId="2">
      <sharedItems containsSemiMixedTypes="0" containsString="0" containsNumber="1" containsInteger="1" minValue="1" maxValue="1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containsInteger="1" minValue="60" maxValue="8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">
  <r>
    <s v="Оставление контактов"/>
    <x v="0"/>
    <n v="1"/>
    <n v="3"/>
    <n v="60"/>
    <n v="1"/>
    <n v="20"/>
    <n v="60"/>
  </r>
  <r>
    <s v="Оставление контактов"/>
    <x v="1"/>
    <n v="1"/>
    <n v="3"/>
    <n v="60"/>
    <n v="1"/>
    <n v="20"/>
    <n v="60"/>
  </r>
  <r>
    <s v="Добавление товара в корзину"/>
    <x v="0"/>
    <n v="1"/>
    <n v="4"/>
    <n v="60"/>
    <n v="1"/>
    <n v="20"/>
    <n v="80"/>
  </r>
  <r>
    <s v="Добавление товара в корзину"/>
    <x v="2"/>
    <n v="1"/>
    <n v="4"/>
    <n v="60"/>
    <n v="1"/>
    <n v="20"/>
    <n v="80"/>
  </r>
  <r>
    <s v="Добавление товара в корзину"/>
    <x v="3"/>
    <n v="1"/>
    <n v="4"/>
    <n v="60"/>
    <n v="1"/>
    <n v="20"/>
    <n v="80"/>
  </r>
  <r>
    <s v="Добавление товара в корзину"/>
    <x v="4"/>
    <n v="1"/>
    <n v="4"/>
    <n v="60"/>
    <n v="1"/>
    <n v="20"/>
    <n v="80"/>
  </r>
  <r>
    <s v="Логин и покупка товара"/>
    <x v="0"/>
    <n v="1"/>
    <n v="3"/>
    <n v="60"/>
    <n v="1"/>
    <n v="20"/>
    <n v="60"/>
  </r>
  <r>
    <s v="Логин и покупка товара"/>
    <x v="5"/>
    <n v="1"/>
    <n v="3"/>
    <n v="60"/>
    <n v="1"/>
    <n v="20"/>
    <n v="60"/>
  </r>
  <r>
    <s v="Логин и покупка товара"/>
    <x v="2"/>
    <n v="1"/>
    <n v="3"/>
    <n v="60"/>
    <n v="1"/>
    <n v="20"/>
    <n v="60"/>
  </r>
  <r>
    <s v="Логин и покупка товара"/>
    <x v="3"/>
    <n v="1"/>
    <n v="3"/>
    <n v="60"/>
    <n v="1"/>
    <n v="20"/>
    <n v="60"/>
  </r>
  <r>
    <s v="Логин и покупка товара"/>
    <x v="4"/>
    <n v="1"/>
    <n v="3"/>
    <n v="60"/>
    <n v="1"/>
    <n v="20"/>
    <n v="60"/>
  </r>
  <r>
    <s v="Логин и покупка товара"/>
    <x v="6"/>
    <n v="1"/>
    <n v="3"/>
    <n v="60"/>
    <n v="1"/>
    <n v="20"/>
    <n v="60"/>
  </r>
  <r>
    <s v="Логин и покупка товара"/>
    <x v="7"/>
    <n v="1"/>
    <n v="3"/>
    <n v="60"/>
    <n v="1"/>
    <n v="20"/>
    <n v="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3" cacheId="0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>
  <location ref="I1:J10" firstHeaderRow="1" firstDataRow="1" firstDataCol="1"/>
  <pivotFields count="8">
    <pivotField showAll="0"/>
    <pivotField axis="axisRow" showAll="0">
      <items count="9">
        <item x="5"/>
        <item x="2"/>
        <item x="0"/>
        <item x="1"/>
        <item x="4"/>
        <item x="6"/>
        <item x="3"/>
        <item x="7"/>
        <item t="default"/>
      </items>
    </pivotField>
    <pivotField showAll="0"/>
    <pivotField showAll="0"/>
    <pivotField showAll="0"/>
    <pivotField numFmtId="2" showAll="0"/>
    <pivotField showAll="0"/>
    <pivotField dataField="1" numFmtId="1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Сумма по полю Итого" fld="7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53"/>
  <sheetViews>
    <sheetView topLeftCell="A7" zoomScale="80" zoomScaleNormal="80" workbookViewId="0">
      <selection activeCell="E2" sqref="E2:E14"/>
    </sheetView>
  </sheetViews>
  <sheetFormatPr defaultColWidth="11.44140625" defaultRowHeight="14.4"/>
  <cols>
    <col min="1" max="1" width="22.6640625" customWidth="1"/>
    <col min="2" max="2" width="31.44140625" bestFit="1" customWidth="1"/>
    <col min="3" max="3" width="18.109375" customWidth="1"/>
    <col min="4" max="4" width="17.88671875" customWidth="1"/>
    <col min="5" max="5" width="16.33203125" bestFit="1" customWidth="1"/>
    <col min="7" max="7" width="18.6640625" bestFit="1" customWidth="1"/>
    <col min="8" max="8" width="17" customWidth="1"/>
    <col min="9" max="9" width="39.33203125" customWidth="1"/>
    <col min="10" max="10" width="20.77734375" bestFit="1" customWidth="1"/>
    <col min="11" max="11" width="47.109375" customWidth="1"/>
    <col min="12" max="12" width="35.88671875" bestFit="1" customWidth="1"/>
    <col min="18" max="18" width="16.77734375" customWidth="1"/>
  </cols>
  <sheetData>
    <row r="1" spans="1:23" ht="15" thickBot="1">
      <c r="A1" s="29" t="s">
        <v>12</v>
      </c>
      <c r="B1" s="27" t="s">
        <v>13</v>
      </c>
      <c r="C1" s="27" t="s">
        <v>14</v>
      </c>
      <c r="D1" s="27" t="s">
        <v>18</v>
      </c>
      <c r="E1" s="27" t="s">
        <v>28</v>
      </c>
      <c r="F1" s="27" t="s">
        <v>29</v>
      </c>
      <c r="G1" s="27" t="s">
        <v>30</v>
      </c>
      <c r="H1" s="27" t="s">
        <v>1</v>
      </c>
      <c r="I1" s="4" t="s">
        <v>15</v>
      </c>
      <c r="J1" t="s">
        <v>27</v>
      </c>
      <c r="L1" t="s">
        <v>17</v>
      </c>
      <c r="M1" t="s">
        <v>19</v>
      </c>
      <c r="N1" t="s">
        <v>20</v>
      </c>
      <c r="O1" t="s">
        <v>31</v>
      </c>
      <c r="P1" t="s">
        <v>21</v>
      </c>
      <c r="Q1" t="s">
        <v>18</v>
      </c>
      <c r="R1" t="s">
        <v>22</v>
      </c>
      <c r="S1" s="8" t="s">
        <v>23</v>
      </c>
      <c r="T1" s="8" t="s">
        <v>24</v>
      </c>
      <c r="U1" s="20" t="s">
        <v>25</v>
      </c>
      <c r="W1" t="s">
        <v>26</v>
      </c>
    </row>
    <row r="2" spans="1:23">
      <c r="A2" s="30" t="s">
        <v>52</v>
      </c>
      <c r="B2" s="28" t="s">
        <v>38</v>
      </c>
      <c r="C2" s="32">
        <v>1</v>
      </c>
      <c r="D2" s="32">
        <f t="shared" ref="D2:D14" si="0">VLOOKUP(A2,$L$1:$V$5,6,FALSE)</f>
        <v>3</v>
      </c>
      <c r="E2" s="32">
        <f t="shared" ref="E2:E14" si="1">VLOOKUP(A2,$L$1:$V$5,5,FALSE)</f>
        <v>60</v>
      </c>
      <c r="F2" s="33">
        <f>60/E2*C2</f>
        <v>1</v>
      </c>
      <c r="G2" s="32">
        <v>20</v>
      </c>
      <c r="H2" s="34">
        <f>D2*F2*G2</f>
        <v>60</v>
      </c>
      <c r="I2" s="5" t="s">
        <v>0</v>
      </c>
      <c r="J2" s="3">
        <v>60</v>
      </c>
      <c r="L2" t="s">
        <v>52</v>
      </c>
      <c r="M2" s="11">
        <v>3.4</v>
      </c>
      <c r="N2" s="11">
        <v>5</v>
      </c>
      <c r="O2" s="17">
        <f>M2+N2</f>
        <v>8.4</v>
      </c>
      <c r="P2" s="6">
        <v>60</v>
      </c>
      <c r="Q2" s="6">
        <v>3</v>
      </c>
      <c r="R2" s="7">
        <f>60/(P2)</f>
        <v>1</v>
      </c>
      <c r="S2" s="8">
        <v>20</v>
      </c>
      <c r="T2" s="9">
        <f>ROUND(Q2*R2*S2,0)</f>
        <v>60</v>
      </c>
      <c r="U2" s="21">
        <f>Q2/V$2</f>
        <v>0.3</v>
      </c>
      <c r="V2">
        <f>SUM(Q2:Q4)</f>
        <v>10</v>
      </c>
    </row>
    <row r="3" spans="1:23">
      <c r="A3" s="30" t="s">
        <v>52</v>
      </c>
      <c r="B3" s="28" t="s">
        <v>55</v>
      </c>
      <c r="C3" s="32">
        <v>1</v>
      </c>
      <c r="D3" s="32">
        <f t="shared" si="0"/>
        <v>3</v>
      </c>
      <c r="E3" s="32">
        <f t="shared" si="1"/>
        <v>60</v>
      </c>
      <c r="F3" s="33">
        <f>60/E3*C3</f>
        <v>1</v>
      </c>
      <c r="G3" s="32">
        <v>20</v>
      </c>
      <c r="H3" s="34">
        <f>D3*F3*G3</f>
        <v>60</v>
      </c>
      <c r="I3" s="5" t="s">
        <v>56</v>
      </c>
      <c r="J3" s="3">
        <v>140</v>
      </c>
      <c r="L3" t="s">
        <v>53</v>
      </c>
      <c r="M3" s="11">
        <v>2.8</v>
      </c>
      <c r="N3" s="11">
        <v>15</v>
      </c>
      <c r="O3" s="17">
        <f t="shared" ref="O3:O4" si="2">M3+N3</f>
        <v>17.8</v>
      </c>
      <c r="P3" s="6">
        <v>60</v>
      </c>
      <c r="Q3" s="6">
        <v>4</v>
      </c>
      <c r="R3" s="7">
        <f t="shared" ref="R3:R4" si="3">60/(P3)</f>
        <v>1</v>
      </c>
      <c r="S3" s="8">
        <v>20</v>
      </c>
      <c r="T3" s="9">
        <f t="shared" ref="T3:T4" si="4">ROUND(Q3*R3*S3,0)</f>
        <v>80</v>
      </c>
      <c r="U3" s="21">
        <f>Q3/V$2</f>
        <v>0.4</v>
      </c>
    </row>
    <row r="4" spans="1:23">
      <c r="A4" s="31" t="s">
        <v>53</v>
      </c>
      <c r="B4" s="28" t="s">
        <v>38</v>
      </c>
      <c r="C4" s="32">
        <v>1</v>
      </c>
      <c r="D4" s="32">
        <f t="shared" si="0"/>
        <v>4</v>
      </c>
      <c r="E4" s="32">
        <f t="shared" si="1"/>
        <v>60</v>
      </c>
      <c r="F4" s="33">
        <f>60/E4*C4</f>
        <v>1</v>
      </c>
      <c r="G4" s="32">
        <v>20</v>
      </c>
      <c r="H4" s="34">
        <f>D4*F4*G4</f>
        <v>80</v>
      </c>
      <c r="I4" s="5" t="s">
        <v>38</v>
      </c>
      <c r="J4" s="3">
        <v>200</v>
      </c>
      <c r="L4" t="s">
        <v>54</v>
      </c>
      <c r="M4" s="11">
        <v>3.4</v>
      </c>
      <c r="N4" s="11">
        <v>30</v>
      </c>
      <c r="O4" s="17">
        <f t="shared" si="2"/>
        <v>33.4</v>
      </c>
      <c r="P4" s="6">
        <v>60</v>
      </c>
      <c r="Q4" s="6">
        <v>3</v>
      </c>
      <c r="R4" s="7">
        <f t="shared" si="3"/>
        <v>1</v>
      </c>
      <c r="S4" s="8">
        <v>20</v>
      </c>
      <c r="T4" s="9">
        <f t="shared" si="4"/>
        <v>60</v>
      </c>
      <c r="U4" s="21">
        <f t="shared" ref="U4" si="5">Q4/V$2</f>
        <v>0.3</v>
      </c>
    </row>
    <row r="5" spans="1:23">
      <c r="A5" s="31" t="s">
        <v>53</v>
      </c>
      <c r="B5" s="28" t="s">
        <v>56</v>
      </c>
      <c r="C5" s="32">
        <v>1</v>
      </c>
      <c r="D5" s="32">
        <f t="shared" si="0"/>
        <v>4</v>
      </c>
      <c r="E5" s="32">
        <f t="shared" si="1"/>
        <v>60</v>
      </c>
      <c r="F5" s="33">
        <f t="shared" ref="F5:F14" si="6">60/E5*C5</f>
        <v>1</v>
      </c>
      <c r="G5" s="32">
        <v>20</v>
      </c>
      <c r="H5" s="34">
        <f t="shared" ref="H5:H13" si="7">D5*F5*G5</f>
        <v>80</v>
      </c>
      <c r="I5" s="5" t="s">
        <v>55</v>
      </c>
      <c r="J5" s="3">
        <v>60</v>
      </c>
    </row>
    <row r="6" spans="1:23">
      <c r="A6" s="31" t="s">
        <v>53</v>
      </c>
      <c r="B6" s="28" t="s">
        <v>57</v>
      </c>
      <c r="C6" s="32">
        <v>1</v>
      </c>
      <c r="D6" s="32">
        <f t="shared" si="0"/>
        <v>4</v>
      </c>
      <c r="E6" s="32">
        <f t="shared" si="1"/>
        <v>60</v>
      </c>
      <c r="F6" s="33">
        <f t="shared" si="6"/>
        <v>1</v>
      </c>
      <c r="G6" s="32">
        <v>20</v>
      </c>
      <c r="H6" s="34">
        <f t="shared" si="7"/>
        <v>80</v>
      </c>
      <c r="I6" s="5" t="s">
        <v>58</v>
      </c>
      <c r="J6" s="3">
        <v>140</v>
      </c>
    </row>
    <row r="7" spans="1:23">
      <c r="A7" s="31" t="s">
        <v>53</v>
      </c>
      <c r="B7" s="28" t="s">
        <v>58</v>
      </c>
      <c r="C7" s="32">
        <v>1</v>
      </c>
      <c r="D7" s="32">
        <f t="shared" si="0"/>
        <v>4</v>
      </c>
      <c r="E7" s="32">
        <f t="shared" si="1"/>
        <v>60</v>
      </c>
      <c r="F7" s="33">
        <f t="shared" si="6"/>
        <v>1</v>
      </c>
      <c r="G7" s="32">
        <v>20</v>
      </c>
      <c r="H7" s="34">
        <f t="shared" si="7"/>
        <v>80</v>
      </c>
      <c r="I7" s="5" t="s">
        <v>59</v>
      </c>
      <c r="J7" s="3">
        <v>60</v>
      </c>
    </row>
    <row r="8" spans="1:23">
      <c r="A8" s="31" t="s">
        <v>54</v>
      </c>
      <c r="B8" s="28" t="s">
        <v>38</v>
      </c>
      <c r="C8" s="32">
        <v>1</v>
      </c>
      <c r="D8" s="32">
        <f t="shared" si="0"/>
        <v>3</v>
      </c>
      <c r="E8" s="32">
        <f t="shared" si="1"/>
        <v>60</v>
      </c>
      <c r="F8" s="33">
        <f>60/E8*C8</f>
        <v>1</v>
      </c>
      <c r="G8" s="32">
        <v>20</v>
      </c>
      <c r="H8" s="34">
        <f t="shared" ref="H8" si="8">D8*F8*G8</f>
        <v>60</v>
      </c>
      <c r="I8" s="5" t="s">
        <v>57</v>
      </c>
      <c r="J8" s="3">
        <v>140</v>
      </c>
    </row>
    <row r="9" spans="1:23">
      <c r="A9" s="31" t="s">
        <v>54</v>
      </c>
      <c r="B9" s="28" t="s">
        <v>0</v>
      </c>
      <c r="C9" s="32">
        <v>1</v>
      </c>
      <c r="D9" s="32">
        <f t="shared" si="0"/>
        <v>3</v>
      </c>
      <c r="E9" s="32">
        <f t="shared" si="1"/>
        <v>60</v>
      </c>
      <c r="F9" s="33">
        <f t="shared" ref="F9" si="9">60/E9*C9</f>
        <v>1</v>
      </c>
      <c r="G9" s="32">
        <v>20</v>
      </c>
      <c r="H9" s="34">
        <f>D9*F9*G9</f>
        <v>60</v>
      </c>
      <c r="I9" s="5" t="s">
        <v>60</v>
      </c>
      <c r="J9" s="3">
        <v>60</v>
      </c>
    </row>
    <row r="10" spans="1:23">
      <c r="A10" s="31" t="s">
        <v>54</v>
      </c>
      <c r="B10" s="28" t="s">
        <v>56</v>
      </c>
      <c r="C10" s="32">
        <v>1</v>
      </c>
      <c r="D10" s="32">
        <f t="shared" si="0"/>
        <v>3</v>
      </c>
      <c r="E10" s="34">
        <f t="shared" si="1"/>
        <v>60</v>
      </c>
      <c r="F10" s="33">
        <f t="shared" si="6"/>
        <v>1</v>
      </c>
      <c r="G10" s="32">
        <v>20</v>
      </c>
      <c r="H10" s="34">
        <f t="shared" ref="H10" si="10">D10*F10*G10</f>
        <v>60</v>
      </c>
      <c r="I10" s="5" t="s">
        <v>16</v>
      </c>
      <c r="J10" s="3">
        <v>860</v>
      </c>
    </row>
    <row r="11" spans="1:23">
      <c r="A11" s="31" t="s">
        <v>54</v>
      </c>
      <c r="B11" s="28" t="s">
        <v>57</v>
      </c>
      <c r="C11" s="32">
        <v>1</v>
      </c>
      <c r="D11" s="32">
        <f t="shared" si="0"/>
        <v>3</v>
      </c>
      <c r="E11" s="34">
        <f t="shared" si="1"/>
        <v>60</v>
      </c>
      <c r="F11" s="33">
        <f t="shared" si="6"/>
        <v>1</v>
      </c>
      <c r="G11" s="32">
        <v>20</v>
      </c>
      <c r="H11" s="34">
        <f t="shared" si="7"/>
        <v>60</v>
      </c>
    </row>
    <row r="12" spans="1:23">
      <c r="A12" s="31" t="s">
        <v>54</v>
      </c>
      <c r="B12" s="28" t="s">
        <v>58</v>
      </c>
      <c r="C12" s="32">
        <v>1</v>
      </c>
      <c r="D12" s="32">
        <f t="shared" si="0"/>
        <v>3</v>
      </c>
      <c r="E12" s="34">
        <f t="shared" si="1"/>
        <v>60</v>
      </c>
      <c r="F12" s="33">
        <f t="shared" si="6"/>
        <v>1</v>
      </c>
      <c r="G12" s="32">
        <v>20</v>
      </c>
      <c r="H12" s="34">
        <f t="shared" si="7"/>
        <v>60</v>
      </c>
    </row>
    <row r="13" spans="1:23">
      <c r="A13" s="31" t="s">
        <v>54</v>
      </c>
      <c r="B13" s="28" t="s">
        <v>59</v>
      </c>
      <c r="C13" s="32">
        <v>1</v>
      </c>
      <c r="D13" s="32">
        <f t="shared" si="0"/>
        <v>3</v>
      </c>
      <c r="E13" s="34">
        <f t="shared" si="1"/>
        <v>60</v>
      </c>
      <c r="F13" s="33">
        <f t="shared" si="6"/>
        <v>1</v>
      </c>
      <c r="G13" s="32">
        <v>20</v>
      </c>
      <c r="H13" s="34">
        <f t="shared" si="7"/>
        <v>60</v>
      </c>
    </row>
    <row r="14" spans="1:23">
      <c r="A14" s="31" t="s">
        <v>54</v>
      </c>
      <c r="B14" s="28" t="s">
        <v>60</v>
      </c>
      <c r="C14" s="32">
        <v>1</v>
      </c>
      <c r="D14" s="32">
        <f t="shared" si="0"/>
        <v>3</v>
      </c>
      <c r="E14" s="34">
        <f t="shared" si="1"/>
        <v>60</v>
      </c>
      <c r="F14" s="33">
        <f t="shared" si="6"/>
        <v>1</v>
      </c>
      <c r="G14" s="32">
        <v>20</v>
      </c>
      <c r="H14" s="34">
        <f t="shared" ref="H14" si="11">D14*F14*G14</f>
        <v>60</v>
      </c>
    </row>
    <row r="16" spans="1:23" ht="15" thickBot="1"/>
    <row r="17" spans="1:8">
      <c r="A17" s="57" t="s">
        <v>40</v>
      </c>
      <c r="B17" s="58"/>
    </row>
    <row r="18" spans="1:8" ht="108">
      <c r="A18" s="23" t="s">
        <v>39</v>
      </c>
      <c r="B18" s="24" t="s">
        <v>35</v>
      </c>
      <c r="C18" s="22" t="s">
        <v>33</v>
      </c>
      <c r="D18" s="16" t="s">
        <v>34</v>
      </c>
      <c r="E18" s="44" t="s">
        <v>50</v>
      </c>
      <c r="F18" s="16" t="s">
        <v>32</v>
      </c>
      <c r="G18" s="16" t="s">
        <v>36</v>
      </c>
      <c r="H18" s="16" t="s">
        <v>37</v>
      </c>
    </row>
    <row r="19" spans="1:8" ht="36">
      <c r="A19" s="23" t="s">
        <v>38</v>
      </c>
      <c r="B19" s="25">
        <v>600</v>
      </c>
      <c r="C19" s="14">
        <f>GETPIVOTDATA("Итого",$I$1,"transaction rq",A19)*3</f>
        <v>600</v>
      </c>
      <c r="D19" s="15">
        <f>1-B19/C19</f>
        <v>0</v>
      </c>
      <c r="E19" s="43" t="str">
        <f>VLOOKUP(A19,Соответствие!A2:B9,2,FALSE)</f>
        <v>clickToSite</v>
      </c>
      <c r="F19" s="10">
        <f>C19/3</f>
        <v>200</v>
      </c>
      <c r="G19" s="10">
        <f>VLOOKUP(E19,SummaryReport!A:J,8,FALSE)</f>
        <v>200</v>
      </c>
      <c r="H19" s="13">
        <f t="shared" ref="H19:H26" si="12">1-F19/G19</f>
        <v>0</v>
      </c>
    </row>
    <row r="20" spans="1:8" ht="36">
      <c r="A20" s="26" t="s">
        <v>55</v>
      </c>
      <c r="B20" s="25">
        <v>180</v>
      </c>
      <c r="C20" s="14">
        <f t="shared" ref="C20:C26" si="13">GETPIVOTDATA("Итого",$I$1,"transaction rq",A20)*3</f>
        <v>180</v>
      </c>
      <c r="D20" s="15">
        <f t="shared" ref="D20:D21" si="14">1-B20/C20</f>
        <v>0</v>
      </c>
      <c r="E20" s="43" t="str">
        <f>VLOOKUP(A20,Соответствие!A3:B9,2,FALSE)</f>
        <v>contacts</v>
      </c>
      <c r="F20" s="10">
        <f t="shared" ref="F20:F26" si="15">C20/3</f>
        <v>60</v>
      </c>
      <c r="G20" s="10">
        <f>VLOOKUP(E20,SummaryReport!A:J,8,FALSE)</f>
        <v>60</v>
      </c>
      <c r="H20" s="13">
        <f t="shared" si="12"/>
        <v>0</v>
      </c>
    </row>
    <row r="21" spans="1:8" ht="18">
      <c r="A21" s="35" t="s">
        <v>56</v>
      </c>
      <c r="B21" s="25">
        <v>420</v>
      </c>
      <c r="C21" s="14">
        <f>GETPIVOTDATA("Итого",$I$1,"transaction rq",A21)*3</f>
        <v>420</v>
      </c>
      <c r="D21" s="15">
        <f t="shared" si="14"/>
        <v>0</v>
      </c>
      <c r="E21" s="43" t="str">
        <f>VLOOKUP(A21,Соответствие!A4:B10,2,FALSE)</f>
        <v>clickToProducts</v>
      </c>
      <c r="F21" s="10">
        <f t="shared" si="15"/>
        <v>140</v>
      </c>
      <c r="G21" s="10">
        <f>VLOOKUP(E21,SummaryReport!A:J,8,FALSE)</f>
        <v>140</v>
      </c>
      <c r="H21" s="13">
        <f t="shared" si="12"/>
        <v>0</v>
      </c>
    </row>
    <row r="22" spans="1:8" ht="54">
      <c r="A22" s="26" t="s">
        <v>57</v>
      </c>
      <c r="B22" s="25">
        <v>420</v>
      </c>
      <c r="C22" s="14">
        <f t="shared" ref="C22:C25" si="16">GETPIVOTDATA("Итого",$I$1,"transaction rq",A22)*3</f>
        <v>420</v>
      </c>
      <c r="D22" s="12">
        <f t="shared" ref="D22:D26" si="17">1-B22/C22</f>
        <v>0</v>
      </c>
      <c r="E22" s="43" t="str">
        <f>VLOOKUP(A22,Соответствие!A5:B11,2,FALSE)</f>
        <v>clickToProductPage</v>
      </c>
      <c r="F22" s="10">
        <f t="shared" si="15"/>
        <v>140</v>
      </c>
      <c r="G22" s="10">
        <f>VLOOKUP(E22,SummaryReport!A:J,8,FALSE)</f>
        <v>140</v>
      </c>
      <c r="H22" s="13">
        <f t="shared" si="12"/>
        <v>0</v>
      </c>
    </row>
    <row r="23" spans="1:8" ht="18">
      <c r="A23" s="26" t="s">
        <v>58</v>
      </c>
      <c r="B23" s="25">
        <v>420</v>
      </c>
      <c r="C23" s="14">
        <f t="shared" si="16"/>
        <v>420</v>
      </c>
      <c r="D23" s="12">
        <f t="shared" si="17"/>
        <v>0</v>
      </c>
      <c r="E23" s="43" t="str">
        <f>VLOOKUP(A23,Соответствие!A6:B12,2,FALSE)</f>
        <v>checkBasket</v>
      </c>
      <c r="F23" s="10">
        <f t="shared" si="15"/>
        <v>140</v>
      </c>
      <c r="G23" s="10">
        <f>VLOOKUP(E23,SummaryReport!A:J,8,FALSE)</f>
        <v>140</v>
      </c>
      <c r="H23" s="13">
        <f t="shared" si="12"/>
        <v>0</v>
      </c>
    </row>
    <row r="24" spans="1:8" ht="18">
      <c r="A24" s="26" t="s">
        <v>0</v>
      </c>
      <c r="B24" s="25">
        <v>180</v>
      </c>
      <c r="C24" s="14">
        <f t="shared" si="16"/>
        <v>180</v>
      </c>
      <c r="D24" s="12">
        <f t="shared" si="17"/>
        <v>0</v>
      </c>
      <c r="E24" s="43" t="str">
        <f>VLOOKUP(A24,Соответствие!A7:B13,2,FALSE)</f>
        <v>login</v>
      </c>
      <c r="F24" s="10">
        <f t="shared" si="15"/>
        <v>60</v>
      </c>
      <c r="G24" s="10">
        <f>VLOOKUP(E24,SummaryReport!A:J,8,FALSE)</f>
        <v>60</v>
      </c>
      <c r="H24" s="13">
        <f t="shared" si="12"/>
        <v>0</v>
      </c>
    </row>
    <row r="25" spans="1:8" ht="36">
      <c r="A25" s="26" t="s">
        <v>59</v>
      </c>
      <c r="B25" s="25">
        <v>180</v>
      </c>
      <c r="C25" s="14">
        <f t="shared" si="16"/>
        <v>180</v>
      </c>
      <c r="D25" s="12">
        <f t="shared" si="17"/>
        <v>0</v>
      </c>
      <c r="E25" s="43" t="str">
        <f>VLOOKUP(A25,Соответствие!A8:B14,2,FALSE)</f>
        <v>checkout</v>
      </c>
      <c r="F25" s="10">
        <f t="shared" si="15"/>
        <v>60</v>
      </c>
      <c r="G25" s="10">
        <f>VLOOKUP(E25,SummaryReport!A:J,8,FALSE)</f>
        <v>60</v>
      </c>
      <c r="H25" s="13">
        <f t="shared" si="12"/>
        <v>0</v>
      </c>
    </row>
    <row r="26" spans="1:8" ht="18">
      <c r="A26" s="26" t="s">
        <v>60</v>
      </c>
      <c r="B26" s="25">
        <v>180</v>
      </c>
      <c r="C26" s="14">
        <f t="shared" si="13"/>
        <v>180</v>
      </c>
      <c r="D26" s="12">
        <f t="shared" si="17"/>
        <v>0</v>
      </c>
      <c r="E26" s="43" t="str">
        <f>VLOOKUP(A26,Соответствие!A9:B15,2,FALSE)</f>
        <v>orderPayment</v>
      </c>
      <c r="F26" s="10">
        <f t="shared" si="15"/>
        <v>60</v>
      </c>
      <c r="G26" s="10">
        <f>VLOOKUP(E26,SummaryReport!A:J,8,FALSE)</f>
        <v>60</v>
      </c>
      <c r="H26" s="13">
        <f t="shared" si="12"/>
        <v>0</v>
      </c>
    </row>
    <row r="47" spans="9:9">
      <c r="I47" s="19"/>
    </row>
    <row r="49" spans="9:9">
      <c r="I49" s="18" t="e">
        <f>1-#REF!/#REF!</f>
        <v>#REF!</v>
      </c>
    </row>
    <row r="50" spans="9:9">
      <c r="I50" s="18" t="e">
        <f>1-#REF!/#REF!</f>
        <v>#REF!</v>
      </c>
    </row>
    <row r="51" spans="9:9">
      <c r="I51" s="18" t="e">
        <f>1-#REF!/#REF!</f>
        <v>#REF!</v>
      </c>
    </row>
    <row r="52" spans="9:9">
      <c r="I52" s="18" t="e">
        <f>1-#REF!/#REF!</f>
        <v>#REF!</v>
      </c>
    </row>
    <row r="53" spans="9:9">
      <c r="I53" s="18" t="e">
        <f>1-#REF!/#REF!</f>
        <v>#REF!</v>
      </c>
    </row>
  </sheetData>
  <mergeCells count="1">
    <mergeCell ref="A17:B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activeCell="C20" sqref="C20"/>
    </sheetView>
  </sheetViews>
  <sheetFormatPr defaultRowHeight="14.4"/>
  <cols>
    <col min="1" max="1" width="25" bestFit="1" customWidth="1"/>
    <col min="2" max="2" width="17" bestFit="1" customWidth="1"/>
    <col min="5" max="5" width="15.109375" bestFit="1" customWidth="1"/>
  </cols>
  <sheetData>
    <row r="1" spans="1:2" ht="15" thickBot="1">
      <c r="A1" s="39" t="s">
        <v>41</v>
      </c>
      <c r="B1" s="40" t="s">
        <v>42</v>
      </c>
    </row>
    <row r="2" spans="1:2">
      <c r="A2" s="38" t="str">
        <f>'Автоматизированный расчет'!A19</f>
        <v>Главная Welcome страница</v>
      </c>
      <c r="B2" s="41" t="s">
        <v>65</v>
      </c>
    </row>
    <row r="3" spans="1:2">
      <c r="A3" s="37" t="str">
        <f>'Автоматизированный расчет'!A20</f>
        <v>Отправка контактов</v>
      </c>
      <c r="B3" s="42" t="s">
        <v>66</v>
      </c>
    </row>
    <row r="4" spans="1:2">
      <c r="A4" s="37" t="str">
        <f>'Автоматизированный расчет'!A21</f>
        <v>Выбор товара</v>
      </c>
      <c r="B4" s="42" t="s">
        <v>64</v>
      </c>
    </row>
    <row r="5" spans="1:2" ht="28.8">
      <c r="A5" s="37" t="str">
        <f>'Автоматизированный расчет'!A22</f>
        <v>Переход к товару и добавление в корзину</v>
      </c>
      <c r="B5" s="42" t="s">
        <v>63</v>
      </c>
    </row>
    <row r="6" spans="1:2">
      <c r="A6" s="37" t="str">
        <f>'Автоматизированный расчет'!A23</f>
        <v>Переход в корзину</v>
      </c>
      <c r="B6" s="42" t="s">
        <v>61</v>
      </c>
    </row>
    <row r="7" spans="1:2">
      <c r="A7" s="37" t="str">
        <f>'Автоматизированный расчет'!A24</f>
        <v>Вход в систему</v>
      </c>
      <c r="B7" s="42" t="s">
        <v>7</v>
      </c>
    </row>
    <row r="8" spans="1:2" ht="28.8">
      <c r="A8" s="37" t="str">
        <f>'Автоматизированный расчет'!A25</f>
        <v>Переход к вводу реквизитов</v>
      </c>
      <c r="B8" s="42" t="s">
        <v>62</v>
      </c>
    </row>
    <row r="9" spans="1:2">
      <c r="A9" s="37" t="str">
        <f>'Автоматизированный расчет'!A26</f>
        <v>Покупка товаров</v>
      </c>
      <c r="B9" s="42" t="s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4"/>
  <sheetViews>
    <sheetView topLeftCell="A16" workbookViewId="0">
      <selection activeCell="I35" sqref="I35"/>
    </sheetView>
  </sheetViews>
  <sheetFormatPr defaultRowHeight="14.4"/>
  <cols>
    <col min="1" max="1" width="20.5546875" customWidth="1"/>
  </cols>
  <sheetData>
    <row r="1" spans="1:10">
      <c r="A1" t="s">
        <v>8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9</v>
      </c>
      <c r="I1" t="s">
        <v>10</v>
      </c>
      <c r="J1" t="s">
        <v>11</v>
      </c>
    </row>
    <row r="3" spans="1:10">
      <c r="A3" t="s">
        <v>61</v>
      </c>
      <c r="B3" t="s">
        <v>49</v>
      </c>
      <c r="C3">
        <v>0.14599999999999999</v>
      </c>
      <c r="D3">
        <v>0.315</v>
      </c>
      <c r="E3">
        <v>0.60199999999999998</v>
      </c>
      <c r="F3">
        <v>0.18</v>
      </c>
      <c r="G3">
        <v>0.53</v>
      </c>
      <c r="H3">
        <v>140</v>
      </c>
      <c r="I3">
        <v>0</v>
      </c>
      <c r="J3">
        <v>0</v>
      </c>
    </row>
    <row r="4" spans="1:10">
      <c r="A4" t="s">
        <v>62</v>
      </c>
      <c r="B4" t="s">
        <v>49</v>
      </c>
      <c r="C4">
        <v>1.3180000000000001</v>
      </c>
      <c r="D4">
        <v>1.468</v>
      </c>
      <c r="E4">
        <v>2.7549999999999999</v>
      </c>
      <c r="F4">
        <v>0.25</v>
      </c>
      <c r="G4">
        <v>1.4670000000000001</v>
      </c>
      <c r="H4">
        <v>60</v>
      </c>
      <c r="I4">
        <v>0</v>
      </c>
      <c r="J4">
        <v>0</v>
      </c>
    </row>
    <row r="5" spans="1:10">
      <c r="A5" t="s">
        <v>63</v>
      </c>
      <c r="B5" t="s">
        <v>49</v>
      </c>
      <c r="C5">
        <v>1.46</v>
      </c>
      <c r="D5">
        <v>1.552</v>
      </c>
      <c r="E5">
        <v>1.7030000000000001</v>
      </c>
      <c r="F5">
        <v>4.3999999999999997E-2</v>
      </c>
      <c r="G5">
        <v>1.6040000000000001</v>
      </c>
      <c r="H5">
        <v>140</v>
      </c>
      <c r="I5">
        <v>0</v>
      </c>
      <c r="J5">
        <v>0</v>
      </c>
    </row>
    <row r="6" spans="1:10">
      <c r="A6" t="s">
        <v>64</v>
      </c>
      <c r="B6" t="s">
        <v>49</v>
      </c>
      <c r="C6">
        <v>0.64900000000000002</v>
      </c>
      <c r="D6">
        <v>0.71</v>
      </c>
      <c r="E6">
        <v>1.2230000000000001</v>
      </c>
      <c r="F6">
        <v>5.1999999999999998E-2</v>
      </c>
      <c r="G6">
        <v>0.74199999999999999</v>
      </c>
      <c r="H6">
        <v>140</v>
      </c>
      <c r="I6">
        <v>0</v>
      </c>
      <c r="J6">
        <v>0</v>
      </c>
    </row>
    <row r="7" spans="1:10">
      <c r="A7" t="s">
        <v>65</v>
      </c>
      <c r="B7" t="s">
        <v>49</v>
      </c>
      <c r="C7">
        <v>2.3719999999999999</v>
      </c>
      <c r="D7">
        <v>2.6179999999999999</v>
      </c>
      <c r="E7">
        <v>3.613</v>
      </c>
      <c r="F7">
        <v>0.16500000000000001</v>
      </c>
      <c r="G7">
        <v>2.8010000000000002</v>
      </c>
      <c r="H7">
        <v>200</v>
      </c>
      <c r="I7">
        <v>0</v>
      </c>
      <c r="J7">
        <v>0</v>
      </c>
    </row>
    <row r="8" spans="1:10">
      <c r="A8" t="s">
        <v>66</v>
      </c>
      <c r="B8" t="s">
        <v>49</v>
      </c>
      <c r="C8">
        <v>0.41699999999999998</v>
      </c>
      <c r="D8">
        <v>0.44600000000000001</v>
      </c>
      <c r="E8">
        <v>0.504</v>
      </c>
      <c r="F8">
        <v>1.4999999999999999E-2</v>
      </c>
      <c r="G8">
        <v>0.46300000000000002</v>
      </c>
      <c r="H8">
        <v>60</v>
      </c>
      <c r="I8">
        <v>0</v>
      </c>
      <c r="J8">
        <v>0</v>
      </c>
    </row>
    <row r="9" spans="1:10">
      <c r="A9" t="s">
        <v>7</v>
      </c>
      <c r="B9" t="s">
        <v>49</v>
      </c>
      <c r="C9">
        <v>0.495</v>
      </c>
      <c r="D9">
        <v>0.53100000000000003</v>
      </c>
      <c r="E9">
        <v>0.57099999999999995</v>
      </c>
      <c r="F9">
        <v>1.7999999999999999E-2</v>
      </c>
      <c r="G9">
        <v>0.55100000000000005</v>
      </c>
      <c r="H9">
        <v>60</v>
      </c>
      <c r="I9">
        <v>0</v>
      </c>
      <c r="J9">
        <v>0</v>
      </c>
    </row>
    <row r="10" spans="1:10">
      <c r="A10" t="s">
        <v>67</v>
      </c>
      <c r="B10" t="s">
        <v>49</v>
      </c>
      <c r="C10">
        <v>0.79800000000000004</v>
      </c>
      <c r="D10">
        <v>0.873</v>
      </c>
      <c r="E10">
        <v>1.238</v>
      </c>
      <c r="F10">
        <v>0.10299999999999999</v>
      </c>
      <c r="G10">
        <v>0.92500000000000004</v>
      </c>
      <c r="H10">
        <v>60</v>
      </c>
      <c r="I10">
        <v>0</v>
      </c>
      <c r="J10">
        <v>0</v>
      </c>
    </row>
    <row r="13" spans="1:10">
      <c r="A13" t="s">
        <v>8</v>
      </c>
      <c r="B13" t="s">
        <v>43</v>
      </c>
      <c r="C13" t="s">
        <v>44</v>
      </c>
      <c r="D13" t="s">
        <v>45</v>
      </c>
      <c r="E13" t="s">
        <v>46</v>
      </c>
      <c r="F13" t="s">
        <v>47</v>
      </c>
      <c r="G13" t="s">
        <v>48</v>
      </c>
      <c r="H13" t="s">
        <v>9</v>
      </c>
      <c r="I13" t="s">
        <v>10</v>
      </c>
      <c r="J13" t="s">
        <v>11</v>
      </c>
    </row>
    <row r="15" spans="1:10">
      <c r="A15" s="54" t="s">
        <v>61</v>
      </c>
      <c r="B15" s="54" t="s">
        <v>49</v>
      </c>
      <c r="C15" s="54">
        <v>0.14599999999999999</v>
      </c>
      <c r="D15" s="54">
        <v>0.32600000000000001</v>
      </c>
      <c r="E15" s="54">
        <v>0.80400000000000005</v>
      </c>
      <c r="F15" s="54">
        <v>0.187</v>
      </c>
      <c r="G15" s="54">
        <v>0.55400000000000005</v>
      </c>
      <c r="H15" s="54">
        <v>700</v>
      </c>
      <c r="I15" s="54">
        <v>0</v>
      </c>
      <c r="J15" s="54">
        <v>0</v>
      </c>
    </row>
    <row r="16" spans="1:10">
      <c r="A16" s="54" t="s">
        <v>62</v>
      </c>
      <c r="B16" s="54" t="s">
        <v>49</v>
      </c>
      <c r="C16" s="54">
        <v>1.2929999999999999</v>
      </c>
      <c r="D16" s="54">
        <v>1.444</v>
      </c>
      <c r="E16" s="54">
        <v>2.177</v>
      </c>
      <c r="F16" s="54">
        <v>0.11700000000000001</v>
      </c>
      <c r="G16" s="54">
        <v>1.6140000000000001</v>
      </c>
      <c r="H16" s="54">
        <v>300</v>
      </c>
      <c r="I16" s="54">
        <v>0</v>
      </c>
      <c r="J16" s="54">
        <v>0</v>
      </c>
    </row>
    <row r="17" spans="1:10">
      <c r="A17" s="54" t="s">
        <v>63</v>
      </c>
      <c r="B17" s="54" t="s">
        <v>49</v>
      </c>
      <c r="C17" s="54">
        <v>1.4490000000000001</v>
      </c>
      <c r="D17" s="54">
        <v>1.631</v>
      </c>
      <c r="E17" s="54">
        <v>2.4540000000000002</v>
      </c>
      <c r="F17" s="54">
        <v>0.11600000000000001</v>
      </c>
      <c r="G17" s="54">
        <v>1.754</v>
      </c>
      <c r="H17" s="54">
        <v>700</v>
      </c>
      <c r="I17" s="54">
        <v>0</v>
      </c>
      <c r="J17" s="54">
        <v>0</v>
      </c>
    </row>
    <row r="18" spans="1:10">
      <c r="A18" s="54" t="s">
        <v>64</v>
      </c>
      <c r="B18" s="54" t="s">
        <v>49</v>
      </c>
      <c r="C18" s="54">
        <v>0.67</v>
      </c>
      <c r="D18" s="54">
        <v>0.748</v>
      </c>
      <c r="E18" s="54">
        <v>1.161</v>
      </c>
      <c r="F18" s="54">
        <v>5.6000000000000001E-2</v>
      </c>
      <c r="G18" s="54">
        <v>0.79700000000000004</v>
      </c>
      <c r="H18" s="54">
        <v>702</v>
      </c>
      <c r="I18" s="54">
        <v>0</v>
      </c>
      <c r="J18" s="54">
        <v>0</v>
      </c>
    </row>
    <row r="19" spans="1:10">
      <c r="A19" s="54" t="s">
        <v>65</v>
      </c>
      <c r="B19" s="54" t="s">
        <v>49</v>
      </c>
      <c r="C19" s="54">
        <v>2.44</v>
      </c>
      <c r="D19" s="54">
        <v>2.7290000000000001</v>
      </c>
      <c r="E19" s="54">
        <v>3.7959999999999998</v>
      </c>
      <c r="F19" s="54">
        <v>0.23899999999999999</v>
      </c>
      <c r="G19" s="54">
        <v>2.9860000000000002</v>
      </c>
      <c r="H19" s="54">
        <v>1000</v>
      </c>
      <c r="I19" s="54">
        <v>0</v>
      </c>
      <c r="J19" s="54">
        <v>0</v>
      </c>
    </row>
    <row r="20" spans="1:10">
      <c r="A20" s="54" t="s">
        <v>66</v>
      </c>
      <c r="B20" s="54" t="s">
        <v>49</v>
      </c>
      <c r="C20" s="54">
        <v>0.42899999999999999</v>
      </c>
      <c r="D20" s="54">
        <v>0.48099999999999998</v>
      </c>
      <c r="E20" s="54">
        <v>0.83699999999999997</v>
      </c>
      <c r="F20" s="54">
        <v>4.5999999999999999E-2</v>
      </c>
      <c r="G20" s="54">
        <v>0.52500000000000002</v>
      </c>
      <c r="H20" s="54">
        <v>300</v>
      </c>
      <c r="I20" s="54">
        <v>0</v>
      </c>
      <c r="J20" s="54">
        <v>0</v>
      </c>
    </row>
    <row r="21" spans="1:10">
      <c r="A21" s="54" t="s">
        <v>7</v>
      </c>
      <c r="B21" s="54" t="s">
        <v>49</v>
      </c>
      <c r="C21" s="54">
        <v>0.50800000000000001</v>
      </c>
      <c r="D21" s="54">
        <v>0.55500000000000005</v>
      </c>
      <c r="E21" s="54">
        <v>0.82299999999999995</v>
      </c>
      <c r="F21" s="54">
        <v>4.4999999999999998E-2</v>
      </c>
      <c r="G21" s="54">
        <v>0.61299999999999999</v>
      </c>
      <c r="H21" s="54">
        <v>300</v>
      </c>
      <c r="I21" s="54">
        <v>0</v>
      </c>
      <c r="J21" s="54">
        <v>0</v>
      </c>
    </row>
    <row r="22" spans="1:10">
      <c r="A22" s="54" t="s">
        <v>67</v>
      </c>
      <c r="B22" s="54" t="s">
        <v>49</v>
      </c>
      <c r="C22" s="54">
        <v>0.78</v>
      </c>
      <c r="D22" s="54">
        <v>0.89200000000000002</v>
      </c>
      <c r="E22" s="54">
        <v>1.242</v>
      </c>
      <c r="F22" s="54">
        <v>9.2999999999999999E-2</v>
      </c>
      <c r="G22" s="54">
        <v>1.0029999999999999</v>
      </c>
      <c r="H22" s="54">
        <v>295</v>
      </c>
      <c r="I22" s="54">
        <v>5</v>
      </c>
      <c r="J22" s="54">
        <v>0</v>
      </c>
    </row>
    <row r="25" spans="1:10">
      <c r="A25" t="s">
        <v>8</v>
      </c>
      <c r="B25" t="s">
        <v>43</v>
      </c>
      <c r="C25" t="s">
        <v>44</v>
      </c>
      <c r="D25" t="s">
        <v>45</v>
      </c>
      <c r="E25" t="s">
        <v>46</v>
      </c>
      <c r="F25" t="s">
        <v>47</v>
      </c>
      <c r="G25" t="s">
        <v>48</v>
      </c>
      <c r="H25" t="s">
        <v>9</v>
      </c>
      <c r="I25" t="s">
        <v>10</v>
      </c>
      <c r="J25" t="s">
        <v>11</v>
      </c>
    </row>
    <row r="27" spans="1:10">
      <c r="A27" s="55" t="s">
        <v>61</v>
      </c>
      <c r="B27" s="55" t="s">
        <v>49</v>
      </c>
      <c r="C27" s="55">
        <v>0.14399999999999999</v>
      </c>
      <c r="D27" s="55">
        <v>0.496</v>
      </c>
      <c r="E27" s="55">
        <v>30.704000000000001</v>
      </c>
      <c r="F27" s="55">
        <v>1.232</v>
      </c>
      <c r="G27" s="55">
        <v>0.59299999999999997</v>
      </c>
      <c r="H27" s="56">
        <v>3083</v>
      </c>
      <c r="I27" s="55">
        <v>0</v>
      </c>
      <c r="J27" s="55">
        <v>0</v>
      </c>
    </row>
    <row r="28" spans="1:10">
      <c r="A28" s="55" t="s">
        <v>62</v>
      </c>
      <c r="B28" s="55" t="s">
        <v>49</v>
      </c>
      <c r="C28" s="55">
        <v>1.284</v>
      </c>
      <c r="D28" s="55">
        <v>1.944</v>
      </c>
      <c r="E28" s="55">
        <v>55.447000000000003</v>
      </c>
      <c r="F28" s="55">
        <v>3.0379999999999998</v>
      </c>
      <c r="G28" s="55">
        <v>2.0950000000000002</v>
      </c>
      <c r="H28" s="56">
        <v>1318</v>
      </c>
      <c r="I28" s="55">
        <v>0</v>
      </c>
      <c r="J28" s="55">
        <v>0</v>
      </c>
    </row>
    <row r="29" spans="1:10">
      <c r="A29" s="55" t="s">
        <v>63</v>
      </c>
      <c r="B29" s="55" t="s">
        <v>49</v>
      </c>
      <c r="C29" s="55">
        <v>1.4570000000000001</v>
      </c>
      <c r="D29" s="55">
        <v>2.214</v>
      </c>
      <c r="E29" s="55">
        <v>45.350999999999999</v>
      </c>
      <c r="F29" s="55">
        <v>3.0760000000000001</v>
      </c>
      <c r="G29" s="55">
        <v>2.4380000000000002</v>
      </c>
      <c r="H29" s="56">
        <v>3084</v>
      </c>
      <c r="I29" s="55">
        <v>0</v>
      </c>
      <c r="J29" s="55">
        <v>0</v>
      </c>
    </row>
    <row r="30" spans="1:10">
      <c r="A30" s="55" t="s">
        <v>64</v>
      </c>
      <c r="B30" s="55" t="s">
        <v>49</v>
      </c>
      <c r="C30" s="55">
        <v>0.65</v>
      </c>
      <c r="D30" s="55">
        <v>1.1299999999999999</v>
      </c>
      <c r="E30" s="55">
        <v>36.308999999999997</v>
      </c>
      <c r="F30" s="55">
        <v>2.19</v>
      </c>
      <c r="G30" s="55">
        <v>1.2070000000000001</v>
      </c>
      <c r="H30" s="56">
        <v>3080</v>
      </c>
      <c r="I30" s="55">
        <v>0</v>
      </c>
      <c r="J30" s="55">
        <v>0</v>
      </c>
    </row>
    <row r="31" spans="1:10">
      <c r="A31" s="55" t="s">
        <v>65</v>
      </c>
      <c r="B31" s="55" t="s">
        <v>49</v>
      </c>
      <c r="C31" s="55">
        <v>2.387</v>
      </c>
      <c r="D31" s="55">
        <v>4.5579999999999998</v>
      </c>
      <c r="E31" s="55">
        <v>115.79300000000001</v>
      </c>
      <c r="F31" s="55">
        <v>9.3620000000000001</v>
      </c>
      <c r="G31" s="55">
        <v>4.1580000000000004</v>
      </c>
      <c r="H31" s="56">
        <v>4411</v>
      </c>
      <c r="I31" s="55">
        <v>3</v>
      </c>
      <c r="J31" s="55">
        <v>0</v>
      </c>
    </row>
    <row r="32" spans="1:10">
      <c r="A32" s="55" t="s">
        <v>66</v>
      </c>
      <c r="B32" s="55" t="s">
        <v>49</v>
      </c>
      <c r="C32" s="55">
        <v>0.41899999999999998</v>
      </c>
      <c r="D32" s="55">
        <v>0.86399999999999999</v>
      </c>
      <c r="E32" s="55">
        <v>38.134</v>
      </c>
      <c r="F32" s="55">
        <v>2.1480000000000001</v>
      </c>
      <c r="G32" s="55">
        <v>1.0049999999999999</v>
      </c>
      <c r="H32" s="56">
        <v>1332</v>
      </c>
      <c r="I32" s="55">
        <v>0</v>
      </c>
      <c r="J32" s="55">
        <v>0</v>
      </c>
    </row>
    <row r="33" spans="1:10">
      <c r="A33" s="55" t="s">
        <v>7</v>
      </c>
      <c r="B33" s="55" t="s">
        <v>49</v>
      </c>
      <c r="C33" s="55">
        <v>0.49199999999999999</v>
      </c>
      <c r="D33" s="55">
        <v>0.77300000000000002</v>
      </c>
      <c r="E33" s="55">
        <v>37.386000000000003</v>
      </c>
      <c r="F33" s="55">
        <v>1.788</v>
      </c>
      <c r="G33" s="55">
        <v>0.70399999999999996</v>
      </c>
      <c r="H33" s="56">
        <v>1314</v>
      </c>
      <c r="I33" s="55">
        <v>0</v>
      </c>
      <c r="J33" s="55">
        <v>0</v>
      </c>
    </row>
    <row r="34" spans="1:10">
      <c r="A34" s="55" t="s">
        <v>67</v>
      </c>
      <c r="B34" s="55" t="s">
        <v>49</v>
      </c>
      <c r="C34" s="55">
        <v>0.76</v>
      </c>
      <c r="D34" s="55">
        <v>1.103</v>
      </c>
      <c r="E34" s="55">
        <v>24.425999999999998</v>
      </c>
      <c r="F34" s="55">
        <v>1.343</v>
      </c>
      <c r="G34" s="55">
        <v>1.3280000000000001</v>
      </c>
      <c r="H34" s="56">
        <v>1318</v>
      </c>
      <c r="I34" s="55">
        <v>1</v>
      </c>
      <c r="J34" s="5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C3:S40"/>
  <sheetViews>
    <sheetView tabSelected="1" topLeftCell="A19" workbookViewId="0">
      <selection activeCell="E18" sqref="E18:I27"/>
    </sheetView>
  </sheetViews>
  <sheetFormatPr defaultColWidth="8.88671875" defaultRowHeight="14.4"/>
  <cols>
    <col min="2" max="2" width="4.44140625" customWidth="1"/>
    <col min="3" max="4" width="9.109375" hidden="1" customWidth="1"/>
    <col min="5" max="5" width="20.44140625" customWidth="1"/>
    <col min="6" max="6" width="18.88671875" customWidth="1"/>
    <col min="7" max="7" width="15.33203125" customWidth="1"/>
    <col min="8" max="8" width="15.109375" customWidth="1"/>
    <col min="9" max="9" width="15.77734375" customWidth="1"/>
    <col min="11" max="11" width="1.44140625" customWidth="1"/>
    <col min="12" max="12" width="40.33203125" customWidth="1"/>
    <col min="13" max="13" width="6" customWidth="1"/>
    <col min="14" max="14" width="4.109375" customWidth="1"/>
    <col min="15" max="15" width="5" customWidth="1"/>
    <col min="16" max="16" width="14.109375" customWidth="1"/>
    <col min="17" max="17" width="19.44140625" customWidth="1"/>
    <col min="18" max="18" width="8.88671875" customWidth="1"/>
  </cols>
  <sheetData>
    <row r="3" spans="5:13">
      <c r="E3" s="59" t="s">
        <v>69</v>
      </c>
      <c r="F3" s="59"/>
      <c r="G3" s="59"/>
      <c r="H3" s="59"/>
      <c r="I3" s="59"/>
    </row>
    <row r="5" spans="5:13">
      <c r="E5" s="45" t="s">
        <v>2</v>
      </c>
      <c r="F5" s="45" t="s">
        <v>3</v>
      </c>
      <c r="G5" s="45" t="s">
        <v>4</v>
      </c>
      <c r="H5" s="45" t="s">
        <v>5</v>
      </c>
      <c r="I5" s="45" t="s">
        <v>6</v>
      </c>
    </row>
    <row r="6" spans="5:13">
      <c r="E6" s="46" t="str">
        <f>VLOOKUP('Автоматизированный расчет'!A19,Соответствие!A$1:B$9,1,FALSE)</f>
        <v>Главная Welcome страница</v>
      </c>
      <c r="F6" s="46" t="str">
        <f>VLOOKUP(E6,Соответствие!A$1:B$9,2,FALSE)</f>
        <v>clickToSite</v>
      </c>
      <c r="G6" s="46">
        <f>VLOOKUP(E6,'Автоматизированный расчет'!A$18:B$26,2,FALSE)</f>
        <v>600</v>
      </c>
      <c r="H6" s="47">
        <f>VLOOKUP(F6,SummaryReport!A$1:J$10,8,FALSE)*3</f>
        <v>600</v>
      </c>
      <c r="I6" s="48">
        <f t="shared" ref="I6:I14" si="0">1-G6/H6</f>
        <v>0</v>
      </c>
    </row>
    <row r="7" spans="5:13">
      <c r="E7" s="46" t="str">
        <f>VLOOKUP('Автоматизированный расчет'!A20,Соответствие!A$1:B$9,1,FALSE)</f>
        <v>Отправка контактов</v>
      </c>
      <c r="F7" s="46" t="str">
        <f>VLOOKUP(E7,Соответствие!A$1:B$9,2,FALSE)</f>
        <v>contacts</v>
      </c>
      <c r="G7" s="46">
        <f>VLOOKUP(E7,'Автоматизированный расчет'!A$18:B$26,2,FALSE)</f>
        <v>180</v>
      </c>
      <c r="H7" s="47">
        <f>VLOOKUP(F7,SummaryReport!A$1:J$10,8,FALSE)*3</f>
        <v>180</v>
      </c>
      <c r="I7" s="48">
        <f t="shared" si="0"/>
        <v>0</v>
      </c>
    </row>
    <row r="8" spans="5:13">
      <c r="E8" s="46" t="str">
        <f>VLOOKUP('Автоматизированный расчет'!A21,Соответствие!A$1:B$9,1,FALSE)</f>
        <v>Выбор товара</v>
      </c>
      <c r="F8" s="46" t="str">
        <f>VLOOKUP(E8,Соответствие!A$1:B$9,2,FALSE)</f>
        <v>clickToProducts</v>
      </c>
      <c r="G8" s="46">
        <f>VLOOKUP(E8,'Автоматизированный расчет'!A$18:B$26,2,FALSE)</f>
        <v>420</v>
      </c>
      <c r="H8" s="47">
        <f>VLOOKUP(F8,SummaryReport!A$1:J$10,8,FALSE)*3</f>
        <v>420</v>
      </c>
      <c r="I8" s="48">
        <f t="shared" si="0"/>
        <v>0</v>
      </c>
    </row>
    <row r="9" spans="5:13">
      <c r="E9" s="46" t="str">
        <f>VLOOKUP('Автоматизированный расчет'!A22,Соответствие!A$1:B$9,1,FALSE)</f>
        <v>Переход к товару и добавление в корзину</v>
      </c>
      <c r="F9" s="46" t="str">
        <f>VLOOKUP(E9,Соответствие!A$1:B$9,2,FALSE)</f>
        <v>clickToProductPage</v>
      </c>
      <c r="G9" s="46">
        <f>VLOOKUP(E9,'Автоматизированный расчет'!A$18:B$26,2,FALSE)</f>
        <v>420</v>
      </c>
      <c r="H9" s="47">
        <f>VLOOKUP(F9,SummaryReport!A$1:J$10,8,FALSE)*3</f>
        <v>420</v>
      </c>
      <c r="I9" s="48">
        <f t="shared" si="0"/>
        <v>0</v>
      </c>
    </row>
    <row r="10" spans="5:13">
      <c r="E10" s="46" t="str">
        <f>VLOOKUP('Автоматизированный расчет'!A23,Соответствие!A$1:B$9,1,FALSE)</f>
        <v>Переход в корзину</v>
      </c>
      <c r="F10" s="46" t="str">
        <f>VLOOKUP(E10,Соответствие!A$1:B$9,2,FALSE)</f>
        <v>checkBasket</v>
      </c>
      <c r="G10" s="46">
        <f>VLOOKUP(E10,'Автоматизированный расчет'!A$18:B$26,2,FALSE)</f>
        <v>420</v>
      </c>
      <c r="H10" s="47">
        <f>VLOOKUP(F10,SummaryReport!A$1:J$10,8,FALSE)*3</f>
        <v>420</v>
      </c>
      <c r="I10" s="48">
        <f t="shared" si="0"/>
        <v>0</v>
      </c>
    </row>
    <row r="11" spans="5:13">
      <c r="E11" s="46" t="str">
        <f>VLOOKUP('Автоматизированный расчет'!A24,Соответствие!A$1:B$9,1,FALSE)</f>
        <v>Вход в систему</v>
      </c>
      <c r="F11" s="46" t="str">
        <f>VLOOKUP(E11,Соответствие!A$1:B$9,2,FALSE)</f>
        <v>login</v>
      </c>
      <c r="G11" s="46">
        <f>VLOOKUP(E11,'Автоматизированный расчет'!A$18:B$26,2,FALSE)</f>
        <v>180</v>
      </c>
      <c r="H11" s="47">
        <f>VLOOKUP(F11,SummaryReport!A$1:J$10,8,FALSE)*3</f>
        <v>180</v>
      </c>
      <c r="I11" s="48">
        <f t="shared" si="0"/>
        <v>0</v>
      </c>
    </row>
    <row r="12" spans="5:13">
      <c r="E12" s="46" t="str">
        <f>VLOOKUP('Автоматизированный расчет'!A25,Соответствие!A$1:B$9,1,FALSE)</f>
        <v>Переход к вводу реквизитов</v>
      </c>
      <c r="F12" s="46" t="str">
        <f>VLOOKUP(E12,Соответствие!A$1:B$9,2,FALSE)</f>
        <v>checkout</v>
      </c>
      <c r="G12" s="46">
        <f>VLOOKUP(E12,'Автоматизированный расчет'!A$18:B$26,2,FALSE)</f>
        <v>180</v>
      </c>
      <c r="H12" s="47">
        <f>VLOOKUP(F12,SummaryReport!A$1:J$10,8,FALSE)*3</f>
        <v>180</v>
      </c>
      <c r="I12" s="48">
        <f t="shared" si="0"/>
        <v>0</v>
      </c>
    </row>
    <row r="13" spans="5:13">
      <c r="E13" s="46" t="str">
        <f>VLOOKUP('Автоматизированный расчет'!A26,Соответствие!A$1:B$9,1,FALSE)</f>
        <v>Покупка товаров</v>
      </c>
      <c r="F13" s="46" t="str">
        <f>VLOOKUP(E13,Соответствие!A$1:B$9,2,FALSE)</f>
        <v>orderPayment</v>
      </c>
      <c r="G13" s="46">
        <f>VLOOKUP(E13,'Автоматизированный расчет'!A$18:B$26,2,FALSE)</f>
        <v>180</v>
      </c>
      <c r="H13" s="47">
        <f>VLOOKUP(F13,SummaryReport!A$1:J$10,8,FALSE)*3</f>
        <v>180</v>
      </c>
      <c r="I13" s="48">
        <f t="shared" si="0"/>
        <v>0</v>
      </c>
    </row>
    <row r="14" spans="5:13">
      <c r="G14" s="46">
        <f>SUM(G6:G13)</f>
        <v>2580</v>
      </c>
      <c r="H14" s="46">
        <f>SUM(H6:H13)</f>
        <v>2580</v>
      </c>
      <c r="I14" s="48">
        <f t="shared" si="0"/>
        <v>0</v>
      </c>
    </row>
    <row r="15" spans="5:13">
      <c r="L15" s="5"/>
      <c r="M15" s="3"/>
    </row>
    <row r="16" spans="5:13">
      <c r="E16" s="59" t="s">
        <v>51</v>
      </c>
      <c r="F16" s="59"/>
      <c r="G16" s="59"/>
      <c r="H16" s="59"/>
      <c r="I16" s="59"/>
      <c r="L16" s="5"/>
      <c r="M16" s="3"/>
    </row>
    <row r="17" spans="5:19">
      <c r="L17" s="5"/>
      <c r="M17" s="3"/>
    </row>
    <row r="18" spans="5:19">
      <c r="E18" s="1" t="s">
        <v>2</v>
      </c>
      <c r="F18" s="1" t="s">
        <v>3</v>
      </c>
      <c r="G18" s="1" t="s">
        <v>4</v>
      </c>
      <c r="H18" s="1" t="s">
        <v>5</v>
      </c>
      <c r="I18" s="1" t="s">
        <v>6</v>
      </c>
      <c r="S18" s="50"/>
    </row>
    <row r="19" spans="5:19">
      <c r="E19" s="46" t="str">
        <f>VLOOKUP('Автоматизированный расчет'!A19,Соответствие!A$1:B$9,1,FALSE)</f>
        <v>Главная Welcome страница</v>
      </c>
      <c r="F19" s="46" t="str">
        <f>VLOOKUP(E19,Соответствие!A$1:B$9,2,FALSE)</f>
        <v>clickToSite</v>
      </c>
      <c r="G19" s="47">
        <f>VLOOKUP(E19,'Автоматизированный расчет'!A$18:C$26,3,FALSE)*5</f>
        <v>3000</v>
      </c>
      <c r="H19" s="51">
        <f>VLOOKUP(F19,SummaryReport!A$13:J$22,8,FALSE)*3</f>
        <v>3000</v>
      </c>
      <c r="I19" s="49">
        <f t="shared" ref="I19:I26" si="1">1-G19/H19</f>
        <v>0</v>
      </c>
      <c r="S19" s="50"/>
    </row>
    <row r="20" spans="5:19">
      <c r="E20" s="46" t="str">
        <f>VLOOKUP('Автоматизированный расчет'!A20,Соответствие!A$1:B$9,1,FALSE)</f>
        <v>Отправка контактов</v>
      </c>
      <c r="F20" s="46" t="str">
        <f>VLOOKUP(E20,Соответствие!A$1:B$9,2,FALSE)</f>
        <v>contacts</v>
      </c>
      <c r="G20" s="47">
        <f>VLOOKUP(E20,'Автоматизированный расчет'!A$18:C$26,3,FALSE)*5</f>
        <v>900</v>
      </c>
      <c r="H20" s="51">
        <f>VLOOKUP(F20,SummaryReport!A$13:J$22,8,FALSE)*3</f>
        <v>900</v>
      </c>
      <c r="I20" s="49">
        <f t="shared" si="1"/>
        <v>0</v>
      </c>
      <c r="S20" s="50"/>
    </row>
    <row r="21" spans="5:19">
      <c r="E21" s="46" t="str">
        <f>VLOOKUP('Автоматизированный расчет'!A21,Соответствие!A$1:B$9,1,FALSE)</f>
        <v>Выбор товара</v>
      </c>
      <c r="F21" s="46" t="str">
        <f>VLOOKUP(E21,Соответствие!A$1:B$9,2,FALSE)</f>
        <v>clickToProducts</v>
      </c>
      <c r="G21" s="47">
        <f>VLOOKUP(E21,'Автоматизированный расчет'!A$18:C$26,3,FALSE)*5</f>
        <v>2100</v>
      </c>
      <c r="H21" s="51">
        <f>VLOOKUP(F21,SummaryReport!A$13:J$22,8,FALSE)*3</f>
        <v>2106</v>
      </c>
      <c r="I21" s="49">
        <f t="shared" si="1"/>
        <v>2.8490028490028019E-3</v>
      </c>
      <c r="S21" s="50"/>
    </row>
    <row r="22" spans="5:19">
      <c r="E22" s="46" t="str">
        <f>VLOOKUP('Автоматизированный расчет'!A22,Соответствие!A$1:B$9,1,FALSE)</f>
        <v>Переход к товару и добавление в корзину</v>
      </c>
      <c r="F22" s="46" t="str">
        <f>VLOOKUP(E22,Соответствие!A$1:B$9,2,FALSE)</f>
        <v>clickToProductPage</v>
      </c>
      <c r="G22" s="47">
        <f>VLOOKUP(E22,'Автоматизированный расчет'!A$18:C$26,3,FALSE)*5</f>
        <v>2100</v>
      </c>
      <c r="H22" s="51">
        <f>VLOOKUP(F22,SummaryReport!A$13:J$22,8,FALSE)*3</f>
        <v>2100</v>
      </c>
      <c r="I22" s="49">
        <f t="shared" si="1"/>
        <v>0</v>
      </c>
      <c r="S22" s="50"/>
    </row>
    <row r="23" spans="5:19">
      <c r="E23" s="46" t="str">
        <f>VLOOKUP('Автоматизированный расчет'!A23,Соответствие!A$1:B$9,1,FALSE)</f>
        <v>Переход в корзину</v>
      </c>
      <c r="F23" s="46" t="str">
        <f>VLOOKUP(E23,Соответствие!A$1:B$9,2,FALSE)</f>
        <v>checkBasket</v>
      </c>
      <c r="G23" s="47">
        <f>VLOOKUP(E23,'Автоматизированный расчет'!A$18:C$26,3,FALSE)*5</f>
        <v>2100</v>
      </c>
      <c r="H23" s="51">
        <f>VLOOKUP(F23,SummaryReport!A$13:J$22,8,FALSE)*3</f>
        <v>2100</v>
      </c>
      <c r="I23" s="49">
        <f t="shared" si="1"/>
        <v>0</v>
      </c>
      <c r="S23" s="50"/>
    </row>
    <row r="24" spans="5:19">
      <c r="E24" s="46" t="str">
        <f>VLOOKUP('Автоматизированный расчет'!A24,Соответствие!A$1:B$9,1,FALSE)</f>
        <v>Вход в систему</v>
      </c>
      <c r="F24" s="46" t="str">
        <f>VLOOKUP(E24,Соответствие!A$1:B$9,2,FALSE)</f>
        <v>login</v>
      </c>
      <c r="G24" s="47">
        <f>VLOOKUP(E24,'Автоматизированный расчет'!A$18:C$26,3,FALSE)*5</f>
        <v>900</v>
      </c>
      <c r="H24" s="51">
        <f>VLOOKUP(F24,SummaryReport!A$13:J$22,8,FALSE)*3</f>
        <v>900</v>
      </c>
      <c r="I24" s="49">
        <f t="shared" si="1"/>
        <v>0</v>
      </c>
      <c r="S24" s="50"/>
    </row>
    <row r="25" spans="5:19">
      <c r="E25" s="46" t="str">
        <f>VLOOKUP('Автоматизированный расчет'!A25,Соответствие!A$1:B$9,1,FALSE)</f>
        <v>Переход к вводу реквизитов</v>
      </c>
      <c r="F25" s="46" t="str">
        <f>VLOOKUP(E25,Соответствие!A$1:B$9,2,FALSE)</f>
        <v>checkout</v>
      </c>
      <c r="G25" s="47">
        <f>VLOOKUP(E25,'Автоматизированный расчет'!A$18:C$26,3,FALSE)*5</f>
        <v>900</v>
      </c>
      <c r="H25" s="51">
        <f>VLOOKUP(F25,SummaryReport!A$13:J$22,8,FALSE)*3</f>
        <v>900</v>
      </c>
      <c r="I25" s="49">
        <f t="shared" si="1"/>
        <v>0</v>
      </c>
      <c r="S25" s="50"/>
    </row>
    <row r="26" spans="5:19">
      <c r="E26" s="46" t="str">
        <f>VLOOKUP('Автоматизированный расчет'!A26,Соответствие!A$1:B$9,1,FALSE)</f>
        <v>Покупка товаров</v>
      </c>
      <c r="F26" s="46" t="str">
        <f>VLOOKUP(E26,Соответствие!A$1:B$9,2,FALSE)</f>
        <v>orderPayment</v>
      </c>
      <c r="G26" s="47">
        <f>VLOOKUP(E26,'Автоматизированный расчет'!A$18:C$26,3,FALSE)*5</f>
        <v>900</v>
      </c>
      <c r="H26" s="51">
        <f>VLOOKUP(F26,SummaryReport!A$13:J$22,8,FALSE)*3</f>
        <v>885</v>
      </c>
      <c r="I26" s="49">
        <f t="shared" si="1"/>
        <v>-1.6949152542372836E-2</v>
      </c>
      <c r="S26" s="50"/>
    </row>
    <row r="27" spans="5:19">
      <c r="G27" s="47">
        <f>SUM(G19:G26)</f>
        <v>12900</v>
      </c>
      <c r="H27" s="47">
        <f>SUM(H19:H26)</f>
        <v>12891</v>
      </c>
      <c r="I27" s="48">
        <f>AVERAGE(I19:I26)</f>
        <v>-1.7625187116712543E-3</v>
      </c>
    </row>
    <row r="29" spans="5:19">
      <c r="E29" s="59" t="s">
        <v>68</v>
      </c>
      <c r="F29" s="59"/>
      <c r="G29" s="59"/>
      <c r="H29" s="59"/>
      <c r="I29" s="59"/>
      <c r="L29" s="2"/>
      <c r="M29" s="2"/>
      <c r="N29" s="2"/>
      <c r="O29" s="2"/>
    </row>
    <row r="30" spans="5:19">
      <c r="L30" s="36"/>
      <c r="M30" s="2"/>
      <c r="N30" s="2"/>
      <c r="O30" s="2"/>
    </row>
    <row r="31" spans="5:19">
      <c r="E31" s="1" t="s">
        <v>2</v>
      </c>
      <c r="F31" s="1" t="s">
        <v>3</v>
      </c>
      <c r="G31" s="1" t="s">
        <v>4</v>
      </c>
      <c r="H31" s="1" t="s">
        <v>5</v>
      </c>
      <c r="I31" s="1" t="s">
        <v>6</v>
      </c>
    </row>
    <row r="32" spans="5:19">
      <c r="E32" s="46" t="str">
        <f>VLOOKUP('Автоматизированный расчет'!A19,Соответствие!A$1:B$9,1,FALSE)</f>
        <v>Главная Welcome страница</v>
      </c>
      <c r="F32" s="46" t="str">
        <f>VLOOKUP(E32,Соответствие!A$1:B$9,2,FALSE)</f>
        <v>clickToSite</v>
      </c>
      <c r="G32" s="47">
        <f>VLOOKUP(E32,'Автоматизированный расчет'!A$18:C$26,3,FALSE)*7</f>
        <v>4200</v>
      </c>
      <c r="H32" s="51">
        <f>VLOOKUP(F32,SummaryReport!A$25:J$34,8,FALSE)</f>
        <v>4411</v>
      </c>
      <c r="I32" s="49">
        <f>1-G32/H32</f>
        <v>4.783495805939697E-2</v>
      </c>
    </row>
    <row r="33" spans="5:9">
      <c r="E33" s="46" t="str">
        <f>VLOOKUP('Автоматизированный расчет'!A20,Соответствие!A$1:B$9,1,FALSE)</f>
        <v>Отправка контактов</v>
      </c>
      <c r="F33" s="46" t="str">
        <f>VLOOKUP(E33,Соответствие!A$1:B$9,2,FALSE)</f>
        <v>contacts</v>
      </c>
      <c r="G33" s="47">
        <f>VLOOKUP(E33,'Автоматизированный расчет'!A$18:C$26,3,FALSE)*7</f>
        <v>1260</v>
      </c>
      <c r="H33" s="51">
        <f>VLOOKUP(F33,SummaryReport!A$25:J$34,8,FALSE)</f>
        <v>1332</v>
      </c>
      <c r="I33" s="49">
        <f t="shared" ref="I33:I39" si="2">1-G33/H33</f>
        <v>5.4054054054054057E-2</v>
      </c>
    </row>
    <row r="34" spans="5:9">
      <c r="E34" s="46" t="str">
        <f>VLOOKUP('Автоматизированный расчет'!A21,Соответствие!A$1:B$9,1,FALSE)</f>
        <v>Выбор товара</v>
      </c>
      <c r="F34" s="46" t="str">
        <f>VLOOKUP(E34,Соответствие!A$1:B$9,2,FALSE)</f>
        <v>clickToProducts</v>
      </c>
      <c r="G34" s="47">
        <f>VLOOKUP(E34,'Автоматизированный расчет'!A$18:C$26,3,FALSE)*7</f>
        <v>2940</v>
      </c>
      <c r="H34" s="51">
        <f>VLOOKUP(F34,SummaryReport!A$25:J$34,8,FALSE)</f>
        <v>3080</v>
      </c>
      <c r="I34" s="49">
        <f t="shared" si="2"/>
        <v>4.5454545454545414E-2</v>
      </c>
    </row>
    <row r="35" spans="5:9">
      <c r="E35" s="46" t="str">
        <f>VLOOKUP('Автоматизированный расчет'!A22,Соответствие!A$1:B$9,1,FALSE)</f>
        <v>Переход к товару и добавление в корзину</v>
      </c>
      <c r="F35" s="46" t="str">
        <f>VLOOKUP(E35,Соответствие!A$1:B$9,2,FALSE)</f>
        <v>clickToProductPage</v>
      </c>
      <c r="G35" s="47">
        <f>VLOOKUP(E35,'Автоматизированный расчет'!A$18:C$26,3,FALSE)*7</f>
        <v>2940</v>
      </c>
      <c r="H35" s="51">
        <f>VLOOKUP(F35,SummaryReport!A$25:J$34,8,FALSE)</f>
        <v>3084</v>
      </c>
      <c r="I35" s="52">
        <f t="shared" si="2"/>
        <v>4.6692607003890996E-2</v>
      </c>
    </row>
    <row r="36" spans="5:9">
      <c r="E36" s="46" t="str">
        <f>VLOOKUP('Автоматизированный расчет'!A23,Соответствие!A$1:B$9,1,FALSE)</f>
        <v>Переход в корзину</v>
      </c>
      <c r="F36" s="46" t="str">
        <f>VLOOKUP(E36,Соответствие!A$1:B$9,2,FALSE)</f>
        <v>checkBasket</v>
      </c>
      <c r="G36" s="47">
        <f>VLOOKUP(E36,'Автоматизированный расчет'!A$18:C$26,3,FALSE)*7</f>
        <v>2940</v>
      </c>
      <c r="H36" s="51">
        <f>VLOOKUP(F36,SummaryReport!A$25:J$34,8,FALSE)</f>
        <v>3083</v>
      </c>
      <c r="I36" s="49">
        <f t="shared" si="2"/>
        <v>4.6383392799221546E-2</v>
      </c>
    </row>
    <row r="37" spans="5:9">
      <c r="E37" s="46" t="str">
        <f>VLOOKUP('Автоматизированный расчет'!A24,Соответствие!A$1:B$9,1,FALSE)</f>
        <v>Вход в систему</v>
      </c>
      <c r="F37" s="46" t="str">
        <f>VLOOKUP(E37,Соответствие!A$1:B$9,2,FALSE)</f>
        <v>login</v>
      </c>
      <c r="G37" s="47">
        <f>VLOOKUP(E37,'Автоматизированный расчет'!A$18:C$26,3,FALSE)*7</f>
        <v>1260</v>
      </c>
      <c r="H37" s="51">
        <f>VLOOKUP(F37,SummaryReport!A$25:J$34,8,FALSE)</f>
        <v>1314</v>
      </c>
      <c r="I37" s="49">
        <f t="shared" si="2"/>
        <v>4.1095890410958957E-2</v>
      </c>
    </row>
    <row r="38" spans="5:9">
      <c r="E38" s="46" t="str">
        <f>VLOOKUP('Автоматизированный расчет'!A25,Соответствие!A$1:B$9,1,FALSE)</f>
        <v>Переход к вводу реквизитов</v>
      </c>
      <c r="F38" s="46" t="str">
        <f>VLOOKUP(E38,Соответствие!A$1:B$9,2,FALSE)</f>
        <v>checkout</v>
      </c>
      <c r="G38" s="47">
        <f>VLOOKUP(E38,'Автоматизированный расчет'!A$18:C$26,3,FALSE)*7</f>
        <v>1260</v>
      </c>
      <c r="H38" s="51">
        <f>VLOOKUP(F38,SummaryReport!A$25:J$34,8,FALSE)</f>
        <v>1318</v>
      </c>
      <c r="I38" s="49">
        <f t="shared" si="2"/>
        <v>4.4006069802731362E-2</v>
      </c>
    </row>
    <row r="39" spans="5:9">
      <c r="E39" s="46" t="str">
        <f>VLOOKUP('Автоматизированный расчет'!A26,Соответствие!A$1:B$9,1,FALSE)</f>
        <v>Покупка товаров</v>
      </c>
      <c r="F39" s="46" t="str">
        <f>VLOOKUP(E39,Соответствие!A$1:B$9,2,FALSE)</f>
        <v>orderPayment</v>
      </c>
      <c r="G39" s="47">
        <f>VLOOKUP(E39,'Автоматизированный расчет'!A$18:C$26,3,FALSE)*7</f>
        <v>1260</v>
      </c>
      <c r="H39" s="51">
        <f>VLOOKUP(F39,SummaryReport!A$25:J$34,8,FALSE)</f>
        <v>1318</v>
      </c>
      <c r="I39" s="49">
        <f t="shared" si="2"/>
        <v>4.4006069802731362E-2</v>
      </c>
    </row>
    <row r="40" spans="5:9">
      <c r="E40" s="20"/>
      <c r="F40" s="20"/>
      <c r="G40" s="60">
        <f>SUM(G32:G39)</f>
        <v>18060</v>
      </c>
      <c r="H40" s="60">
        <f>SUM(H32:H39)</f>
        <v>18940</v>
      </c>
      <c r="I40" s="53">
        <f>AVERAGE(I32:I39)</f>
        <v>4.6190948423441333E-2</v>
      </c>
    </row>
  </sheetData>
  <mergeCells count="3">
    <mergeCell ref="E16:I16"/>
    <mergeCell ref="E29:I29"/>
    <mergeCell ref="E3:I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Автоматизированный расчет</vt:lpstr>
      <vt:lpstr>Соответствие</vt:lpstr>
      <vt:lpstr>SummaryReport</vt:lpstr>
      <vt:lpstr>Шаблоны соотвествие профилю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Гульнара</cp:lastModifiedBy>
  <dcterms:created xsi:type="dcterms:W3CDTF">2015-06-05T18:19:34Z</dcterms:created>
  <dcterms:modified xsi:type="dcterms:W3CDTF">2022-08-01T17:46:11Z</dcterms:modified>
</cp:coreProperties>
</file>