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3"/>
  <c r="P7"/>
  <c r="D21"/>
  <c r="E21"/>
  <c r="F21" s="1"/>
  <c r="S2"/>
  <c r="E18"/>
  <c r="F18" s="1"/>
  <c r="D18"/>
  <c r="D31"/>
  <c r="D8"/>
  <c r="E8"/>
  <c r="F8" s="1"/>
  <c r="E25"/>
  <c r="F25" s="1"/>
  <c r="D24"/>
  <c r="E31"/>
  <c r="F31" s="1"/>
  <c r="D25"/>
  <c r="C38"/>
  <c r="C36"/>
  <c r="H21" l="1"/>
  <c r="H18"/>
  <c r="H31"/>
  <c r="H8"/>
  <c r="E24"/>
  <c r="F24" s="1"/>
  <c r="H24" s="1"/>
  <c r="H25"/>
  <c r="D38"/>
  <c r="H12" i="2"/>
  <c r="W2" i="3"/>
  <c r="V7" s="1"/>
  <c r="F48"/>
  <c r="H48" s="1"/>
  <c r="B54"/>
  <c r="B52"/>
  <c r="D23"/>
  <c r="D19"/>
  <c r="D4"/>
  <c r="V6" l="1"/>
  <c r="D2"/>
  <c r="D53"/>
  <c r="D54"/>
  <c r="D55"/>
  <c r="D56"/>
  <c r="D52"/>
  <c r="H54"/>
  <c r="B56"/>
  <c r="B53"/>
  <c r="B55"/>
  <c r="D20"/>
  <c r="D22"/>
  <c r="C42"/>
  <c r="C45"/>
  <c r="C44"/>
  <c r="C41"/>
  <c r="C47"/>
  <c r="C46"/>
  <c r="C43"/>
  <c r="C37"/>
  <c r="C39"/>
  <c r="C40"/>
  <c r="F45" l="1"/>
  <c r="H45" s="1"/>
  <c r="F46"/>
  <c r="H46" s="1"/>
  <c r="S7"/>
  <c r="U7" s="1"/>
  <c r="E19"/>
  <c r="F19" s="1"/>
  <c r="H19" s="1"/>
  <c r="F52"/>
  <c r="G52" s="1"/>
  <c r="H52" s="1"/>
  <c r="I50" s="1"/>
  <c r="E22"/>
  <c r="F22" s="1"/>
  <c r="H22" s="1"/>
  <c r="E20"/>
  <c r="F20" s="1"/>
  <c r="H20" s="1"/>
  <c r="F56"/>
  <c r="G56" s="1"/>
  <c r="H56" s="1"/>
  <c r="I54" s="1"/>
  <c r="F54"/>
  <c r="F55"/>
  <c r="H55"/>
  <c r="I53" s="1"/>
  <c r="F53"/>
  <c r="G53" s="1"/>
  <c r="H53" s="1"/>
  <c r="I51" s="1"/>
  <c r="I52"/>
  <c r="B48"/>
  <c r="D10"/>
  <c r="D28"/>
  <c r="E28"/>
  <c r="F28" s="1"/>
  <c r="D14"/>
  <c r="D45" l="1"/>
  <c r="D36"/>
  <c r="D46"/>
  <c r="D47"/>
  <c r="H28"/>
  <c r="D15"/>
  <c r="D17"/>
  <c r="D16"/>
  <c r="D29"/>
  <c r="D30"/>
  <c r="F44" l="1"/>
  <c r="H44" s="1"/>
  <c r="V3"/>
  <c r="P3"/>
  <c r="E12" l="1"/>
  <c r="E10"/>
  <c r="F10" s="1"/>
  <c r="H10" s="1"/>
  <c r="P2"/>
  <c r="P4"/>
  <c r="P5"/>
  <c r="D3"/>
  <c r="V2"/>
  <c r="S6"/>
  <c r="S3"/>
  <c r="U3" s="1"/>
  <c r="D12" s="1"/>
  <c r="E4" l="1"/>
  <c r="F4" s="1"/>
  <c r="H4" s="1"/>
  <c r="E2"/>
  <c r="E3"/>
  <c r="F3" s="1"/>
  <c r="H3" s="1"/>
  <c r="U2"/>
  <c r="E23"/>
  <c r="F23" s="1"/>
  <c r="H23" s="1"/>
  <c r="S5"/>
  <c r="U5" s="1"/>
  <c r="D26" s="1"/>
  <c r="E14"/>
  <c r="F14" s="1"/>
  <c r="H14" s="1"/>
  <c r="S4"/>
  <c r="U4" s="1"/>
  <c r="F36"/>
  <c r="H36" s="1"/>
  <c r="D37"/>
  <c r="U6"/>
  <c r="D6"/>
  <c r="F39"/>
  <c r="H39" s="1"/>
  <c r="D5"/>
  <c r="D9"/>
  <c r="D11"/>
  <c r="D27"/>
  <c r="D13"/>
  <c r="D7"/>
  <c r="E9"/>
  <c r="F9" s="1"/>
  <c r="E30"/>
  <c r="F30" s="1"/>
  <c r="E27"/>
  <c r="F27" s="1"/>
  <c r="E17"/>
  <c r="F17" s="1"/>
  <c r="E13"/>
  <c r="F13" s="1"/>
  <c r="E7"/>
  <c r="F7" s="1"/>
  <c r="E29"/>
  <c r="E26"/>
  <c r="F26" s="1"/>
  <c r="E16"/>
  <c r="E6"/>
  <c r="F6" s="1"/>
  <c r="E15"/>
  <c r="F15" s="1"/>
  <c r="E11"/>
  <c r="F11" s="1"/>
  <c r="E5"/>
  <c r="F5" s="1"/>
  <c r="D40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I12"/>
  <c r="H13"/>
  <c r="I13" s="1"/>
  <c r="H14"/>
  <c r="I14" s="1"/>
  <c r="H15"/>
  <c r="I15" s="1"/>
  <c r="H16"/>
  <c r="I16" s="1"/>
  <c r="H17"/>
  <c r="I17" s="1"/>
  <c r="H18"/>
  <c r="I18" s="1"/>
  <c r="F2" i="3" l="1"/>
  <c r="H2" s="1"/>
  <c r="F29"/>
  <c r="H29" s="1"/>
  <c r="F12"/>
  <c r="H12" s="1"/>
  <c r="F16"/>
  <c r="H16" s="1"/>
  <c r="C48"/>
  <c r="F47" s="1"/>
  <c r="H47" s="1"/>
  <c r="D43"/>
  <c r="F42"/>
  <c r="H42" s="1"/>
  <c r="F43"/>
  <c r="H43" s="1"/>
  <c r="D44"/>
  <c r="F37"/>
  <c r="H37" s="1"/>
  <c r="D39"/>
  <c r="F40"/>
  <c r="H40" s="1"/>
  <c r="D41"/>
  <c r="D42"/>
  <c r="F41"/>
  <c r="H41" s="1"/>
  <c r="H26"/>
  <c r="H5"/>
  <c r="H6"/>
  <c r="H9"/>
  <c r="H30"/>
  <c r="H17"/>
  <c r="H13"/>
  <c r="H11"/>
  <c r="H7"/>
  <c r="H15"/>
  <c r="H27"/>
  <c r="I40" i="2"/>
  <c r="I44"/>
  <c r="I41"/>
  <c r="I32"/>
  <c r="I31"/>
  <c r="I30"/>
  <c r="I29"/>
  <c r="I28"/>
  <c r="I27"/>
  <c r="I26"/>
  <c r="D48" i="3" l="1"/>
</calcChain>
</file>

<file path=xl/sharedStrings.xml><?xml version="1.0" encoding="utf-8"?>
<sst xmlns="http://schemas.openxmlformats.org/spreadsheetml/2006/main" count="207" uniqueCount="83">
  <si>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</si>
  <si>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</si>
  <si>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</si>
  <si>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</si>
  <si>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</si>
  <si>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</si>
  <si>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</si>
  <si>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</si>
  <si>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</si>
  <si>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</si>
  <si>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</si>
  <si>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</si>
  <si>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</si>
  <si>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</si>
  <si>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</si>
  <si>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</si>
  <si>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</si>
  <si>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</si>
  <si>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</si>
  <si>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Просмотр квитанции</t>
  </si>
  <si>
    <t>login</t>
  </si>
  <si>
    <t>logout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</si>
  <si>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</si>
  <si>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</si>
  <si>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</si>
  <si>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</si>
  <si>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</si>
  <si>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</si>
  <si>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</si>
  <si>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</si>
  <si>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</si>
  <si>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</si>
  <si>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</si>
  <si>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</si>
  <si>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</si>
  <si>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</si>
  <si>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</si>
  <si>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</si>
  <si>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</si>
  <si>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</si>
  <si>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</si>
  <si>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</si>
  <si>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</si>
  <si>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</si>
  <si>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</si>
  <si>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</si>
  <si>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</si>
  <si>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</si>
  <si>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</si>
  <si>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</si>
  <si>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</si>
  <si>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</si>
  <si>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</si>
  <si>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</si>
  <si>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</si>
  <si>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</si>
  <si>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</si>
  <si>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</si>
  <si>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</si>
  <si>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</si>
  <si>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</si>
  <si>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Переход на следуюущий эран после регистарции</t>
  </si>
  <si>
    <t>Поиск билета без покупки</t>
  </si>
  <si>
    <t>Логин</t>
  </si>
  <si>
    <t>Логин и логоут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</si>
  <si>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</si>
  <si>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</si>
  <si>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</si>
  <si>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</si>
  <si>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</si>
  <si>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</si>
  <si>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</si>
  <si>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</si>
  <si>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</si>
  <si>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</si>
  <si>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</si>
  <si>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Удаление брони</t>
  </si>
  <si>
    <t>Переход на страницу регистрации</t>
  </si>
  <si>
    <t>searchTicket</t>
  </si>
  <si>
    <t>departureTime</t>
  </si>
  <si>
    <t>paymentDetails</t>
  </si>
  <si>
    <t>clickItinerary</t>
  </si>
  <si>
    <t>deleteTicket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</si>
</sst>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6" borderId="2" xfId="0" applyFill="1" applyBorder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" fontId="0" fillId="0" borderId="13" xfId="0" applyNumberFormat="1" applyBorder="1"/>
    <xf numFmtId="9" fontId="0" fillId="0" borderId="14" xfId="44" applyFont="1" applyBorder="1"/>
    <xf numFmtId="0" fontId="6" fillId="0" borderId="2" xfId="0" applyFont="1" applyBorder="1" applyAlignment="1">
      <alignment vertical="center" wrapText="1"/>
    </xf>
    <xf numFmtId="0" fontId="0" fillId="0" borderId="2" xfId="0" applyFill="1" applyBorder="1"/>
    <xf numFmtId="0" fontId="0" fillId="36" borderId="15" xfId="0" applyFill="1" applyBorder="1"/>
    <xf numFmtId="0" fontId="0" fillId="37" borderId="15" xfId="0" applyFill="1" applyBorder="1"/>
    <xf numFmtId="0" fontId="0" fillId="35" borderId="15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6" fillId="0" borderId="12" xfId="0" applyFont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6" fillId="39" borderId="19" xfId="0" applyFont="1" applyFill="1" applyBorder="1" applyAlignment="1">
      <alignment vertical="center" wrapText="1"/>
    </xf>
    <xf numFmtId="0" fontId="4" fillId="39" borderId="19" xfId="0" applyFont="1" applyFill="1" applyBorder="1" applyAlignment="1">
      <alignment horizontal="center" vertical="center" wrapText="1"/>
    </xf>
    <xf numFmtId="0" fontId="4" fillId="39" borderId="18" xfId="0" applyFont="1" applyFill="1" applyBorder="1" applyAlignment="1">
      <alignment horizontal="left" vertical="center" wrapText="1"/>
    </xf>
    <xf numFmtId="0" fontId="5" fillId="39" borderId="20" xfId="0" applyFont="1" applyFill="1" applyBorder="1" applyAlignment="1">
      <alignment horizontal="left" vertical="center" wrapText="1"/>
    </xf>
    <xf numFmtId="0" fontId="4" fillId="39" borderId="21" xfId="0" applyFont="1" applyFill="1" applyBorder="1" applyAlignment="1">
      <alignment horizontal="center" vertical="center" wrapText="1"/>
    </xf>
    <xf numFmtId="0" fontId="10" fillId="35" borderId="2" xfId="0" applyFont="1" applyFill="1" applyBorder="1" applyAlignment="1">
      <alignment vertical="center"/>
    </xf>
    <xf numFmtId="0" fontId="0" fillId="40" borderId="2" xfId="0" applyFill="1" applyBorder="1" applyAlignment="1">
      <alignment vertical="center"/>
    </xf>
    <xf numFmtId="0" fontId="10" fillId="35" borderId="22" xfId="0" applyFont="1" applyFill="1" applyBorder="1"/>
    <xf numFmtId="0" fontId="0" fillId="40" borderId="23" xfId="0" applyFill="1" applyBorder="1"/>
    <xf numFmtId="0" fontId="0" fillId="40" borderId="24" xfId="0" applyFill="1" applyBorder="1"/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28" fillId="42" borderId="18" xfId="0" applyFont="1" applyFill="1" applyBorder="1" applyAlignment="1">
      <alignment horizontal="left" vertical="center" wrapText="1"/>
    </xf>
    <xf numFmtId="0" fontId="1" fillId="0" borderId="0" xfId="42" applyFont="1"/>
    <xf numFmtId="0" fontId="0" fillId="41" borderId="16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ульнара" refreshedDate="44742.028894560186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еход на страницу регистрации"/>
        <s v="Заполнение полей регистарции"/>
        <s v="Переход на следуюущий эран после регистарции"/>
        <s v="Переход на страницу покупк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99"/>
    </cacheField>
    <cacheField name="одним пользователем в минуту" numFmtId="2">
      <sharedItems containsSemiMixedTypes="0" containsString="0" containsNumber="1" minValue="0.6060606060606060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.63157894736842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2"/>
    <n v="99"/>
    <n v="0.60606060606060608"/>
    <n v="20"/>
    <n v="24.242424242424242"/>
  </r>
  <r>
    <s v="Удаление бронирования "/>
    <x v="1"/>
    <n v="1"/>
    <n v="2"/>
    <n v="99"/>
    <n v="0.60606060606060608"/>
    <n v="20"/>
    <n v="24.242424242424242"/>
  </r>
  <r>
    <s v="Удаление бронирования "/>
    <x v="7"/>
    <n v="1"/>
    <n v="2"/>
    <n v="99"/>
    <n v="0.60606060606060608"/>
    <n v="20"/>
    <n v="24.242424242424242"/>
  </r>
  <r>
    <s v="Удаление бронирования "/>
    <x v="8"/>
    <n v="1"/>
    <n v="2"/>
    <n v="99"/>
    <n v="0.60606060606060608"/>
    <n v="20"/>
    <n v="24.242424242424242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6"/>
    <n v="1"/>
    <n v="1"/>
    <n v="38"/>
    <n v="1.5789473684210527"/>
    <n v="20"/>
    <n v="31.578947368421055"/>
  </r>
  <r>
    <s v="Логин"/>
    <x v="0"/>
    <n v="1"/>
    <n v="1"/>
    <n v="95"/>
    <n v="0.63157894736842102"/>
    <n v="20"/>
    <n v="12.631578947368421"/>
  </r>
  <r>
    <s v="Логин"/>
    <x v="1"/>
    <n v="1"/>
    <n v="1"/>
    <n v="95"/>
    <n v="0.63157894736842102"/>
    <n v="20"/>
    <n v="12.631578947368421"/>
  </r>
  <r>
    <s v="Логин"/>
    <x v="2"/>
    <n v="1"/>
    <n v="1"/>
    <n v="95"/>
    <n v="0.63157894736842102"/>
    <n v="20"/>
    <n v="12.631578947368421"/>
  </r>
  <r>
    <s v="Логин"/>
    <x v="6"/>
    <n v="1"/>
    <n v="1"/>
    <n v="95"/>
    <n v="0.63157894736842102"/>
    <n v="20"/>
    <n v="12.631578947368421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Ознакомление с путевым листом"/>
    <x v="0"/>
    <n v="1"/>
    <n v="1"/>
    <n v="90"/>
    <n v="0.66666666666666663"/>
    <n v="20"/>
    <n v="13.333333333333332"/>
  </r>
  <r>
    <s v="Ознакомление с путевым листом"/>
    <x v="1"/>
    <n v="1"/>
    <n v="1"/>
    <n v="90"/>
    <n v="0.66666666666666663"/>
    <n v="20"/>
    <n v="13.333333333333332"/>
  </r>
  <r>
    <s v="Ознакомление с путевым листом"/>
    <x v="7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1"/>
        <item x="4"/>
        <item x="6"/>
        <item x="3"/>
        <item x="5"/>
        <item x="8"/>
        <item x="7"/>
        <item x="0"/>
        <item m="1" x="13"/>
        <item x="10"/>
        <item x="11"/>
        <item m="1" x="12"/>
        <item x="2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6"/>
  <sheetViews>
    <sheetView tabSelected="1" topLeftCell="A40" workbookViewId="0">
      <selection activeCell="P10" sqref="P10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6640625" customWidth="1"/>
    <col min="12" max="12" width="27.44140625" bestFit="1" customWidth="1"/>
    <col min="13" max="13" width="35.88671875" bestFit="1" customWidth="1"/>
    <col min="19" max="19" width="16.77734375" customWidth="1"/>
  </cols>
  <sheetData>
    <row r="1" spans="1:24" ht="15" thickBot="1">
      <c r="A1" s="52" t="s">
        <v>32</v>
      </c>
      <c r="B1" s="50" t="s">
        <v>33</v>
      </c>
      <c r="C1" s="50" t="s">
        <v>34</v>
      </c>
      <c r="D1" s="50" t="s">
        <v>38</v>
      </c>
      <c r="E1" s="50" t="s">
        <v>48</v>
      </c>
      <c r="F1" s="50" t="s">
        <v>49</v>
      </c>
      <c r="G1" s="50" t="s">
        <v>50</v>
      </c>
      <c r="H1" s="50" t="s">
        <v>7</v>
      </c>
      <c r="I1" s="17" t="s">
        <v>35</v>
      </c>
      <c r="J1" t="s">
        <v>47</v>
      </c>
      <c r="M1" t="s">
        <v>37</v>
      </c>
      <c r="N1" t="s">
        <v>39</v>
      </c>
      <c r="O1" t="s">
        <v>40</v>
      </c>
      <c r="P1" t="s">
        <v>51</v>
      </c>
      <c r="Q1" t="s">
        <v>41</v>
      </c>
      <c r="R1" t="s">
        <v>38</v>
      </c>
      <c r="S1" t="s">
        <v>42</v>
      </c>
      <c r="T1" s="21" t="s">
        <v>43</v>
      </c>
      <c r="U1" s="21" t="s">
        <v>44</v>
      </c>
      <c r="V1" s="41" t="s">
        <v>45</v>
      </c>
      <c r="X1" t="s">
        <v>46</v>
      </c>
    </row>
    <row r="2" spans="1:24">
      <c r="A2" s="53" t="s">
        <v>8</v>
      </c>
      <c r="B2" s="51" t="s">
        <v>59</v>
      </c>
      <c r="C2" s="55">
        <v>1</v>
      </c>
      <c r="D2" s="55">
        <f t="shared" ref="D2:D13" si="0">VLOOKUP(A2,$M$1:$W$8,6,FALSE)</f>
        <v>3</v>
      </c>
      <c r="E2" s="55">
        <f>VLOOKUP(A2,$M$1:$W$8,5,FALSE)</f>
        <v>60</v>
      </c>
      <c r="F2" s="56">
        <f>60/E2*C2</f>
        <v>1</v>
      </c>
      <c r="G2" s="55">
        <v>20</v>
      </c>
      <c r="H2" s="57">
        <f>D2*F2*G2</f>
        <v>60</v>
      </c>
      <c r="I2" s="18" t="s">
        <v>0</v>
      </c>
      <c r="J2" s="16">
        <v>144.98994521877819</v>
      </c>
      <c r="K2" s="16"/>
      <c r="M2" t="s">
        <v>8</v>
      </c>
      <c r="N2" s="24">
        <v>1.7</v>
      </c>
      <c r="O2" s="24">
        <v>45</v>
      </c>
      <c r="P2" s="32">
        <f>N2+O2</f>
        <v>46.7</v>
      </c>
      <c r="Q2" s="19">
        <v>60</v>
      </c>
      <c r="R2" s="19">
        <v>3</v>
      </c>
      <c r="S2" s="20">
        <f>60/(Q2)</f>
        <v>1</v>
      </c>
      <c r="T2" s="21">
        <v>20</v>
      </c>
      <c r="U2" s="22">
        <f>ROUND(R2*S2*T2,0)</f>
        <v>60</v>
      </c>
      <c r="V2" s="42">
        <f>R2/W$2</f>
        <v>0.3</v>
      </c>
      <c r="W2">
        <f>SUM(R2:R7)</f>
        <v>10</v>
      </c>
    </row>
    <row r="3" spans="1:24">
      <c r="A3" s="54" t="s">
        <v>8</v>
      </c>
      <c r="B3" s="51" t="s">
        <v>0</v>
      </c>
      <c r="C3" s="55">
        <v>1</v>
      </c>
      <c r="D3" s="55">
        <f t="shared" si="0"/>
        <v>3</v>
      </c>
      <c r="E3" s="55">
        <f>VLOOKUP(A3,$M$1:$W$8,5,FALSE)</f>
        <v>60</v>
      </c>
      <c r="F3" s="56">
        <f>60/E3*C3</f>
        <v>1</v>
      </c>
      <c r="G3" s="55">
        <v>20</v>
      </c>
      <c r="H3" s="57">
        <f>D3*F3*G3</f>
        <v>60</v>
      </c>
      <c r="I3" s="18" t="s">
        <v>12</v>
      </c>
      <c r="J3" s="16">
        <v>94.782608695652172</v>
      </c>
      <c r="K3" s="16"/>
      <c r="M3" t="s">
        <v>9</v>
      </c>
      <c r="N3" s="24">
        <v>1.5</v>
      </c>
      <c r="O3" s="24">
        <v>30</v>
      </c>
      <c r="P3" s="32">
        <f t="shared" ref="P3:P7" si="1">N3+O3</f>
        <v>31.5</v>
      </c>
      <c r="Q3" s="19">
        <v>99</v>
      </c>
      <c r="R3" s="19">
        <v>2</v>
      </c>
      <c r="S3" s="20">
        <f t="shared" ref="S3:S5" si="2">60/(Q3)</f>
        <v>0.60606060606060608</v>
      </c>
      <c r="T3" s="21">
        <v>20</v>
      </c>
      <c r="U3" s="22">
        <f t="shared" ref="U3:U5" si="3">ROUND(R3*S3*T3,0)</f>
        <v>24</v>
      </c>
      <c r="V3" s="42">
        <f>R3/W$2</f>
        <v>0.2</v>
      </c>
    </row>
    <row r="4" spans="1:24">
      <c r="A4" s="54" t="s">
        <v>8</v>
      </c>
      <c r="B4" s="51" t="s">
        <v>73</v>
      </c>
      <c r="C4" s="55">
        <v>1</v>
      </c>
      <c r="D4" s="55">
        <f t="shared" ref="D4" si="4">VLOOKUP(A4,$M$1:$W$8,6,FALSE)</f>
        <v>3</v>
      </c>
      <c r="E4" s="55">
        <f>VLOOKUP(A4,$M$1:$W$8,5,FALSE)</f>
        <v>60</v>
      </c>
      <c r="F4" s="56">
        <f>60/E4*C4</f>
        <v>1</v>
      </c>
      <c r="G4" s="55">
        <v>20</v>
      </c>
      <c r="H4" s="57">
        <f>D4*F4*G4</f>
        <v>60</v>
      </c>
      <c r="I4" s="18" t="s">
        <v>6</v>
      </c>
      <c r="J4" s="16">
        <v>104.21052631578948</v>
      </c>
      <c r="K4" s="16"/>
      <c r="M4" t="s">
        <v>58</v>
      </c>
      <c r="N4" s="24">
        <v>1.3</v>
      </c>
      <c r="O4" s="24">
        <v>25</v>
      </c>
      <c r="P4" s="32">
        <f t="shared" si="1"/>
        <v>26.3</v>
      </c>
      <c r="Q4" s="19">
        <v>38</v>
      </c>
      <c r="R4" s="19">
        <v>1</v>
      </c>
      <c r="S4" s="20">
        <f t="shared" si="2"/>
        <v>1.5789473684210527</v>
      </c>
      <c r="T4" s="21">
        <v>20</v>
      </c>
      <c r="U4" s="22">
        <f t="shared" si="3"/>
        <v>32</v>
      </c>
      <c r="V4" s="42">
        <f t="shared" ref="V4:V5" si="5">R4/W$2</f>
        <v>0.1</v>
      </c>
    </row>
    <row r="5" spans="1:24">
      <c r="A5" s="54" t="s">
        <v>8</v>
      </c>
      <c r="B5" s="51" t="s">
        <v>11</v>
      </c>
      <c r="C5" s="55">
        <v>1</v>
      </c>
      <c r="D5" s="55">
        <f t="shared" si="0"/>
        <v>3</v>
      </c>
      <c r="E5" s="55">
        <f t="shared" ref="E5:E13" si="6">VLOOKUP(A5,$M$1:$W$8,5,FALSE)</f>
        <v>60</v>
      </c>
      <c r="F5" s="56">
        <f t="shared" ref="F5:F30" si="7">60/E5*C5</f>
        <v>1</v>
      </c>
      <c r="G5" s="55">
        <v>20</v>
      </c>
      <c r="H5" s="57">
        <f t="shared" ref="H5:H30" si="8">D5*F5*G5</f>
        <v>60</v>
      </c>
      <c r="I5" s="18" t="s">
        <v>11</v>
      </c>
      <c r="J5" s="16">
        <v>94.782608695652172</v>
      </c>
      <c r="K5" s="16"/>
      <c r="M5" t="s">
        <v>62</v>
      </c>
      <c r="N5" s="24">
        <v>1.7</v>
      </c>
      <c r="O5" s="24">
        <v>40</v>
      </c>
      <c r="P5" s="32">
        <f t="shared" si="1"/>
        <v>41.7</v>
      </c>
      <c r="Q5" s="19">
        <v>69</v>
      </c>
      <c r="R5" s="19">
        <v>2</v>
      </c>
      <c r="S5" s="20">
        <f t="shared" si="2"/>
        <v>0.86956521739130432</v>
      </c>
      <c r="T5" s="21">
        <v>20</v>
      </c>
      <c r="U5" s="22">
        <f t="shared" si="3"/>
        <v>35</v>
      </c>
      <c r="V5" s="42">
        <f t="shared" si="5"/>
        <v>0.2</v>
      </c>
    </row>
    <row r="6" spans="1:24">
      <c r="A6" s="54" t="s">
        <v>8</v>
      </c>
      <c r="B6" s="51" t="s">
        <v>12</v>
      </c>
      <c r="C6" s="55">
        <v>1</v>
      </c>
      <c r="D6" s="55">
        <f t="shared" si="0"/>
        <v>3</v>
      </c>
      <c r="E6" s="55">
        <f t="shared" si="6"/>
        <v>60</v>
      </c>
      <c r="F6" s="56">
        <f t="shared" si="7"/>
        <v>1</v>
      </c>
      <c r="G6" s="55">
        <v>20</v>
      </c>
      <c r="H6" s="57">
        <f t="shared" si="8"/>
        <v>60</v>
      </c>
      <c r="I6" s="18" t="s">
        <v>3</v>
      </c>
      <c r="J6" s="16">
        <v>60</v>
      </c>
      <c r="K6" s="16"/>
      <c r="M6" t="s">
        <v>10</v>
      </c>
      <c r="N6" s="24">
        <v>1.3</v>
      </c>
      <c r="O6" s="24">
        <v>30</v>
      </c>
      <c r="P6" s="32">
        <f t="shared" si="1"/>
        <v>31.3</v>
      </c>
      <c r="Q6" s="19">
        <v>90</v>
      </c>
      <c r="R6" s="19">
        <v>1</v>
      </c>
      <c r="S6" s="20">
        <f>60/(Q6)</f>
        <v>0.66666666666666663</v>
      </c>
      <c r="T6" s="21">
        <v>20</v>
      </c>
      <c r="U6" s="22">
        <f>ROUND(R6*S6*T6,0)</f>
        <v>13</v>
      </c>
      <c r="V6" s="42">
        <f>R6/W$2</f>
        <v>0.1</v>
      </c>
    </row>
    <row r="7" spans="1:24">
      <c r="A7" s="54" t="s">
        <v>8</v>
      </c>
      <c r="B7" s="51" t="s">
        <v>3</v>
      </c>
      <c r="C7" s="55">
        <v>1</v>
      </c>
      <c r="D7" s="55">
        <f t="shared" si="0"/>
        <v>3</v>
      </c>
      <c r="E7" s="55">
        <f t="shared" si="6"/>
        <v>60</v>
      </c>
      <c r="F7" s="56">
        <f t="shared" si="7"/>
        <v>1</v>
      </c>
      <c r="G7" s="55">
        <v>20</v>
      </c>
      <c r="H7" s="57">
        <f t="shared" si="8"/>
        <v>60</v>
      </c>
      <c r="I7" s="18" t="s">
        <v>13</v>
      </c>
      <c r="J7" s="16">
        <v>24.242424242424242</v>
      </c>
      <c r="K7" s="16"/>
      <c r="M7" t="s">
        <v>63</v>
      </c>
      <c r="N7" s="24">
        <v>1.4</v>
      </c>
      <c r="O7" s="34">
        <v>25</v>
      </c>
      <c r="P7" s="32">
        <f t="shared" si="1"/>
        <v>26.4</v>
      </c>
      <c r="Q7" s="19">
        <v>95</v>
      </c>
      <c r="R7" s="35">
        <v>1</v>
      </c>
      <c r="S7" s="20">
        <f>60/(Q7)</f>
        <v>0.63157894736842102</v>
      </c>
      <c r="T7" s="21">
        <v>20</v>
      </c>
      <c r="U7" s="22">
        <f>ROUND(R7*S7*T7,0)</f>
        <v>13</v>
      </c>
      <c r="V7" s="42">
        <f>R7/W$2</f>
        <v>0.1</v>
      </c>
    </row>
    <row r="8" spans="1:24">
      <c r="A8" s="54" t="s">
        <v>8</v>
      </c>
      <c r="B8" s="51" t="s">
        <v>6</v>
      </c>
      <c r="C8" s="55">
        <v>1</v>
      </c>
      <c r="D8" s="55">
        <f t="shared" ref="D8" si="9">VLOOKUP(A8,$M$1:$W$8,6,FALSE)</f>
        <v>3</v>
      </c>
      <c r="E8" s="55">
        <f t="shared" ref="E8" si="10">VLOOKUP(A8,$M$1:$W$8,5,FALSE)</f>
        <v>60</v>
      </c>
      <c r="F8" s="56">
        <f t="shared" ref="F8" si="11">60/E8*C8</f>
        <v>1</v>
      </c>
      <c r="G8" s="55">
        <v>20</v>
      </c>
      <c r="H8" s="57">
        <f t="shared" ref="H8" si="12">D8*F8*G8</f>
        <v>60</v>
      </c>
      <c r="I8" s="18" t="s">
        <v>4</v>
      </c>
      <c r="J8" s="16">
        <v>97.575757575757578</v>
      </c>
      <c r="K8" s="16"/>
    </row>
    <row r="9" spans="1:24">
      <c r="A9" s="54" t="s">
        <v>8</v>
      </c>
      <c r="B9" s="51" t="s">
        <v>4</v>
      </c>
      <c r="C9" s="55">
        <v>1</v>
      </c>
      <c r="D9" s="55">
        <f t="shared" si="0"/>
        <v>3</v>
      </c>
      <c r="E9" s="55">
        <f t="shared" si="6"/>
        <v>60</v>
      </c>
      <c r="F9" s="56">
        <f>60/E9*C9</f>
        <v>1</v>
      </c>
      <c r="G9" s="55">
        <v>20</v>
      </c>
      <c r="H9" s="57">
        <f t="shared" si="8"/>
        <v>60</v>
      </c>
      <c r="I9" s="18" t="s">
        <v>59</v>
      </c>
      <c r="J9" s="16">
        <v>176.56889258719926</v>
      </c>
      <c r="K9" s="16"/>
    </row>
    <row r="10" spans="1:24">
      <c r="A10" s="54" t="s">
        <v>9</v>
      </c>
      <c r="B10" s="51" t="s">
        <v>59</v>
      </c>
      <c r="C10" s="55">
        <v>1</v>
      </c>
      <c r="D10" s="55">
        <f t="shared" ref="D10" si="13">VLOOKUP(A10,$M$1:$W$8,6,FALSE)</f>
        <v>2</v>
      </c>
      <c r="E10" s="57">
        <f t="shared" ref="E10" si="14">VLOOKUP(A10,$M$1:$W$8,5,FALSE)</f>
        <v>99</v>
      </c>
      <c r="F10" s="56">
        <f t="shared" si="7"/>
        <v>0.60606060606060608</v>
      </c>
      <c r="G10" s="55">
        <v>20</v>
      </c>
      <c r="H10" s="57">
        <f t="shared" ref="H10" si="15">D10*F10*G10</f>
        <v>24.242424242424242</v>
      </c>
      <c r="I10" s="18" t="s">
        <v>60</v>
      </c>
      <c r="J10" s="16">
        <v>31.578947368421055</v>
      </c>
    </row>
    <row r="11" spans="1:24">
      <c r="A11" s="54" t="s">
        <v>9</v>
      </c>
      <c r="B11" s="51" t="s">
        <v>0</v>
      </c>
      <c r="C11" s="55">
        <v>1</v>
      </c>
      <c r="D11" s="55">
        <f t="shared" si="0"/>
        <v>2</v>
      </c>
      <c r="E11" s="57">
        <f t="shared" si="6"/>
        <v>99</v>
      </c>
      <c r="F11" s="56">
        <f t="shared" si="7"/>
        <v>0.60606060606060608</v>
      </c>
      <c r="G11" s="55">
        <v>20</v>
      </c>
      <c r="H11" s="57">
        <f t="shared" si="8"/>
        <v>24.242424242424242</v>
      </c>
      <c r="I11" s="18" t="s">
        <v>61</v>
      </c>
      <c r="J11" s="16">
        <v>31.578947368421055</v>
      </c>
    </row>
    <row r="12" spans="1:24">
      <c r="A12" s="54" t="s">
        <v>9</v>
      </c>
      <c r="B12" s="51" t="s">
        <v>4</v>
      </c>
      <c r="C12" s="55">
        <v>1</v>
      </c>
      <c r="D12" s="55">
        <f t="shared" si="0"/>
        <v>2</v>
      </c>
      <c r="E12" s="57">
        <f>VLOOKUP(A12,$M$1:$W$8,5,FALSE)</f>
        <v>99</v>
      </c>
      <c r="F12" s="56">
        <f t="shared" si="7"/>
        <v>0.60606060606060608</v>
      </c>
      <c r="G12" s="55">
        <v>20</v>
      </c>
      <c r="H12" s="57">
        <f t="shared" si="8"/>
        <v>24.242424242424242</v>
      </c>
      <c r="I12" s="18" t="s">
        <v>73</v>
      </c>
      <c r="J12" s="16">
        <v>107.4141876430206</v>
      </c>
    </row>
    <row r="13" spans="1:24">
      <c r="A13" s="54" t="s">
        <v>9</v>
      </c>
      <c r="B13" s="51" t="s">
        <v>13</v>
      </c>
      <c r="C13" s="55">
        <v>1</v>
      </c>
      <c r="D13" s="55">
        <f t="shared" si="0"/>
        <v>2</v>
      </c>
      <c r="E13" s="57">
        <f t="shared" si="6"/>
        <v>99</v>
      </c>
      <c r="F13" s="56">
        <f t="shared" si="7"/>
        <v>0.60606060606060608</v>
      </c>
      <c r="G13" s="55">
        <v>20</v>
      </c>
      <c r="H13" s="57">
        <f t="shared" si="8"/>
        <v>24.242424242424242</v>
      </c>
      <c r="I13" s="18" t="s">
        <v>77</v>
      </c>
      <c r="J13" s="16">
        <v>31.578947368421055</v>
      </c>
    </row>
    <row r="14" spans="1:24">
      <c r="A14" s="54" t="s">
        <v>58</v>
      </c>
      <c r="B14" s="51" t="s">
        <v>59</v>
      </c>
      <c r="C14" s="55">
        <v>1</v>
      </c>
      <c r="D14" s="55">
        <f t="shared" ref="D14:D30" si="16">VLOOKUP(A14,$M$1:$W$8,6,FALSE)</f>
        <v>1</v>
      </c>
      <c r="E14" s="57">
        <f t="shared" ref="E14:E30" si="17">VLOOKUP(A14,$M$1:$W$8,5,FALSE)</f>
        <v>38</v>
      </c>
      <c r="F14" s="56">
        <f t="shared" si="7"/>
        <v>1.5789473684210527</v>
      </c>
      <c r="G14" s="55">
        <v>20</v>
      </c>
      <c r="H14" s="57">
        <f t="shared" ref="H14" si="18">D14*F14*G14</f>
        <v>31.578947368421055</v>
      </c>
      <c r="I14" s="18" t="s">
        <v>36</v>
      </c>
      <c r="J14" s="16">
        <v>999.30379307953683</v>
      </c>
    </row>
    <row r="15" spans="1:24">
      <c r="A15" s="54" t="s">
        <v>58</v>
      </c>
      <c r="B15" s="51" t="s">
        <v>77</v>
      </c>
      <c r="C15" s="55">
        <v>1</v>
      </c>
      <c r="D15" s="55">
        <f t="shared" si="16"/>
        <v>1</v>
      </c>
      <c r="E15" s="57">
        <f t="shared" si="17"/>
        <v>38</v>
      </c>
      <c r="F15" s="56">
        <f t="shared" si="7"/>
        <v>1.5789473684210527</v>
      </c>
      <c r="G15" s="55">
        <v>20</v>
      </c>
      <c r="H15" s="57">
        <f t="shared" si="8"/>
        <v>31.578947368421055</v>
      </c>
    </row>
    <row r="16" spans="1:24">
      <c r="A16" s="54" t="s">
        <v>58</v>
      </c>
      <c r="B16" s="51" t="s">
        <v>60</v>
      </c>
      <c r="C16" s="55">
        <v>1</v>
      </c>
      <c r="D16" s="55">
        <f t="shared" si="16"/>
        <v>1</v>
      </c>
      <c r="E16" s="57">
        <f t="shared" si="17"/>
        <v>38</v>
      </c>
      <c r="F16" s="56">
        <f t="shared" si="7"/>
        <v>1.5789473684210527</v>
      </c>
      <c r="G16" s="55">
        <v>20</v>
      </c>
      <c r="H16" s="57">
        <f t="shared" si="8"/>
        <v>31.578947368421055</v>
      </c>
    </row>
    <row r="17" spans="1:8">
      <c r="A17" s="54" t="s">
        <v>58</v>
      </c>
      <c r="B17" s="51" t="s">
        <v>61</v>
      </c>
      <c r="C17" s="55">
        <v>1</v>
      </c>
      <c r="D17" s="55">
        <f t="shared" si="16"/>
        <v>1</v>
      </c>
      <c r="E17" s="57">
        <f t="shared" si="17"/>
        <v>38</v>
      </c>
      <c r="F17" s="56">
        <f t="shared" si="7"/>
        <v>1.5789473684210527</v>
      </c>
      <c r="G17" s="55">
        <v>20</v>
      </c>
      <c r="H17" s="57">
        <f t="shared" si="8"/>
        <v>31.578947368421055</v>
      </c>
    </row>
    <row r="18" spans="1:8">
      <c r="A18" s="54" t="s">
        <v>58</v>
      </c>
      <c r="B18" s="51" t="s">
        <v>6</v>
      </c>
      <c r="C18" s="55">
        <v>1</v>
      </c>
      <c r="D18" s="55">
        <f t="shared" ref="D18" si="19">VLOOKUP(A18,$M$1:$W$8,6,FALSE)</f>
        <v>1</v>
      </c>
      <c r="E18" s="57">
        <f t="shared" ref="E18" si="20">VLOOKUP(A18,$M$1:$W$8,5,FALSE)</f>
        <v>38</v>
      </c>
      <c r="F18" s="56">
        <f t="shared" ref="F18" si="21">60/E18*C18</f>
        <v>1.5789473684210527</v>
      </c>
      <c r="G18" s="55">
        <v>20</v>
      </c>
      <c r="H18" s="57">
        <f t="shared" ref="H18" si="22">D18*F18*G18</f>
        <v>31.578947368421055</v>
      </c>
    </row>
    <row r="19" spans="1:8">
      <c r="A19" s="54" t="s">
        <v>63</v>
      </c>
      <c r="B19" s="51" t="s">
        <v>59</v>
      </c>
      <c r="C19" s="55">
        <v>1</v>
      </c>
      <c r="D19" s="55">
        <f t="shared" ref="D19" si="23">VLOOKUP(A19,$M$1:$W$8,6,FALSE)</f>
        <v>1</v>
      </c>
      <c r="E19" s="57">
        <f t="shared" ref="E19" si="24">VLOOKUP(A19,$M$1:$W$8,5,FALSE)</f>
        <v>95</v>
      </c>
      <c r="F19" s="56">
        <f t="shared" ref="F19" si="25">60/E19*C19</f>
        <v>0.63157894736842102</v>
      </c>
      <c r="G19" s="55">
        <v>20</v>
      </c>
      <c r="H19" s="57">
        <f t="shared" ref="H19" si="26">D19*F19*G19</f>
        <v>12.631578947368421</v>
      </c>
    </row>
    <row r="20" spans="1:8">
      <c r="A20" s="54" t="s">
        <v>63</v>
      </c>
      <c r="B20" s="51" t="s">
        <v>0</v>
      </c>
      <c r="C20" s="55">
        <v>1</v>
      </c>
      <c r="D20" s="55">
        <f t="shared" ref="D20:D22" si="27">VLOOKUP(A20,$M$1:$W$8,6,FALSE)</f>
        <v>1</v>
      </c>
      <c r="E20" s="55">
        <f t="shared" ref="E20:E22" si="28">VLOOKUP(A20,$M$1:$W$8,5,FALSE)</f>
        <v>95</v>
      </c>
      <c r="F20" s="56">
        <f t="shared" ref="F20:F22" si="29">60/E20*C20</f>
        <v>0.63157894736842102</v>
      </c>
      <c r="G20" s="55">
        <v>20</v>
      </c>
      <c r="H20" s="57">
        <f t="shared" ref="H20:H22" si="30">D20*F20*G20</f>
        <v>12.631578947368421</v>
      </c>
    </row>
    <row r="21" spans="1:8">
      <c r="A21" s="54" t="s">
        <v>63</v>
      </c>
      <c r="B21" s="51" t="s">
        <v>73</v>
      </c>
      <c r="C21" s="55">
        <v>1</v>
      </c>
      <c r="D21" s="55">
        <f t="shared" ref="D21" si="31">VLOOKUP(A21,$M$1:$W$8,6,FALSE)</f>
        <v>1</v>
      </c>
      <c r="E21" s="55">
        <f t="shared" ref="E21" si="32">VLOOKUP(A21,$M$1:$W$8,5,FALSE)</f>
        <v>95</v>
      </c>
      <c r="F21" s="56">
        <f t="shared" ref="F21" si="33">60/E21*C21</f>
        <v>0.63157894736842102</v>
      </c>
      <c r="G21" s="55">
        <v>20</v>
      </c>
      <c r="H21" s="57">
        <f t="shared" ref="H21" si="34">D21*F21*G21</f>
        <v>12.631578947368421</v>
      </c>
    </row>
    <row r="22" spans="1:8">
      <c r="A22" s="54" t="s">
        <v>63</v>
      </c>
      <c r="B22" s="51" t="s">
        <v>6</v>
      </c>
      <c r="C22" s="55">
        <v>1</v>
      </c>
      <c r="D22" s="55">
        <f t="shared" si="27"/>
        <v>1</v>
      </c>
      <c r="E22" s="55">
        <f t="shared" si="28"/>
        <v>95</v>
      </c>
      <c r="F22" s="56">
        <f t="shared" si="29"/>
        <v>0.63157894736842102</v>
      </c>
      <c r="G22" s="55">
        <v>20</v>
      </c>
      <c r="H22" s="57">
        <f t="shared" si="30"/>
        <v>12.631578947368421</v>
      </c>
    </row>
    <row r="23" spans="1:8">
      <c r="A23" s="54" t="s">
        <v>62</v>
      </c>
      <c r="B23" s="51" t="s">
        <v>59</v>
      </c>
      <c r="C23" s="55">
        <v>1</v>
      </c>
      <c r="D23" s="55">
        <f t="shared" ref="D23:D24" si="35">VLOOKUP(A23,$M$1:$W$8,6,FALSE)</f>
        <v>2</v>
      </c>
      <c r="E23" s="55">
        <f t="shared" ref="E23:E24" si="36">VLOOKUP(A23,$M$1:$W$8,5,FALSE)</f>
        <v>69</v>
      </c>
      <c r="F23" s="56">
        <f t="shared" ref="F23:F24" si="37">60/E23*C23</f>
        <v>0.86956521739130432</v>
      </c>
      <c r="G23" s="55">
        <v>20</v>
      </c>
      <c r="H23" s="57">
        <f t="shared" ref="H23:H24" si="38">D23*F23*G23</f>
        <v>34.782608695652172</v>
      </c>
    </row>
    <row r="24" spans="1:8">
      <c r="A24" s="54" t="s">
        <v>62</v>
      </c>
      <c r="B24" s="51" t="s">
        <v>0</v>
      </c>
      <c r="C24" s="55">
        <v>1</v>
      </c>
      <c r="D24" s="55">
        <f t="shared" si="35"/>
        <v>2</v>
      </c>
      <c r="E24" s="55">
        <f t="shared" si="36"/>
        <v>69</v>
      </c>
      <c r="F24" s="56">
        <f t="shared" si="37"/>
        <v>0.86956521739130432</v>
      </c>
      <c r="G24" s="55">
        <v>20</v>
      </c>
      <c r="H24" s="57">
        <f t="shared" si="38"/>
        <v>34.782608695652172</v>
      </c>
    </row>
    <row r="25" spans="1:8">
      <c r="A25" s="54" t="s">
        <v>62</v>
      </c>
      <c r="B25" s="51" t="s">
        <v>73</v>
      </c>
      <c r="C25" s="55">
        <v>1</v>
      </c>
      <c r="D25" s="55">
        <f t="shared" ref="D25" si="39">VLOOKUP(A25,$M$1:$W$8,6,FALSE)</f>
        <v>2</v>
      </c>
      <c r="E25" s="55">
        <f t="shared" ref="E25" si="40">VLOOKUP(A25,$M$1:$W$8,5,FALSE)</f>
        <v>69</v>
      </c>
      <c r="F25" s="56">
        <f t="shared" ref="F25" si="41">60/E25*C25</f>
        <v>0.86956521739130432</v>
      </c>
      <c r="G25" s="55">
        <v>20</v>
      </c>
      <c r="H25" s="57">
        <f t="shared" ref="H25" si="42">D25*F25*G25</f>
        <v>34.782608695652172</v>
      </c>
    </row>
    <row r="26" spans="1:8">
      <c r="A26" s="54" t="s">
        <v>62</v>
      </c>
      <c r="B26" s="51" t="s">
        <v>11</v>
      </c>
      <c r="C26" s="55">
        <v>1</v>
      </c>
      <c r="D26" s="55">
        <f t="shared" si="16"/>
        <v>2</v>
      </c>
      <c r="E26" s="55">
        <f t="shared" si="17"/>
        <v>69</v>
      </c>
      <c r="F26" s="56">
        <f t="shared" si="7"/>
        <v>0.86956521739130432</v>
      </c>
      <c r="G26" s="55">
        <v>20</v>
      </c>
      <c r="H26" s="57">
        <f t="shared" si="8"/>
        <v>34.782608695652172</v>
      </c>
    </row>
    <row r="27" spans="1:8">
      <c r="A27" s="54" t="s">
        <v>62</v>
      </c>
      <c r="B27" s="51" t="s">
        <v>12</v>
      </c>
      <c r="C27" s="55">
        <v>1</v>
      </c>
      <c r="D27" s="55">
        <f t="shared" si="16"/>
        <v>2</v>
      </c>
      <c r="E27" s="55">
        <f t="shared" si="17"/>
        <v>69</v>
      </c>
      <c r="F27" s="56">
        <f t="shared" si="7"/>
        <v>0.86956521739130432</v>
      </c>
      <c r="G27" s="55">
        <v>20</v>
      </c>
      <c r="H27" s="57">
        <f t="shared" si="8"/>
        <v>34.782608695652172</v>
      </c>
    </row>
    <row r="28" spans="1:8">
      <c r="A28" s="54" t="s">
        <v>10</v>
      </c>
      <c r="B28" s="51" t="s">
        <v>59</v>
      </c>
      <c r="C28" s="55">
        <v>1</v>
      </c>
      <c r="D28" s="55">
        <f t="shared" si="16"/>
        <v>1</v>
      </c>
      <c r="E28" s="55">
        <f t="shared" si="17"/>
        <v>90</v>
      </c>
      <c r="F28" s="56">
        <f t="shared" si="7"/>
        <v>0.66666666666666663</v>
      </c>
      <c r="G28" s="55">
        <v>20</v>
      </c>
      <c r="H28" s="57">
        <f t="shared" ref="H28" si="43">D28*F28*G28</f>
        <v>13.333333333333332</v>
      </c>
    </row>
    <row r="29" spans="1:8">
      <c r="A29" s="54" t="s">
        <v>10</v>
      </c>
      <c r="B29" s="51" t="s">
        <v>0</v>
      </c>
      <c r="C29" s="55">
        <v>1</v>
      </c>
      <c r="D29" s="55">
        <f t="shared" si="16"/>
        <v>1</v>
      </c>
      <c r="E29" s="55">
        <f t="shared" si="17"/>
        <v>90</v>
      </c>
      <c r="F29" s="56">
        <f t="shared" si="7"/>
        <v>0.66666666666666663</v>
      </c>
      <c r="G29" s="55">
        <v>20</v>
      </c>
      <c r="H29" s="57">
        <f t="shared" si="8"/>
        <v>13.333333333333332</v>
      </c>
    </row>
    <row r="30" spans="1:8">
      <c r="A30" s="54" t="s">
        <v>10</v>
      </c>
      <c r="B30" s="51" t="s">
        <v>4</v>
      </c>
      <c r="C30" s="55">
        <v>1</v>
      </c>
      <c r="D30" s="55">
        <f t="shared" si="16"/>
        <v>1</v>
      </c>
      <c r="E30" s="55">
        <f t="shared" si="17"/>
        <v>90</v>
      </c>
      <c r="F30" s="56">
        <f t="shared" si="7"/>
        <v>0.66666666666666663</v>
      </c>
      <c r="G30" s="55">
        <v>20</v>
      </c>
      <c r="H30" s="57">
        <f t="shared" si="8"/>
        <v>13.333333333333332</v>
      </c>
    </row>
    <row r="31" spans="1:8">
      <c r="A31" s="54" t="s">
        <v>10</v>
      </c>
      <c r="B31" s="51" t="s">
        <v>6</v>
      </c>
      <c r="C31" s="55">
        <v>1</v>
      </c>
      <c r="D31" s="55">
        <f t="shared" ref="D31" si="44">VLOOKUP(A31,$M$1:$W$8,6,FALSE)</f>
        <v>1</v>
      </c>
      <c r="E31" s="55">
        <f t="shared" ref="E31" si="45">VLOOKUP(A31,$M$1:$W$8,5,FALSE)</f>
        <v>90</v>
      </c>
      <c r="F31" s="56">
        <f t="shared" ref="F31" si="46">60/E31*C31</f>
        <v>0.66666666666666663</v>
      </c>
      <c r="G31" s="55">
        <v>20</v>
      </c>
      <c r="H31" s="57">
        <f t="shared" ref="H31" si="47">D31*F31*G31</f>
        <v>13.333333333333332</v>
      </c>
    </row>
    <row r="33" spans="1:9" ht="15" thickBot="1"/>
    <row r="34" spans="1:9">
      <c r="A34" s="60" t="s">
        <v>75</v>
      </c>
      <c r="B34" s="61"/>
    </row>
    <row r="35" spans="1:9" ht="108">
      <c r="A35" s="44" t="s">
        <v>74</v>
      </c>
      <c r="B35" s="45" t="s">
        <v>55</v>
      </c>
      <c r="C35" s="43" t="s">
        <v>53</v>
      </c>
      <c r="D35" s="31" t="s">
        <v>54</v>
      </c>
      <c r="E35" s="28"/>
      <c r="F35" s="31" t="s">
        <v>52</v>
      </c>
      <c r="G35" s="31" t="s">
        <v>56</v>
      </c>
      <c r="H35" s="31" t="s">
        <v>57</v>
      </c>
    </row>
    <row r="36" spans="1:9" ht="36">
      <c r="A36" s="44" t="s">
        <v>59</v>
      </c>
      <c r="B36" s="46">
        <v>520</v>
      </c>
      <c r="C36" s="29">
        <f>GETPIVOTDATA("Итого",$I$1,"transaction rq",A36)*3</f>
        <v>529.7066777615978</v>
      </c>
      <c r="D36" s="30">
        <f t="shared" ref="D36:D38" si="48">1-B36/C36</f>
        <v>1.8324627891450618E-2</v>
      </c>
      <c r="F36" s="23">
        <f>C37/3</f>
        <v>144.98994521877819</v>
      </c>
      <c r="G36" s="23">
        <v>63</v>
      </c>
      <c r="H36" s="26">
        <f t="shared" ref="H36:H48" si="49">1-F36/G36</f>
        <v>-1.3014277018853679</v>
      </c>
    </row>
    <row r="37" spans="1:9" ht="18">
      <c r="A37" s="47" t="s">
        <v>0</v>
      </c>
      <c r="B37" s="46">
        <v>422</v>
      </c>
      <c r="C37" s="29">
        <f t="shared" ref="C37:C47" si="50">GETPIVOTDATA("Итого",$I$1,"transaction rq",A37)*3</f>
        <v>434.96983565633457</v>
      </c>
      <c r="D37" s="30">
        <f t="shared" si="48"/>
        <v>2.981778181644279E-2</v>
      </c>
      <c r="F37" s="23">
        <f>C39/6</f>
        <v>47.391304347826086</v>
      </c>
      <c r="G37" s="23">
        <v>42</v>
      </c>
      <c r="H37" s="26">
        <f t="shared" si="49"/>
        <v>-0.12836438923395432</v>
      </c>
    </row>
    <row r="38" spans="1:9" ht="54">
      <c r="A38" s="58" t="s">
        <v>73</v>
      </c>
      <c r="B38" s="46">
        <v>305</v>
      </c>
      <c r="C38" s="29">
        <f>GETPIVOTDATA("Итого",$I$1,"transaction rq",A38)*3</f>
        <v>322.24256292906182</v>
      </c>
      <c r="D38" s="30">
        <f t="shared" si="48"/>
        <v>5.3508024428348344E-2</v>
      </c>
      <c r="F38" s="23"/>
      <c r="G38" s="23"/>
      <c r="H38" s="26"/>
    </row>
    <row r="39" spans="1:9" ht="36">
      <c r="A39" s="47" t="s">
        <v>11</v>
      </c>
      <c r="B39" s="46">
        <v>282</v>
      </c>
      <c r="C39" s="29">
        <f t="shared" si="50"/>
        <v>284.3478260869565</v>
      </c>
      <c r="D39" s="25">
        <f t="shared" ref="D39:D48" si="51">1-B39/C39</f>
        <v>8.2568807339449268E-3</v>
      </c>
      <c r="F39" s="23">
        <f t="shared" ref="F39:F48" si="52">C40/6</f>
        <v>47.391304347826086</v>
      </c>
      <c r="G39" s="23">
        <v>42</v>
      </c>
      <c r="H39" s="26">
        <f t="shared" si="49"/>
        <v>-0.12836438923395432</v>
      </c>
    </row>
    <row r="40" spans="1:9" ht="36">
      <c r="A40" s="47" t="s">
        <v>12</v>
      </c>
      <c r="B40" s="46">
        <v>270</v>
      </c>
      <c r="C40" s="29">
        <f t="shared" si="50"/>
        <v>284.3478260869565</v>
      </c>
      <c r="D40" s="25">
        <f t="shared" si="51"/>
        <v>5.0458715596330195E-2</v>
      </c>
      <c r="F40" s="23">
        <f t="shared" si="52"/>
        <v>30</v>
      </c>
      <c r="G40" s="23">
        <v>27</v>
      </c>
      <c r="H40" s="26">
        <f t="shared" si="49"/>
        <v>-0.11111111111111116</v>
      </c>
    </row>
    <row r="41" spans="1:9" ht="18">
      <c r="A41" s="47" t="s">
        <v>3</v>
      </c>
      <c r="B41" s="46">
        <v>175</v>
      </c>
      <c r="C41" s="29">
        <f t="shared" si="50"/>
        <v>180</v>
      </c>
      <c r="D41" s="25">
        <f t="shared" si="51"/>
        <v>2.777777777777779E-2</v>
      </c>
      <c r="F41" s="23">
        <f t="shared" si="52"/>
        <v>48.787878787878789</v>
      </c>
      <c r="G41" s="23">
        <v>29</v>
      </c>
      <c r="H41" s="26">
        <f t="shared" si="49"/>
        <v>-0.68234064785788928</v>
      </c>
    </row>
    <row r="42" spans="1:9" ht="36">
      <c r="A42" s="47" t="s">
        <v>4</v>
      </c>
      <c r="B42" s="46">
        <v>280</v>
      </c>
      <c r="C42" s="29">
        <f t="shared" si="50"/>
        <v>292.72727272727275</v>
      </c>
      <c r="D42" s="25">
        <f t="shared" si="51"/>
        <v>4.3478260869565299E-2</v>
      </c>
      <c r="F42" s="23">
        <f t="shared" si="52"/>
        <v>12.121212121212119</v>
      </c>
      <c r="G42" s="23">
        <v>13</v>
      </c>
      <c r="H42" s="26">
        <f t="shared" si="49"/>
        <v>6.7599067599067753E-2</v>
      </c>
    </row>
    <row r="43" spans="1:9" ht="36">
      <c r="A43" s="47" t="s">
        <v>13</v>
      </c>
      <c r="B43" s="46">
        <v>73</v>
      </c>
      <c r="C43" s="29">
        <f t="shared" si="50"/>
        <v>72.72727272727272</v>
      </c>
      <c r="D43" s="25">
        <f t="shared" si="51"/>
        <v>-3.7500000000001421E-3</v>
      </c>
      <c r="F43" s="23">
        <f t="shared" si="52"/>
        <v>52.10526315789474</v>
      </c>
      <c r="G43" s="23">
        <v>56</v>
      </c>
      <c r="H43" s="26">
        <f t="shared" si="49"/>
        <v>6.9548872180451027E-2</v>
      </c>
    </row>
    <row r="44" spans="1:9" ht="18">
      <c r="A44" s="47" t="s">
        <v>6</v>
      </c>
      <c r="B44" s="46">
        <v>326</v>
      </c>
      <c r="C44" s="29">
        <f t="shared" si="50"/>
        <v>312.63157894736844</v>
      </c>
      <c r="D44" s="25">
        <f t="shared" si="51"/>
        <v>-4.2760942760942777E-2</v>
      </c>
      <c r="E44" s="1"/>
      <c r="F44" s="33">
        <f t="shared" si="52"/>
        <v>15.789473684210527</v>
      </c>
      <c r="G44" s="23">
        <v>56</v>
      </c>
      <c r="H44" s="26">
        <f t="shared" si="49"/>
        <v>0.71804511278195493</v>
      </c>
    </row>
    <row r="45" spans="1:9" ht="54">
      <c r="A45" s="47" t="s">
        <v>77</v>
      </c>
      <c r="B45" s="46">
        <v>97</v>
      </c>
      <c r="C45" s="29">
        <f t="shared" si="50"/>
        <v>94.736842105263165</v>
      </c>
      <c r="D45" s="25">
        <f t="shared" si="51"/>
        <v>-2.3888888888888848E-2</v>
      </c>
      <c r="F45" s="23">
        <f t="shared" si="52"/>
        <v>15.789473684210527</v>
      </c>
      <c r="G45" s="23">
        <v>56</v>
      </c>
      <c r="H45" s="26">
        <f t="shared" si="49"/>
        <v>0.71804511278195493</v>
      </c>
    </row>
    <row r="46" spans="1:9" ht="36">
      <c r="A46" s="47" t="s">
        <v>60</v>
      </c>
      <c r="B46" s="46">
        <v>97</v>
      </c>
      <c r="C46" s="29">
        <f t="shared" si="50"/>
        <v>94.736842105263165</v>
      </c>
      <c r="D46" s="25">
        <f t="shared" si="51"/>
        <v>-2.3888888888888848E-2</v>
      </c>
      <c r="F46" s="33">
        <f t="shared" si="52"/>
        <v>15.789473684210527</v>
      </c>
      <c r="G46" s="23">
        <v>56</v>
      </c>
      <c r="H46" s="26">
        <f t="shared" si="49"/>
        <v>0.71804511278195493</v>
      </c>
    </row>
    <row r="47" spans="1:9" ht="54">
      <c r="A47" s="47" t="s">
        <v>61</v>
      </c>
      <c r="B47" s="46">
        <v>97</v>
      </c>
      <c r="C47" s="29">
        <f t="shared" si="50"/>
        <v>94.736842105263165</v>
      </c>
      <c r="D47" s="25">
        <f t="shared" si="51"/>
        <v>-2.3888888888888848E-2</v>
      </c>
      <c r="F47" s="23">
        <f t="shared" si="52"/>
        <v>499.65189653976853</v>
      </c>
      <c r="G47" s="23">
        <v>56</v>
      </c>
      <c r="H47" s="26">
        <f t="shared" si="49"/>
        <v>-7.9223552953530092</v>
      </c>
    </row>
    <row r="48" spans="1:9" ht="18.600000000000001" thickBot="1">
      <c r="A48" s="48" t="s">
        <v>7</v>
      </c>
      <c r="B48" s="49">
        <f>SUM(B36:B47)</f>
        <v>2944</v>
      </c>
      <c r="C48" s="27">
        <f>SUM(C36:C47)</f>
        <v>2997.9113792386111</v>
      </c>
      <c r="D48" s="25">
        <f t="shared" si="51"/>
        <v>1.7982979621066431E-2</v>
      </c>
      <c r="F48" s="33">
        <f t="shared" si="52"/>
        <v>0</v>
      </c>
      <c r="G48" s="23">
        <v>56</v>
      </c>
      <c r="H48" s="26">
        <f t="shared" si="49"/>
        <v>1</v>
      </c>
      <c r="I48" s="38"/>
    </row>
    <row r="50" spans="1:9">
      <c r="C50" s="38" t="s">
        <v>72</v>
      </c>
      <c r="D50" s="38"/>
      <c r="E50" s="38"/>
      <c r="F50" s="38"/>
      <c r="G50" s="38"/>
      <c r="H50" s="38"/>
      <c r="I50" s="36">
        <f>1-B52/H52</f>
        <v>0.22499999999999987</v>
      </c>
    </row>
    <row r="51" spans="1:9">
      <c r="C51" t="s">
        <v>71</v>
      </c>
      <c r="D51" t="s">
        <v>67</v>
      </c>
      <c r="E51" t="s">
        <v>69</v>
      </c>
      <c r="F51" t="s">
        <v>68</v>
      </c>
      <c r="G51" t="s">
        <v>70</v>
      </c>
      <c r="I51" s="36">
        <f>1-B53/H53</f>
        <v>0.16666666666666663</v>
      </c>
    </row>
    <row r="52" spans="1:9">
      <c r="A52" t="s">
        <v>8</v>
      </c>
      <c r="B52" s="39">
        <f>124/3</f>
        <v>41.333333333333336</v>
      </c>
      <c r="C52" s="39">
        <v>45</v>
      </c>
      <c r="D52" s="39">
        <f>60/C52</f>
        <v>1.3333333333333333</v>
      </c>
      <c r="E52" s="39">
        <v>20</v>
      </c>
      <c r="F52" s="37">
        <f>B52/(D52*E52)</f>
        <v>1.5500000000000003</v>
      </c>
      <c r="G52">
        <f>ROUND(F52,0)</f>
        <v>2</v>
      </c>
      <c r="H52">
        <f>G52*D52*E52</f>
        <v>53.333333333333329</v>
      </c>
      <c r="I52" s="36">
        <f>1-B54/H54</f>
        <v>0.75</v>
      </c>
    </row>
    <row r="53" spans="1:9">
      <c r="A53" t="s">
        <v>64</v>
      </c>
      <c r="B53" s="39">
        <f>150/3</f>
        <v>50</v>
      </c>
      <c r="C53" s="39">
        <v>20</v>
      </c>
      <c r="D53" s="39">
        <f t="shared" ref="D53:D56" si="53">60/C53</f>
        <v>3</v>
      </c>
      <c r="E53" s="39">
        <v>20</v>
      </c>
      <c r="F53" s="37">
        <f>B53/(D53*E53)</f>
        <v>0.83333333333333337</v>
      </c>
      <c r="G53">
        <f t="shared" ref="G53:G56" si="54">ROUND(F53,0)</f>
        <v>1</v>
      </c>
      <c r="H53">
        <f t="shared" ref="H53:H56" si="55">G53*D53*E53</f>
        <v>60</v>
      </c>
      <c r="I53" s="36">
        <f>1-B55/H55</f>
        <v>0.88888888888888884</v>
      </c>
    </row>
    <row r="54" spans="1:9">
      <c r="A54" t="s">
        <v>76</v>
      </c>
      <c r="B54" s="40">
        <f>30/3</f>
        <v>10</v>
      </c>
      <c r="C54" s="40">
        <v>30</v>
      </c>
      <c r="D54" s="39">
        <f t="shared" si="53"/>
        <v>2</v>
      </c>
      <c r="E54" s="39">
        <v>20</v>
      </c>
      <c r="F54" s="37">
        <f>B54/(D54*E54)</f>
        <v>0.25</v>
      </c>
      <c r="G54">
        <v>1</v>
      </c>
      <c r="H54">
        <f t="shared" si="55"/>
        <v>40</v>
      </c>
      <c r="I54" s="36">
        <f>1-B56/H56</f>
        <v>0</v>
      </c>
    </row>
    <row r="55" spans="1:9">
      <c r="A55" t="s">
        <v>65</v>
      </c>
      <c r="B55" s="39">
        <f>20/3</f>
        <v>6.666666666666667</v>
      </c>
      <c r="C55" s="39">
        <v>20</v>
      </c>
      <c r="D55" s="39">
        <f t="shared" si="53"/>
        <v>3</v>
      </c>
      <c r="E55" s="39">
        <v>20</v>
      </c>
      <c r="F55" s="37">
        <f>B55/(D55*E55)</f>
        <v>0.11111111111111112</v>
      </c>
      <c r="G55">
        <v>1</v>
      </c>
      <c r="H55">
        <f t="shared" si="55"/>
        <v>60</v>
      </c>
    </row>
    <row r="56" spans="1:9">
      <c r="A56" t="s">
        <v>66</v>
      </c>
      <c r="B56" s="39">
        <f>120/3</f>
        <v>40</v>
      </c>
      <c r="C56" s="39">
        <v>30</v>
      </c>
      <c r="D56" s="39">
        <f t="shared" si="53"/>
        <v>2</v>
      </c>
      <c r="E56" s="39">
        <v>20</v>
      </c>
      <c r="F56" s="37">
        <f>B56/(D56*E56)</f>
        <v>1</v>
      </c>
      <c r="G56">
        <f t="shared" si="54"/>
        <v>1</v>
      </c>
      <c r="H56">
        <f t="shared" si="55"/>
        <v>40</v>
      </c>
    </row>
  </sheetData>
  <mergeCells count="1"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F38" sqref="F38:F44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>
      <c r="E9" s="62" t="s">
        <v>28</v>
      </c>
      <c r="F9" s="62"/>
      <c r="G9" s="62"/>
      <c r="H9" s="62"/>
      <c r="I9" s="62"/>
    </row>
    <row r="11" spans="5:9" ht="27.6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6">
      <c r="E12" s="3" t="s">
        <v>0</v>
      </c>
      <c r="F12" s="4" t="s">
        <v>20</v>
      </c>
      <c r="G12" s="5">
        <v>368</v>
      </c>
      <c r="H12" s="4">
        <f>'Автоматизированный расчет'!Q8+'Автоматизированный расчет'!Q7</f>
        <v>95</v>
      </c>
      <c r="I12" s="6">
        <f>1-G12/H12</f>
        <v>-2.8736842105263158</v>
      </c>
    </row>
    <row r="13" spans="5:9" ht="31.2">
      <c r="E13" s="3" t="s">
        <v>1</v>
      </c>
      <c r="F13" s="4" t="s">
        <v>78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2">
      <c r="E14" s="3" t="s">
        <v>2</v>
      </c>
      <c r="F14" s="4" t="s">
        <v>79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6">
      <c r="E15" s="3" t="s">
        <v>3</v>
      </c>
      <c r="F15" s="4" t="s">
        <v>80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2">
      <c r="E16" s="3" t="s">
        <v>19</v>
      </c>
      <c r="F16" s="4" t="s">
        <v>81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6.8">
      <c r="E17" s="3" t="s">
        <v>5</v>
      </c>
      <c r="F17" s="4" t="s">
        <v>82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6">
      <c r="E18" s="3" t="s">
        <v>6</v>
      </c>
      <c r="F18" s="4" t="s">
        <v>21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62" t="s">
        <v>26</v>
      </c>
      <c r="F23" s="62"/>
      <c r="G23" s="62"/>
      <c r="H23" s="62"/>
      <c r="I23" s="62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6">
      <c r="E26" s="14" t="s">
        <v>0</v>
      </c>
      <c r="F26" s="13" t="s">
        <v>20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6">
      <c r="E27" s="14" t="s">
        <v>1</v>
      </c>
      <c r="F27" s="13" t="s">
        <v>78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6">
      <c r="E28" s="14" t="s">
        <v>2</v>
      </c>
      <c r="F28" s="13" t="s">
        <v>79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6">
      <c r="E29" s="14" t="s">
        <v>3</v>
      </c>
      <c r="F29" s="13" t="s">
        <v>80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6">
      <c r="E30" s="14" t="s">
        <v>19</v>
      </c>
      <c r="F30" s="13" t="s">
        <v>81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6">
      <c r="E31" s="14" t="s">
        <v>5</v>
      </c>
      <c r="F31" s="13" t="s">
        <v>82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6">
      <c r="E32" s="14" t="s">
        <v>6</v>
      </c>
      <c r="F32" s="13" t="s">
        <v>21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62" t="s">
        <v>27</v>
      </c>
      <c r="F35" s="62"/>
      <c r="G35" s="62"/>
      <c r="H35" s="62"/>
      <c r="I35" s="62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22</v>
      </c>
      <c r="M37" s="15" t="s">
        <v>23</v>
      </c>
      <c r="N37" s="15" t="s">
        <v>24</v>
      </c>
      <c r="O37" s="15" t="s">
        <v>25</v>
      </c>
    </row>
    <row r="38" spans="5:15" ht="15.6">
      <c r="E38" s="14" t="s">
        <v>0</v>
      </c>
      <c r="F38" s="13" t="s">
        <v>20</v>
      </c>
      <c r="G38" s="11">
        <f>5*368</f>
        <v>1840</v>
      </c>
      <c r="H38" s="10">
        <v>2109</v>
      </c>
      <c r="I38" s="12">
        <f>1-G38/H38</f>
        <v>0.12754860123281175</v>
      </c>
      <c r="L38" s="59" t="s">
        <v>82</v>
      </c>
      <c r="M38" s="15">
        <v>377</v>
      </c>
      <c r="N38" s="15">
        <v>27</v>
      </c>
      <c r="O38" s="15">
        <v>0</v>
      </c>
    </row>
    <row r="39" spans="5:15" ht="15.6">
      <c r="E39" s="14" t="s">
        <v>1</v>
      </c>
      <c r="F39" s="13" t="s">
        <v>78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59" t="s">
        <v>81</v>
      </c>
      <c r="M39" s="15">
        <v>998</v>
      </c>
      <c r="N39" s="15">
        <v>1</v>
      </c>
      <c r="O39" s="15">
        <v>0</v>
      </c>
    </row>
    <row r="40" spans="5:15" ht="15.6">
      <c r="E40" s="14" t="s">
        <v>2</v>
      </c>
      <c r="F40" s="13" t="s">
        <v>79</v>
      </c>
      <c r="G40" s="11">
        <f>5*251</f>
        <v>1255</v>
      </c>
      <c r="H40" s="10">
        <v>1315</v>
      </c>
      <c r="I40" s="12">
        <f t="shared" si="2"/>
        <v>4.5627376425855459E-2</v>
      </c>
      <c r="L40" s="59" t="s">
        <v>78</v>
      </c>
      <c r="M40" s="15" t="s">
        <v>29</v>
      </c>
      <c r="N40" s="15">
        <v>0</v>
      </c>
      <c r="O40" s="15">
        <v>0</v>
      </c>
    </row>
    <row r="41" spans="5:15" ht="15.6">
      <c r="E41" s="14" t="s">
        <v>3</v>
      </c>
      <c r="F41" s="13" t="s">
        <v>80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20</v>
      </c>
      <c r="M41" s="15" t="s">
        <v>30</v>
      </c>
      <c r="N41" s="15">
        <v>139</v>
      </c>
      <c r="O41" s="15">
        <v>0</v>
      </c>
    </row>
    <row r="42" spans="5:15" ht="15.6">
      <c r="E42" s="14" t="s">
        <v>19</v>
      </c>
      <c r="F42" s="13" t="s">
        <v>81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21</v>
      </c>
      <c r="M42" s="15" t="s">
        <v>31</v>
      </c>
      <c r="N42" s="15">
        <v>1</v>
      </c>
      <c r="O42" s="15">
        <v>0</v>
      </c>
    </row>
    <row r="43" spans="5:15" ht="15.6">
      <c r="E43" s="14" t="s">
        <v>5</v>
      </c>
      <c r="F43" s="13" t="s">
        <v>82</v>
      </c>
      <c r="G43" s="11">
        <f>5*73</f>
        <v>365</v>
      </c>
      <c r="H43" s="15">
        <v>404</v>
      </c>
      <c r="I43" s="12">
        <f t="shared" si="2"/>
        <v>9.6534653465346509E-2</v>
      </c>
      <c r="L43" s="59" t="s">
        <v>80</v>
      </c>
      <c r="M43" s="15">
        <v>924</v>
      </c>
      <c r="N43" s="15">
        <v>0</v>
      </c>
      <c r="O43" s="15">
        <v>0</v>
      </c>
    </row>
    <row r="44" spans="5:15" ht="15.6">
      <c r="E44" s="14" t="s">
        <v>6</v>
      </c>
      <c r="F44" s="13" t="s">
        <v>21</v>
      </c>
      <c r="G44" s="11">
        <f>5*326</f>
        <v>1630</v>
      </c>
      <c r="H44" s="10">
        <v>1675</v>
      </c>
      <c r="I44" s="12">
        <f t="shared" si="2"/>
        <v>2.68656716417911E-2</v>
      </c>
      <c r="L44" s="59" t="s">
        <v>79</v>
      </c>
      <c r="M44" s="15" t="s">
        <v>29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Гульнара</cp:lastModifiedBy>
  <dcterms:created xsi:type="dcterms:W3CDTF">2015-06-05T18:19:34Z</dcterms:created>
  <dcterms:modified xsi:type="dcterms:W3CDTF">2022-06-30T19:38:17Z</dcterms:modified>
</cp:coreProperties>
</file>