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4ffc2c2641dcdb/DevReady/Workshops/Microsoft Office/Courses/Excel/_Labs/Charts/"/>
    </mc:Choice>
  </mc:AlternateContent>
  <xr:revisionPtr revIDLastSave="6" documentId="13_ncr:1_{3D96CFBF-AFE7-49A5-9276-43D678A5293B}" xr6:coauthVersionLast="47" xr6:coauthVersionMax="47" xr10:uidLastSave="{75D038F7-D4B0-4246-9238-5E619AC6A19D}"/>
  <bookViews>
    <workbookView xWindow="-110" yWindow="-110" windowWidth="25820" windowHeight="15500" xr2:uid="{D43F131B-474A-4B46-BED3-C343B71BC01A}"/>
  </bookViews>
  <sheets>
    <sheet name="About" sheetId="2" r:id="rId1"/>
    <sheet name="Info" sheetId="12" state="hidden" r:id="rId2"/>
    <sheet name="Heatmap" sheetId="5" r:id="rId3"/>
    <sheet name="Icon Sets" sheetId="8" r:id="rId4"/>
    <sheet name="Sparklines" sheetId="6" r:id="rId5"/>
    <sheet name="Half Donut Chart " sheetId="9" r:id="rId6"/>
    <sheet name="Bullet Chart" sheetId="1" r:id="rId7"/>
    <sheet name="Speedometer 1" sheetId="4" r:id="rId8"/>
    <sheet name="Speedometer 2 " sheetId="3" r:id="rId9"/>
    <sheet name="Cards" sheetId="11" r:id="rId10"/>
    <sheet name="KPI Indicator" sheetId="10" r:id="rId11"/>
    <sheet name="Forecast" sheetId="7" r:id="rId12"/>
  </sheets>
  <externalReferences>
    <externalReference r:id="rId13"/>
  </externalReferences>
  <definedNames>
    <definedName name="Expenses" localSheetId="11">#REF!</definedName>
    <definedName name="Expenses" localSheetId="4">#REF!</definedName>
    <definedName name="Expenses">#REF!</definedName>
    <definedName name="Transactions">[1]Gaps!$A$6:$B$35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B7" i="11"/>
  <c r="B8" i="11"/>
  <c r="B9" i="11"/>
  <c r="B10" i="11"/>
  <c r="B5" i="11"/>
  <c r="B11" i="11" s="1"/>
  <c r="B13" i="11" s="1"/>
  <c r="B14" i="11" l="1"/>
  <c r="L6" i="9"/>
  <c r="J11" i="4" l="1"/>
  <c r="J12" i="4" s="1"/>
  <c r="B11" i="10" l="1"/>
  <c r="D34" i="8"/>
  <c r="D32" i="8"/>
  <c r="D31" i="8"/>
  <c r="D35" i="8"/>
  <c r="B6" i="9" l="1"/>
  <c r="C6" i="9" s="1"/>
  <c r="C5" i="9"/>
  <c r="C4" i="9"/>
  <c r="L24" i="8" l="1"/>
  <c r="E24" i="8"/>
  <c r="L23" i="8"/>
  <c r="E23" i="8"/>
  <c r="L22" i="8"/>
  <c r="E22" i="8"/>
  <c r="L21" i="8"/>
  <c r="E21" i="8"/>
  <c r="L20" i="8"/>
  <c r="E20" i="8"/>
  <c r="L19" i="8"/>
  <c r="E19" i="8"/>
  <c r="L18" i="8"/>
  <c r="E18" i="8"/>
  <c r="L17" i="8"/>
  <c r="E17" i="8"/>
  <c r="L16" i="8"/>
  <c r="E16" i="8"/>
  <c r="L15" i="8"/>
  <c r="E15" i="8"/>
  <c r="L14" i="8"/>
  <c r="E14" i="8"/>
  <c r="L13" i="8"/>
  <c r="E13" i="8"/>
  <c r="L12" i="8"/>
  <c r="E12" i="8"/>
  <c r="L11" i="8"/>
  <c r="E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E4" i="8"/>
  <c r="C32" i="8" l="1"/>
  <c r="L25" i="8"/>
  <c r="E25" i="8"/>
  <c r="C31" i="8"/>
  <c r="C35" i="8" l="1"/>
  <c r="C34" i="8"/>
  <c r="J18" i="6" l="1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B8" i="5" l="1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C7" i="5"/>
  <c r="D7" i="5"/>
  <c r="E7" i="5"/>
  <c r="F7" i="5"/>
  <c r="G7" i="5"/>
  <c r="B7" i="5"/>
  <c r="J6" i="4"/>
  <c r="O7" i="3"/>
  <c r="J4" i="3" s="1"/>
  <c r="L4" i="3" s="1"/>
  <c r="O5" i="3"/>
  <c r="O6" i="3" s="1"/>
  <c r="I7" i="5"/>
  <c r="I8" i="5"/>
  <c r="H10" i="5" l="1"/>
  <c r="H11" i="5"/>
  <c r="H12" i="5"/>
  <c r="H8" i="5"/>
  <c r="H9" i="5"/>
  <c r="H7" i="5"/>
  <c r="B9" i="1" l="1"/>
  <c r="B7" i="1"/>
  <c r="C12" i="1"/>
  <c r="C11" i="1"/>
  <c r="C8" i="1"/>
  <c r="B8" i="1" s="1"/>
  <c r="B12" i="1" l="1"/>
  <c r="B11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H4" authorId="0" shapeId="0" xr:uid="{D07DE7EF-F891-4EF6-9A69-6559CE837E51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360 - (360 / 10 * 3)</t>
        </r>
      </text>
    </comment>
    <comment ref="N7" authorId="0" shapeId="0" xr:uid="{AFA2A28D-4321-43DC-B791-0BFDFAE3279A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Set Actual to 0 and chek the Progress
Set Actual to 100 and check and Progress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A644C662-CB72-4CAB-8E4E-6F37743E1DBD}">
      <text>
        <r>
          <rPr>
            <b/>
            <sz val="9"/>
            <color indexed="81"/>
            <rFont val="Tahoma"/>
            <family val="2"/>
          </rPr>
          <t>Naji El Kotob:
Data &gt; Forecast &gt; Forecast Sheet</t>
        </r>
      </text>
    </comment>
  </commentList>
</comments>
</file>

<file path=xl/sharedStrings.xml><?xml version="1.0" encoding="utf-8"?>
<sst xmlns="http://schemas.openxmlformats.org/spreadsheetml/2006/main" count="166" uniqueCount="119">
  <si>
    <t>Beds per Hospital Ratio</t>
  </si>
  <si>
    <t>Beds</t>
  </si>
  <si>
    <t>Hospitals</t>
  </si>
  <si>
    <t>Max</t>
  </si>
  <si>
    <t>Actual - Beds per Hospital Ratio</t>
  </si>
  <si>
    <t>Actual</t>
  </si>
  <si>
    <t>Target - Beds per Hospital Ratio</t>
  </si>
  <si>
    <t>Target</t>
  </si>
  <si>
    <t>Bad</t>
  </si>
  <si>
    <t>Good</t>
  </si>
  <si>
    <t>Excellent</t>
  </si>
  <si>
    <t>References</t>
  </si>
  <si>
    <t>A Step-by-step Guide on Creating a BULLET Chart in Excel https://trumpexcel.com/bullet-chart-in-excel</t>
  </si>
  <si>
    <t>DIY</t>
  </si>
  <si>
    <t>Sample</t>
  </si>
  <si>
    <t>Data (Fact)</t>
  </si>
  <si>
    <t>Source</t>
  </si>
  <si>
    <t>Calc.</t>
  </si>
  <si>
    <t>Static</t>
  </si>
  <si>
    <t>Calc/Static</t>
  </si>
  <si>
    <t>Naji El Kotob</t>
  </si>
  <si>
    <t>Resources</t>
  </si>
  <si>
    <t>https://github.com/NajiElKotob/awesomemso#excel</t>
  </si>
  <si>
    <t>Labs</t>
  </si>
  <si>
    <t>https://github.com/NajiElKotob/AwesomeMSO/tree/master/Excel/Labs</t>
  </si>
  <si>
    <t>Tips and Tricks</t>
  </si>
  <si>
    <t>https://github.com/NajiElKotob/AwesomeMSO/tree/master/Excel</t>
  </si>
  <si>
    <t>Bullet Chart</t>
  </si>
  <si>
    <t>How To Create Bullet Chart And Horizontal Bullet Chart In Excel? https://www.extendoffice.com/documents/excel/5841-excel-horizontal-bullet-chart.html</t>
  </si>
  <si>
    <t>Gauge Chart https://www.excel-easy.com/examples/gauge-chart.html</t>
  </si>
  <si>
    <t>Total Arc</t>
  </si>
  <si>
    <t>How To Create Speedometer/Gauge Chart In Excel? https://www.extendoffice.com/documents/excel/2349-excel-create-speedometer-or-gauge-chart.html</t>
  </si>
  <si>
    <t xml:space="preserve">Needle Pointer </t>
  </si>
  <si>
    <t>Total</t>
  </si>
  <si>
    <t>Progress</t>
  </si>
  <si>
    <t>Emtpy space</t>
  </si>
  <si>
    <t>Arc space</t>
  </si>
  <si>
    <t>Ratio to 100%</t>
  </si>
  <si>
    <t>Empty blocks</t>
  </si>
  <si>
    <t>Total blocks</t>
  </si>
  <si>
    <t xml:space="preserve">Speedometer 1 </t>
  </si>
  <si>
    <t xml:space="preserve">Speedometer 2 </t>
  </si>
  <si>
    <t>Heatmap</t>
  </si>
  <si>
    <t>Customers Satisfaction</t>
  </si>
  <si>
    <t>Service 1</t>
  </si>
  <si>
    <t>Service 2</t>
  </si>
  <si>
    <t>Service 3</t>
  </si>
  <si>
    <t>Service 4</t>
  </si>
  <si>
    <t>Service 5</t>
  </si>
  <si>
    <t>Service 6</t>
  </si>
  <si>
    <t>Jan</t>
  </si>
  <si>
    <t>Feb</t>
  </si>
  <si>
    <t>Mar</t>
  </si>
  <si>
    <t>Apr</t>
  </si>
  <si>
    <t>May</t>
  </si>
  <si>
    <t>Jun</t>
  </si>
  <si>
    <t>Overall</t>
  </si>
  <si>
    <t>Sparklines</t>
  </si>
  <si>
    <t>Category</t>
  </si>
  <si>
    <t>Line</t>
  </si>
  <si>
    <t>Column</t>
  </si>
  <si>
    <t>WinLoss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</si>
  <si>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</si>
  <si>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</si>
  <si>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</si>
  <si>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</si>
  <si>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</si>
  <si>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</si>
  <si>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</si>
  <si>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</si>
  <si>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</si>
  <si>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</si>
  <si>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</si>
  <si>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</si>
  <si>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</si>
  <si>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</si>
  <si>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</si>
  <si>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Date</t>
  </si>
  <si>
    <t>Icon Sets</t>
  </si>
  <si>
    <t>OrderID</t>
  </si>
  <si>
    <t>ProductID</t>
  </si>
  <si>
    <t>UnitPrice</t>
  </si>
  <si>
    <t>Quantity</t>
  </si>
  <si>
    <t>Sales</t>
  </si>
  <si>
    <t>For 3 icons, Excel calculates the 67th percent and 33th percent.</t>
  </si>
  <si>
    <t xml:space="preserve">67th = min + 0.67 * (max-min) </t>
  </si>
  <si>
    <t xml:space="preserve">33th percent = min + 0.33 * (max-min) </t>
  </si>
  <si>
    <t>Min</t>
  </si>
  <si>
    <t>67th =</t>
  </si>
  <si>
    <t>33th =</t>
  </si>
  <si>
    <t>Half Donut Chart (Infographic Style)  http://beatexcel.com/infographic-style-half-donut-chart/</t>
  </si>
  <si>
    <t xml:space="preserve">Half Donut Chart </t>
  </si>
  <si>
    <t>Remaining</t>
  </si>
  <si>
    <t>Value</t>
  </si>
  <si>
    <t>Half Donut Chart</t>
  </si>
  <si>
    <t>Speedometer</t>
  </si>
  <si>
    <t>How to Create a SPEEDOMETER Chart [Gauge] in Excel https://excelchamps.com/blog/speedometer/</t>
  </si>
  <si>
    <t>KPI Indicator</t>
  </si>
  <si>
    <t>Cateory</t>
  </si>
  <si>
    <t>Red</t>
  </si>
  <si>
    <t>Yellow</t>
  </si>
  <si>
    <t>Green</t>
  </si>
  <si>
    <t>Indicator</t>
  </si>
  <si>
    <t>Offset</t>
  </si>
  <si>
    <t>Forecast</t>
  </si>
  <si>
    <r>
      <t xml:space="preserve">Your turn: Set Quantity KPI </t>
    </r>
    <r>
      <rPr>
        <i/>
        <sz val="11"/>
        <color theme="1"/>
        <rFont val="Calibri"/>
        <family val="2"/>
        <scheme val="minor"/>
      </rPr>
      <t>(0-19 Red, 20-49 Yellow, 50- Green)</t>
    </r>
  </si>
  <si>
    <t>Naji El Kotob's</t>
  </si>
  <si>
    <t>Needle</t>
  </si>
  <si>
    <t>Tip! Set the type of Custom Format Cell to ;;; to hide the numbers</t>
  </si>
  <si>
    <t>* If calcuation Options (Under Formulas Tab, Calculation Group) set to manual, press F9 or change to automatic to refresh</t>
  </si>
  <si>
    <t>Cards</t>
  </si>
  <si>
    <t>Year</t>
  </si>
  <si>
    <t>Profit</t>
  </si>
  <si>
    <t>[Green]▲ 0.0 %;[Red]▼ -0.0 %</t>
  </si>
  <si>
    <t xml:space="preserve">Wingdings 3 Symbols </t>
  </si>
  <si>
    <t>Last Year var %</t>
  </si>
  <si>
    <t>Version 2.24 | Last Update October 4, 2020</t>
  </si>
  <si>
    <t>Gauge and KPI Charts</t>
  </si>
  <si>
    <t>https://github.com/NajiElKotob/Awesome-Excel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</si>
</sst>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;;;"/>
    <numFmt numFmtId="168" formatCode="[$-409]mmm\-yy;@"/>
    <numFmt numFmtId="169" formatCode="_(&quot;$&quot;* #,##0_);_(&quot;$&quot;* \(#,##0\);_(&quot;$&quot;* &quot;-&quot;??_);_(@_)"/>
    <numFmt numFmtId="170" formatCode="[Green]\▲\ 0.0\ %;[Red]\▼\ \-0.0\ 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45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Segoe UI Light"/>
      <family val="2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9"/>
      <color theme="9" tint="0.5999938962981048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9" fontId="4" fillId="0" borderId="0" xfId="3" applyFont="1"/>
    <xf numFmtId="9" fontId="0" fillId="0" borderId="0" xfId="3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indent="1"/>
    </xf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5" borderId="0" xfId="4" applyFont="1" applyFill="1"/>
    <xf numFmtId="0" fontId="11" fillId="0" borderId="0" xfId="0" applyFont="1"/>
    <xf numFmtId="0" fontId="13" fillId="0" borderId="0" xfId="0" applyFont="1" applyAlignment="1">
      <alignment horizontal="left" indent="1"/>
    </xf>
    <xf numFmtId="0" fontId="0" fillId="5" borderId="0" xfId="0" applyFill="1"/>
    <xf numFmtId="0" fontId="14" fillId="5" borderId="0" xfId="0" applyFont="1" applyFill="1"/>
    <xf numFmtId="0" fontId="8" fillId="0" borderId="0" xfId="4"/>
    <xf numFmtId="9" fontId="0" fillId="0" borderId="0" xfId="3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9" fontId="2" fillId="0" borderId="0" xfId="3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167" fontId="0" fillId="0" borderId="0" xfId="0" applyNumberFormat="1"/>
    <xf numFmtId="0" fontId="18" fillId="7" borderId="0" xfId="0" applyFont="1" applyFill="1"/>
    <xf numFmtId="168" fontId="19" fillId="2" borderId="0" xfId="0" applyNumberFormat="1" applyFont="1" applyFill="1" applyAlignment="1">
      <alignment horizontal="left"/>
    </xf>
    <xf numFmtId="3" fontId="19" fillId="2" borderId="0" xfId="0" applyNumberFormat="1" applyFont="1" applyFill="1"/>
    <xf numFmtId="168" fontId="19" fillId="0" borderId="0" xfId="0" applyNumberFormat="1" applyFont="1" applyAlignment="1">
      <alignment horizontal="left"/>
    </xf>
    <xf numFmtId="3" fontId="19" fillId="0" borderId="0" xfId="0" applyNumberFormat="1" applyFont="1"/>
    <xf numFmtId="169" fontId="0" fillId="0" borderId="0" xfId="2" applyNumberFormat="1" applyFont="1"/>
    <xf numFmtId="0" fontId="0" fillId="3" borderId="0" xfId="0" applyFill="1"/>
    <xf numFmtId="169" fontId="0" fillId="0" borderId="0" xfId="0" applyNumberFormat="1"/>
    <xf numFmtId="0" fontId="21" fillId="0" borderId="0" xfId="0" applyFont="1"/>
    <xf numFmtId="0" fontId="3" fillId="5" borderId="0" xfId="0" applyFont="1" applyFill="1" applyAlignment="1">
      <alignment horizontal="left" indent="1"/>
    </xf>
    <xf numFmtId="0" fontId="22" fillId="5" borderId="0" xfId="0" applyFont="1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165" fontId="4" fillId="0" borderId="0" xfId="0" applyNumberFormat="1" applyFont="1"/>
    <xf numFmtId="0" fontId="0" fillId="8" borderId="0" xfId="0" applyFill="1"/>
    <xf numFmtId="0" fontId="26" fillId="4" borderId="0" xfId="0" applyFont="1" applyFill="1"/>
    <xf numFmtId="0" fontId="0" fillId="0" borderId="1" xfId="0" applyBorder="1"/>
    <xf numFmtId="0" fontId="0" fillId="8" borderId="2" xfId="0" applyFill="1" applyBorder="1" applyAlignment="1">
      <alignment horizontal="center"/>
    </xf>
    <xf numFmtId="0" fontId="0" fillId="0" borderId="2" xfId="0" applyBorder="1"/>
    <xf numFmtId="0" fontId="26" fillId="4" borderId="3" xfId="0" applyFont="1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9" fontId="21" fillId="0" borderId="0" xfId="3" applyFont="1"/>
    <xf numFmtId="164" fontId="1" fillId="0" borderId="0" xfId="0" applyNumberFormat="1" applyFont="1"/>
    <xf numFmtId="0" fontId="20" fillId="0" borderId="0" xfId="0" applyFont="1"/>
    <xf numFmtId="170" fontId="7" fillId="0" borderId="0" xfId="3" applyNumberFormat="1" applyFont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0" formatCode="General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169" formatCode="_(&quot;$&quot;* #,##0_);_(&quot;$&quot;* \(#,##0\);_(&quot;$&quot;* &quot;-&quot;??_);_(@_)"/>
    </dxf>
    <dxf>
      <numFmt numFmtId="0" formatCode="General"/>
    </dxf>
    <dxf>
      <numFmt numFmtId="169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'Half Donut Chart '!$C$5:$C$6</c:f>
              <c:strCache>
                <c:ptCount val="2"/>
                <c:pt idx="0">
                  <c:v>43%</c:v>
                </c:pt>
                <c:pt idx="1">
                  <c:v>58%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01600" cap="sq" cmpd="sng">
                <a:solidFill>
                  <a:schemeClr val="accent5">
                    <a:lumMod val="75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49-4711-9E0D-E6F2CBF4420E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49-4711-9E0D-E6F2CBF4420E}"/>
              </c:ext>
            </c:extLst>
          </c:dPt>
          <c:val>
            <c:numRef>
              <c:f>'Half Donut Chart '!$C$5:$C$6</c:f>
              <c:numCache>
                <c:formatCode>0%</c:formatCode>
                <c:ptCount val="2"/>
                <c:pt idx="0">
                  <c:v>0.42499999999999999</c:v>
                </c:pt>
                <c:pt idx="1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9-4711-9E0D-E6F2CBF4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8-47A0-8C25-7ABD8CE86C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8-47A0-8C25-7ABD8CE86C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8-47A0-8C25-7ABD8CE86C5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8-47A0-8C25-7ABD8CE86C5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A8-47A0-8C25-7ABD8CE86C5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A8-47A0-8C25-7ABD8CE86C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A8-47A0-8C25-7ABD8CE86C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A8-47A0-8C25-7ABD8CE86C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A8-47A0-8C25-7ABD8CE86C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A8-47A0-8C25-7ABD8CE86C59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Speedometer</c:v>
                </c15:tx>
              </c15:filteredSeriesTitle>
            </c:ext>
            <c:ext xmlns:c16="http://schemas.microsoft.com/office/drawing/2014/chart" uri="{C3380CC4-5D6E-409C-BE32-E72D297353CC}">
              <c16:uniqueId val="{00000014-87A8-47A0-8C25-7ABD8CE8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"/>
        <c:holeSize val="7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41-4160-8F6C-AE01E39B695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41-4160-8F6C-AE01E39B6953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41-4160-8F6C-AE01E39B6953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41-4160-8F6C-AE01E39B6953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41-4160-8F6C-AE01E39B6953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41-4160-8F6C-AE01E39B6953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41-4160-8F6C-AE01E39B69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41-4160-8F6C-AE01E39B6953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41-4160-8F6C-AE01E39B6953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41-4160-8F6C-AE01E39B6953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Speedometer</c:v>
                </c15:tx>
              </c15:filteredSeriesTitle>
            </c:ext>
            <c:ext xmlns:c16="http://schemas.microsoft.com/office/drawing/2014/chart" uri="{C3380CC4-5D6E-409C-BE32-E72D297353CC}">
              <c16:uniqueId val="{00000014-9241-4160-8F6C-AE01E39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"/>
        <c:holeSize val="7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A-4496-99E1-B5E2D47D038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A-4496-99E1-B5E2D47D0389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A-4496-99E1-B5E2D47D038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A-4496-99E1-B5E2D47D038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A-4496-99E1-B5E2D47D038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A-4496-99E1-B5E2D47D0389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A-4496-99E1-B5E2D47D03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A-4496-99E1-B5E2D47D0389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A-4496-99E1-B5E2D47D0389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A-4496-99E1-B5E2D47D0389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Speedometer</c:v>
                </c15:tx>
              </c15:filteredSeriesTitle>
            </c:ext>
            <c:ext xmlns:c16="http://schemas.microsoft.com/office/drawing/2014/chart" uri="{C3380CC4-5D6E-409C-BE32-E72D297353CC}">
              <c16:uniqueId val="{00000014-543A-4496-99E1-B5E2D47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"/>
        <c:holeSize val="7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70-4CC9-BA19-CE72C95D24C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70-4CC9-BA19-CE72C95D24C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0-4CC9-BA19-CE72C95D24CE}"/>
              </c:ext>
            </c:extLst>
          </c:dPt>
          <c:val>
            <c:numRef>
              <c:f>'Speedometer 2 '!$J$4:$L$4</c:f>
              <c:numCache>
                <c:formatCode>0%</c:formatCode>
                <c:ptCount val="3"/>
                <c:pt idx="0">
                  <c:v>1.9890000000000005</c:v>
                </c:pt>
                <c:pt idx="1">
                  <c:v>0.03</c:v>
                </c:pt>
                <c:pt idx="2">
                  <c:v>1.5809999999999995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0-4CC9-BA19-CE72C95D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16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Cards!$B$4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Cards!$B$5:$B$10</c:f>
              <c:numCache>
                <c:formatCode>_(* #,##0_);_(* \(#,##0\);_(* "-"??_);_(@_)</c:formatCode>
                <c:ptCount val="6"/>
                <c:pt idx="0">
                  <c:v>176077</c:v>
                </c:pt>
                <c:pt idx="1">
                  <c:v>121518</c:v>
                </c:pt>
                <c:pt idx="2">
                  <c:v>-91274</c:v>
                </c:pt>
                <c:pt idx="3">
                  <c:v>492213</c:v>
                </c:pt>
                <c:pt idx="4">
                  <c:v>110407</c:v>
                </c:pt>
                <c:pt idx="5">
                  <c:v>-34691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E69-9F15-FD82A666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81744"/>
        <c:axId val="2112419888"/>
      </c:lineChart>
      <c:catAx>
        <c:axId val="12789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19888"/>
        <c:crosses val="autoZero"/>
        <c:auto val="1"/>
        <c:lblAlgn val="ctr"/>
        <c:lblOffset val="100"/>
        <c:noMultiLvlLbl val="0"/>
      </c:catAx>
      <c:valAx>
        <c:axId val="2112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Cards!$B$4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Cards!$B$5:$B$10</c:f>
              <c:numCache>
                <c:formatCode>_(* #,##0_);_(* \(#,##0\);_(* "-"??_);_(@_)</c:formatCode>
                <c:ptCount val="6"/>
                <c:pt idx="0">
                  <c:v>176077</c:v>
                </c:pt>
                <c:pt idx="1">
                  <c:v>121518</c:v>
                </c:pt>
                <c:pt idx="2">
                  <c:v>-91274</c:v>
                </c:pt>
                <c:pt idx="3">
                  <c:v>492213</c:v>
                </c:pt>
                <c:pt idx="4">
                  <c:v>110407</c:v>
                </c:pt>
                <c:pt idx="5">
                  <c:v>-34691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3-4753-90C1-3EA7E2D1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81744"/>
        <c:axId val="2112419888"/>
      </c:lineChart>
      <c:catAx>
        <c:axId val="127898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419888"/>
        <c:crosses val="autoZero"/>
        <c:auto val="1"/>
        <c:lblAlgn val="ctr"/>
        <c:lblOffset val="100"/>
        <c:noMultiLvlLbl val="0"/>
      </c:catAx>
      <c:valAx>
        <c:axId val="211241988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2789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Cards!$B$4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Cards!$B$5:$B$10</c:f>
              <c:numCache>
                <c:formatCode>_(* #,##0_);_(* \(#,##0\);_(* "-"??_);_(@_)</c:formatCode>
                <c:ptCount val="6"/>
                <c:pt idx="0">
                  <c:v>176077</c:v>
                </c:pt>
                <c:pt idx="1">
                  <c:v>121518</c:v>
                </c:pt>
                <c:pt idx="2">
                  <c:v>-91274</c:v>
                </c:pt>
                <c:pt idx="3">
                  <c:v>492213</c:v>
                </c:pt>
                <c:pt idx="4">
                  <c:v>110407</c:v>
                </c:pt>
                <c:pt idx="5">
                  <c:v>-34691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7-48C7-81FA-8A242616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81744"/>
        <c:axId val="2112419888"/>
      </c:lineChart>
      <c:catAx>
        <c:axId val="127898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2419888"/>
        <c:crosses val="autoZero"/>
        <c:auto val="1"/>
        <c:lblAlgn val="ctr"/>
        <c:lblOffset val="100"/>
        <c:noMultiLvlLbl val="0"/>
      </c:catAx>
      <c:valAx>
        <c:axId val="211241988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2789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Indicator'!$A$5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98-4A9F-97FE-77A50279B3E4}"/>
              </c:ext>
            </c:extLst>
          </c:dPt>
          <c:val>
            <c:numRef>
              <c:f>'KPI Indicator'!$B$5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A9F-97FE-77A50279B3E4}"/>
            </c:ext>
          </c:extLst>
        </c:ser>
        <c:ser>
          <c:idx val="1"/>
          <c:order val="1"/>
          <c:tx>
            <c:strRef>
              <c:f>'KPI Indicator'!$A$6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'KPI Indicator'!$B$6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8-4A9F-97FE-77A50279B3E4}"/>
            </c:ext>
          </c:extLst>
        </c:ser>
        <c:ser>
          <c:idx val="2"/>
          <c:order val="2"/>
          <c:tx>
            <c:strRef>
              <c:f>'KPI Indicator'!$A$7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'KPI Indicator'!$B$7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8-4A9F-97FE-77A50279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37312224"/>
        <c:axId val="1985784384"/>
      </c:barChart>
      <c:barChart>
        <c:barDir val="bar"/>
        <c:grouping val="stack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98-4A9F-97FE-77A50279B3E4}"/>
              </c:ext>
            </c:extLst>
          </c:dPt>
          <c:val>
            <c:numRef>
              <c:f>'KPI Indicator'!$B$11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98-4A9F-97FE-77A50279B3E4}"/>
            </c:ext>
          </c:extLst>
        </c:ser>
        <c:ser>
          <c:idx val="4"/>
          <c:order val="4"/>
          <c:spPr>
            <a:solidFill>
              <a:schemeClr val="tx1"/>
            </a:solidFill>
            <a:ln w="9525" cap="sq" cmpd="sng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 cap="sq" cmpd="sng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3-453B-AEA8-6EE43A0761B3}"/>
              </c:ext>
            </c:extLst>
          </c:dPt>
          <c:val>
            <c:numRef>
              <c:f>'KPI Indicator'!$B$12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8-4A9F-97FE-77A50279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803097664"/>
        <c:axId val="1783468608"/>
      </c:barChart>
      <c:catAx>
        <c:axId val="203731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784384"/>
        <c:crosses val="autoZero"/>
        <c:auto val="1"/>
        <c:lblAlgn val="ctr"/>
        <c:lblOffset val="100"/>
        <c:noMultiLvlLbl val="0"/>
      </c:catAx>
      <c:valAx>
        <c:axId val="1985784384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12224"/>
        <c:crosses val="autoZero"/>
        <c:crossBetween val="between"/>
      </c:valAx>
      <c:valAx>
        <c:axId val="1783468608"/>
        <c:scaling>
          <c:orientation val="minMax"/>
          <c:max val="1"/>
          <c:min val="0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97664"/>
        <c:crosses val="max"/>
        <c:crossBetween val="between"/>
      </c:valAx>
      <c:catAx>
        <c:axId val="1803097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78346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'KPI Indicator'!$A$5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E-4876-83BA-F0F2B1E22571}"/>
              </c:ext>
            </c:extLst>
          </c:dPt>
          <c:val>
            <c:numRef>
              <c:f>'KPI Indicator'!$B$5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E-4876-83BA-F0F2B1E22571}"/>
            </c:ext>
          </c:extLst>
        </c:ser>
        <c:ser>
          <c:idx val="1"/>
          <c:order val="1"/>
          <c:tx>
            <c:strRef>
              <c:f>'KPI Indicator'!$A$6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'KPI Indicator'!$B$6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E-4876-83BA-F0F2B1E22571}"/>
            </c:ext>
          </c:extLst>
        </c:ser>
        <c:ser>
          <c:idx val="2"/>
          <c:order val="2"/>
          <c:tx>
            <c:strRef>
              <c:f>'KPI Indicator'!$A$7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'KPI Indicator'!$B$7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E-4876-83BA-F0F2B1E2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37312224"/>
        <c:axId val="1985784384"/>
      </c:barChart>
      <c:barChart>
        <c:barDir val="bar"/>
        <c:grouping val="stacked"/>
        <c:varyColors val="0"/>
        <c:ser>
          <c:idx val="3"/>
          <c:order val="3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7E-4876-83BA-F0F2B1E22571}"/>
              </c:ext>
            </c:extLst>
          </c:dPt>
          <c:val>
            <c:numRef>
              <c:f>'KPI Indicator'!$B$11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E-4876-83BA-F0F2B1E22571}"/>
            </c:ext>
          </c:extLst>
        </c:ser>
        <c:ser>
          <c:idx val="4"/>
          <c:order val="4"/>
          <c:spPr>
            <a:solidFill>
              <a:schemeClr val="tx1"/>
            </a:solidFill>
            <a:ln w="9525" cap="sq" cmpd="sng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 cap="sq" cmpd="sng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E-4876-83BA-F0F2B1E22571}"/>
              </c:ext>
            </c:extLst>
          </c:dPt>
          <c:dLbls>
            <c:dLbl>
              <c:idx val="0"/>
              <c:layout>
                <c:manualLayout>
                  <c:x val="3.5840223097112857E-2"/>
                  <c:y val="2.245457954119373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1ED646-991E-42BA-A23E-FBFCDFBCAA2D}" type="CELLREF">
                      <a:rPr lang="en-US" sz="105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 sz="105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"/>
                      <c:h val="0.15584415584415584"/>
                    </c:manualLayout>
                  </c15:layout>
                  <c15:dlblFieldTable>
                    <c15:dlblFTEntry>
                      <c15:txfldGUID>{2E1ED646-991E-42BA-A23E-FBFCDFBCAA2D}</c15:txfldGUID>
                      <c15:f>'KPI Indicator'!$B$10</c15:f>
                      <c15:dlblFieldTableCache>
                        <c:ptCount val="1"/>
                        <c:pt idx="0">
                          <c:v>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57E-4876-83BA-F0F2B1E22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'KPI Indicator'!$B$12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7E-4876-83BA-F0F2B1E2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803097664"/>
        <c:axId val="1783468608"/>
      </c:barChart>
      <c:catAx>
        <c:axId val="203731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5784384"/>
        <c:crosses val="autoZero"/>
        <c:auto val="1"/>
        <c:lblAlgn val="ctr"/>
        <c:lblOffset val="100"/>
        <c:noMultiLvlLbl val="0"/>
      </c:catAx>
      <c:valAx>
        <c:axId val="1985784384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12224"/>
        <c:crosses val="autoZero"/>
        <c:crossBetween val="between"/>
      </c:valAx>
      <c:valAx>
        <c:axId val="1783468608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1803097664"/>
        <c:crosses val="max"/>
        <c:crossBetween val="between"/>
      </c:valAx>
      <c:catAx>
        <c:axId val="1803097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78346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'Half Donut Chart '!$C$5:$C$6</c:f>
              <c:strCache>
                <c:ptCount val="2"/>
                <c:pt idx="0">
                  <c:v>43%</c:v>
                </c:pt>
                <c:pt idx="1">
                  <c:v>58%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76200" cap="sq" cmpd="sng">
                <a:solidFill>
                  <a:schemeClr val="accent6">
                    <a:lumMod val="75000"/>
                  </a:schemeClr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6-49CA-A846-0A5CB2E41261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6-49CA-A846-0A5CB2E41261}"/>
              </c:ext>
            </c:extLst>
          </c:dPt>
          <c:val>
            <c:numRef>
              <c:f>'Half Donut Chart '!$C$5:$C$6</c:f>
              <c:numCache>
                <c:formatCode>0%</c:formatCode>
                <c:ptCount val="2"/>
                <c:pt idx="0">
                  <c:v>0.42499999999999999</c:v>
                </c:pt>
                <c:pt idx="1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6-49CA-A846-0A5CB2E4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'Half Donut Chart '!$C$5:$C$6</c:f>
              <c:strCache>
                <c:ptCount val="2"/>
                <c:pt idx="0">
                  <c:v>43%</c:v>
                </c:pt>
                <c:pt idx="1">
                  <c:v>58%</c:v>
                </c:pt>
              </c:strCache>
            </c:strRef>
          </c:tx>
          <c:spPr>
            <a:ln w="38100">
              <a:solidFill>
                <a:schemeClr val="accent6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 w="38100" cap="sq" cmpd="sng">
                <a:solidFill>
                  <a:srgbClr val="FFC000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C-4F6B-AD15-675CF2E994C3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C-4F6B-AD15-675CF2E994C3}"/>
              </c:ext>
            </c:extLst>
          </c:dPt>
          <c:val>
            <c:numRef>
              <c:f>'Half Donut Chart '!$C$5:$C$6</c:f>
              <c:numCache>
                <c:formatCode>0%</c:formatCode>
                <c:ptCount val="2"/>
                <c:pt idx="0">
                  <c:v>0.42499999999999999</c:v>
                </c:pt>
                <c:pt idx="1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6C-4F6B-AD15-675CF2E9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'Bullet Chart'!$A$10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Chart'!$B$10</c:f>
              <c:numCache>
                <c:formatCode>0%</c:formatCode>
                <c:ptCount val="1"/>
                <c:pt idx="0">
                  <c:v>0.21621621621621623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254-9712-2828C1E2E51D}"/>
            </c:ext>
          </c:extLst>
        </c:ser>
        <c:ser>
          <c:idx val="3"/>
          <c:order val="1"/>
          <c:tx>
            <c:strRef>
              <c:f>'Bullet Chart'!$A$11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Chart'!$B$11</c:f>
              <c:numCache>
                <c:formatCode>0%</c:formatCode>
                <c:ptCount val="1"/>
                <c:pt idx="0">
                  <c:v>0.35135135135135137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0-4254-9712-2828C1E2E51D}"/>
            </c:ext>
          </c:extLst>
        </c:ser>
        <c:ser>
          <c:idx val="4"/>
          <c:order val="2"/>
          <c:tx>
            <c:strRef>
              <c:f>'Bullet Chart'!$A$12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Chart'!$B$12</c:f>
              <c:numCache>
                <c:formatCode>0%</c:formatCode>
                <c:ptCount val="1"/>
                <c:pt idx="0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254-9712-2828C1E2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861311"/>
        <c:axId val="418687935"/>
      </c:barChart>
      <c:barChart>
        <c:barDir val="col"/>
        <c:grouping val="stacked"/>
        <c:varyColors val="0"/>
        <c:ser>
          <c:idx val="0"/>
          <c:order val="3"/>
          <c:tx>
            <c:strRef>
              <c:f>'Bullet Chart'!$A$8</c:f>
              <c:strCache>
                <c:ptCount val="1"/>
                <c:pt idx="0">
                  <c:v>Actual - Beds per Hospital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90-4254-9712-2828C1E2E51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0" tIns="0" rIns="0" bIns="0" anchor="t" anchorCtr="0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0990-4254-9712-2828C1E2E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0" tIns="0" rIns="0" bIns="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val>
            <c:numRef>
              <c:f>'Bullet Chart'!$B$8</c:f>
              <c:numCache>
                <c:formatCode>0%</c:formatCode>
                <c:ptCount val="1"/>
                <c:pt idx="0">
                  <c:v>0.75224999999999997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0-4254-9712-2828C1E2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2"/>
        <c:overlap val="100"/>
        <c:axId val="1722396783"/>
        <c:axId val="414173551"/>
      </c:barChart>
      <c:lineChart>
        <c:grouping val="stacked"/>
        <c:varyColors val="0"/>
        <c:ser>
          <c:idx val="1"/>
          <c:order val="4"/>
          <c:tx>
            <c:strRef>
              <c:f>'Bullet Chart'!$A$9</c:f>
              <c:strCache>
                <c:ptCount val="1"/>
                <c:pt idx="0">
                  <c:v>Target - Beds per Hospital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'Bullet Chart'!$B$9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90-4254-9712-2828C1E2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96783"/>
        <c:axId val="414173551"/>
      </c:lineChart>
      <c:catAx>
        <c:axId val="402861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8687935"/>
        <c:crosses val="autoZero"/>
        <c:auto val="1"/>
        <c:lblAlgn val="ctr"/>
        <c:lblOffset val="100"/>
        <c:noMultiLvlLbl val="0"/>
      </c:catAx>
      <c:valAx>
        <c:axId val="418687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2861311"/>
        <c:crosses val="autoZero"/>
        <c:crossBetween val="between"/>
      </c:valAx>
      <c:valAx>
        <c:axId val="41417355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96783"/>
        <c:crosses val="max"/>
        <c:crossBetween val="between"/>
      </c:valAx>
      <c:catAx>
        <c:axId val="172239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41417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'Bullet Chart'!$A$10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Chart'!$B$10</c:f>
              <c:numCache>
                <c:formatCode>0%</c:formatCode>
                <c:ptCount val="1"/>
                <c:pt idx="0">
                  <c:v>0.21621621621621623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D-4426-BD9A-23A86F76FE16}"/>
            </c:ext>
          </c:extLst>
        </c:ser>
        <c:ser>
          <c:idx val="3"/>
          <c:order val="1"/>
          <c:tx>
            <c:strRef>
              <c:f>'Bullet Chart'!$A$11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Chart'!$B$11</c:f>
              <c:numCache>
                <c:formatCode>0%</c:formatCode>
                <c:ptCount val="1"/>
                <c:pt idx="0">
                  <c:v>0.35135135135135137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D-4426-BD9A-23A86F76FE16}"/>
            </c:ext>
          </c:extLst>
        </c:ser>
        <c:ser>
          <c:idx val="4"/>
          <c:order val="2"/>
          <c:tx>
            <c:strRef>
              <c:f>'Bullet Chart'!$A$12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'Bullet Chart'!$B$12</c:f>
              <c:numCache>
                <c:formatCode>0%</c:formatCode>
                <c:ptCount val="1"/>
                <c:pt idx="0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0D-4426-BD9A-23A86F76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68814895"/>
        <c:axId val="775742143"/>
      </c:barChart>
      <c:barChart>
        <c:barDir val="col"/>
        <c:grouping val="stacked"/>
        <c:varyColors val="0"/>
        <c:ser>
          <c:idx val="0"/>
          <c:order val="3"/>
          <c:tx>
            <c:strRef>
              <c:f>'Bullet Chart'!$A$8</c:f>
              <c:strCache>
                <c:ptCount val="1"/>
                <c:pt idx="0">
                  <c:v>Actual - Beds per Hospital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'Bullet Chart'!$B$8</c:f>
              <c:numCache>
                <c:formatCode>0%</c:formatCode>
                <c:ptCount val="1"/>
                <c:pt idx="0">
                  <c:v>0.75224999999999997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D-4426-BD9A-23A86F76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0"/>
        <c:overlap val="100"/>
        <c:axId val="2085101503"/>
        <c:axId val="775736735"/>
      </c:barChart>
      <c:lineChart>
        <c:grouping val="stacked"/>
        <c:varyColors val="0"/>
        <c:ser>
          <c:idx val="1"/>
          <c:order val="4"/>
          <c:tx>
            <c:strRef>
              <c:f>'Bullet Chart'!$A$9</c:f>
              <c:strCache>
                <c:ptCount val="1"/>
                <c:pt idx="0">
                  <c:v>Target - Beds per Hospital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'Bullet Chart'!$B$9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D-4426-BD9A-23A86F76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01503"/>
        <c:axId val="775736735"/>
      </c:lineChart>
      <c:catAx>
        <c:axId val="768814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5742143"/>
        <c:crosses val="autoZero"/>
        <c:auto val="1"/>
        <c:lblAlgn val="ctr"/>
        <c:lblOffset val="100"/>
        <c:noMultiLvlLbl val="0"/>
      </c:catAx>
      <c:valAx>
        <c:axId val="7757421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68814895"/>
        <c:crosses val="autoZero"/>
        <c:crossBetween val="between"/>
      </c:valAx>
      <c:valAx>
        <c:axId val="7757367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01503"/>
        <c:crosses val="max"/>
        <c:crossBetween val="between"/>
      </c:valAx>
      <c:catAx>
        <c:axId val="2085101503"/>
        <c:scaling>
          <c:orientation val="minMax"/>
        </c:scaling>
        <c:delete val="1"/>
        <c:axPos val="b"/>
        <c:majorTickMark val="out"/>
        <c:minorTickMark val="none"/>
        <c:tickLblPos val="nextTo"/>
        <c:crossAx val="775736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D3-4580-A6F2-01EE15BE581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D3-4580-A6F2-01EE15BE581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D3-4580-A6F2-01EE15BE5813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D3-4580-A6F2-01EE15BE5813}"/>
              </c:ext>
            </c:extLst>
          </c:dPt>
          <c:val>
            <c:numRef>
              <c:f>'Speedometer 1'!$J$3:$J$6</c:f>
              <c:numCache>
                <c:formatCode>0%</c:formatCode>
                <c:ptCount val="4"/>
                <c:pt idx="0">
                  <c:v>0.7</c:v>
                </c:pt>
                <c:pt idx="1">
                  <c:v>0.2</c:v>
                </c:pt>
                <c:pt idx="2">
                  <c:v>0.1</c:v>
                </c:pt>
                <c:pt idx="3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3-4580-A6F2-01EE15BE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52-4289-8263-260016CC5A3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052-4289-8263-260016CC5A3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52-4289-8263-260016CC5A32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52-4289-8263-260016CC5A32}"/>
              </c:ext>
            </c:extLst>
          </c:dPt>
          <c:val>
            <c:numRef>
              <c:f>'Speedometer 1'!$J$9:$J$12</c:f>
              <c:numCache>
                <c:formatCode>0%</c:formatCode>
                <c:ptCount val="4"/>
                <c:pt idx="0">
                  <c:v>0.5</c:v>
                </c:pt>
                <c:pt idx="1">
                  <c:v>0.02</c:v>
                </c:pt>
                <c:pt idx="2">
                  <c:v>0.48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2-4289-8263-260016CC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Speedometer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51-4D7B-953C-FB19024FED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51-4D7B-953C-FB19024FED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51-4D7B-953C-FB19024FED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51-4D7B-953C-FB19024FED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51-4D7B-953C-FB19024FED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51-4D7B-953C-FB19024FED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51-4D7B-953C-FB19024FED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51-4D7B-953C-FB19024FEDE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51-4D7B-953C-FB19024FEDE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51-4D7B-953C-FB19024FEDEC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8C7-4654-8373-B2A1BF88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Speedometer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DD-4114-852C-BE80A8065A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DD-4114-852C-BE80A8065A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DD-4114-852C-BE80A8065A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DD-4114-852C-BE80A8065A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DD-4114-852C-BE80A8065A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DD-4114-852C-BE80A8065A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DD-4114-852C-BE80A8065A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DD-4114-852C-BE80A8065A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DD-4114-852C-BE80A8065A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DD-4114-852C-BE80A8065ABF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4-03DD-4114-852C-BE80A806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0</xdr:rowOff>
    </xdr:from>
    <xdr:to>
      <xdr:col>8</xdr:col>
      <xdr:colOff>373380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54419-50F7-4C5F-ADB1-D418B70B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6</xdr:row>
      <xdr:rowOff>137160</xdr:rowOff>
    </xdr:from>
    <xdr:to>
      <xdr:col>7</xdr:col>
      <xdr:colOff>167640</xdr:colOff>
      <xdr:row>9</xdr:row>
      <xdr:rowOff>60960</xdr:rowOff>
    </xdr:to>
    <xdr:sp macro="" textlink="$C$5">
      <xdr:nvSpPr>
        <xdr:cNvPr id="3" name="Rectangle 2">
          <a:extLst>
            <a:ext uri="{FF2B5EF4-FFF2-40B4-BE49-F238E27FC236}">
              <a16:creationId xmlns:a16="http://schemas.microsoft.com/office/drawing/2014/main" id="{67EF75C0-B2C9-4C33-B1D2-5B0C435676D2}"/>
            </a:ext>
          </a:extLst>
        </xdr:cNvPr>
        <xdr:cNvSpPr/>
      </xdr:nvSpPr>
      <xdr:spPr>
        <a:xfrm>
          <a:off x="3497580" y="1318260"/>
          <a:ext cx="1219200" cy="472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058485-5609-4CA8-A363-1484C43E69C1}" type="TxLink">
            <a:rPr lang="en-US" sz="2800" b="0" i="0" u="none" strike="noStrike">
              <a:solidFill>
                <a:schemeClr val="accent5">
                  <a:lumMod val="75000"/>
                </a:schemeClr>
              </a:solidFill>
              <a:latin typeface="Bookman Old Style" panose="02050604050505020204" pitchFamily="18" charset="0"/>
              <a:cs typeface="Calibri"/>
            </a:rPr>
            <a:pPr algn="ctr"/>
            <a:t>43%</a:t>
          </a:fld>
          <a:endParaRPr lang="en-GB" sz="2800">
            <a:solidFill>
              <a:schemeClr val="accent5">
                <a:lumMod val="75000"/>
              </a:schemeClr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4</xdr:col>
      <xdr:colOff>0</xdr:colOff>
      <xdr:row>14</xdr:row>
      <xdr:rowOff>15240</xdr:rowOff>
    </xdr:from>
    <xdr:to>
      <xdr:col>6</xdr:col>
      <xdr:colOff>455507</xdr:colOff>
      <xdr:row>21</xdr:row>
      <xdr:rowOff>45720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B944657A-EDF1-444A-AF9C-799CF6B78517}"/>
            </a:ext>
          </a:extLst>
        </xdr:cNvPr>
        <xdr:cNvGrpSpPr/>
      </xdr:nvGrpSpPr>
      <xdr:grpSpPr>
        <a:xfrm>
          <a:off x="2736850" y="2675890"/>
          <a:ext cx="1674707" cy="1319530"/>
          <a:chOff x="5467793" y="457200"/>
          <a:chExt cx="2804160" cy="219456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FE40584-AB24-4638-8D49-C5C8ACEB3359}"/>
              </a:ext>
            </a:extLst>
          </xdr:cNvPr>
          <xdr:cNvGraphicFramePr>
            <a:graphicFrameLocks/>
          </xdr:cNvGraphicFramePr>
        </xdr:nvGraphicFramePr>
        <xdr:xfrm>
          <a:off x="5467793" y="457200"/>
          <a:ext cx="2804160" cy="2194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C$5">
        <xdr:nvSpPr>
          <xdr:cNvPr id="5" name="Rectangle 4">
            <a:extLst>
              <a:ext uri="{FF2B5EF4-FFF2-40B4-BE49-F238E27FC236}">
                <a16:creationId xmlns:a16="http://schemas.microsoft.com/office/drawing/2014/main" id="{D1D8B22A-5E11-4181-A4C0-7DB514483EE2}"/>
              </a:ext>
            </a:extLst>
          </xdr:cNvPr>
          <xdr:cNvSpPr/>
        </xdr:nvSpPr>
        <xdr:spPr>
          <a:xfrm>
            <a:off x="6335410" y="1325880"/>
            <a:ext cx="1059004" cy="4724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2058485-5609-4CA8-A363-1484C43E69C1}" type="TxLink">
              <a:rPr lang="en-US" sz="1200" b="0" i="0" u="none" strike="noStrike">
                <a:solidFill>
                  <a:schemeClr val="accent6">
                    <a:lumMod val="75000"/>
                  </a:schemeClr>
                </a:solidFill>
                <a:latin typeface="Bookman Old Style" panose="02050604050505020204" pitchFamily="18" charset="0"/>
                <a:cs typeface="Calibri"/>
              </a:rPr>
              <a:pPr algn="ctr"/>
              <a:t>43%</a:t>
            </a:fld>
            <a:endParaRPr lang="en-GB" sz="1200">
              <a:solidFill>
                <a:schemeClr val="accent6">
                  <a:lumMod val="75000"/>
                </a:schemeClr>
              </a:solidFill>
              <a:latin typeface="Bookman Old Style" panose="02050604050505020204" pitchFamily="18" charset="0"/>
            </a:endParaRPr>
          </a:p>
        </xdr:txBody>
      </xdr:sp>
    </xdr:grpSp>
    <xdr:clientData/>
  </xdr:twoCellAnchor>
  <xdr:twoCellAnchor>
    <xdr:from>
      <xdr:col>6</xdr:col>
      <xdr:colOff>464820</xdr:colOff>
      <xdr:row>14</xdr:row>
      <xdr:rowOff>15240</xdr:rowOff>
    </xdr:from>
    <xdr:to>
      <xdr:col>8</xdr:col>
      <xdr:colOff>381000</xdr:colOff>
      <xdr:row>18</xdr:row>
      <xdr:rowOff>175260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79CEDFE-38CD-48DB-B4DA-5640EA6D8002}"/>
            </a:ext>
          </a:extLst>
        </xdr:cNvPr>
        <xdr:cNvGrpSpPr/>
      </xdr:nvGrpSpPr>
      <xdr:grpSpPr>
        <a:xfrm>
          <a:off x="4420870" y="2675890"/>
          <a:ext cx="1135380" cy="896620"/>
          <a:chOff x="5467793" y="457200"/>
          <a:chExt cx="2804160" cy="219456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F5F2A91-6A39-4A4C-910E-E7CC7C4B7B35}"/>
              </a:ext>
            </a:extLst>
          </xdr:cNvPr>
          <xdr:cNvGraphicFramePr>
            <a:graphicFrameLocks/>
          </xdr:cNvGraphicFramePr>
        </xdr:nvGraphicFramePr>
        <xdr:xfrm>
          <a:off x="5467793" y="457200"/>
          <a:ext cx="2804160" cy="2194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C$5">
        <xdr:nvSpPr>
          <xdr:cNvPr id="12" name="Rectangle 11">
            <a:extLst>
              <a:ext uri="{FF2B5EF4-FFF2-40B4-BE49-F238E27FC236}">
                <a16:creationId xmlns:a16="http://schemas.microsoft.com/office/drawing/2014/main" id="{F33BE357-7BBE-4ABF-A51D-F9DD12E984B1}"/>
              </a:ext>
            </a:extLst>
          </xdr:cNvPr>
          <xdr:cNvSpPr/>
        </xdr:nvSpPr>
        <xdr:spPr>
          <a:xfrm>
            <a:off x="6335410" y="1325880"/>
            <a:ext cx="1059004" cy="4724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2058485-5609-4CA8-A363-1484C43E69C1}" type="TxLink">
              <a:rPr lang="en-US" sz="650" b="1" i="0" u="none" strike="noStrike">
                <a:solidFill>
                  <a:srgbClr val="FFC000"/>
                </a:solidFill>
                <a:latin typeface="Bookman Old Style" panose="02050604050505020204" pitchFamily="18" charset="0"/>
                <a:cs typeface="Calibri"/>
              </a:rPr>
              <a:pPr algn="ctr"/>
              <a:t>43%</a:t>
            </a:fld>
            <a:endParaRPr lang="en-GB" sz="650" b="1">
              <a:solidFill>
                <a:srgbClr val="FFC000"/>
              </a:solidFill>
              <a:latin typeface="Bookman Old Style" panose="020506040505050202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22860</xdr:rowOff>
    </xdr:from>
    <xdr:to>
      <xdr:col>6</xdr:col>
      <xdr:colOff>411480</xdr:colOff>
      <xdr:row>21</xdr:row>
      <xdr:rowOff>30480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F3587CB-1FD1-4E4C-95D9-4B7D1D9E3259}"/>
            </a:ext>
          </a:extLst>
        </xdr:cNvPr>
        <xdr:cNvSpPr/>
      </xdr:nvSpPr>
      <xdr:spPr>
        <a:xfrm>
          <a:off x="0" y="2484120"/>
          <a:ext cx="6256020" cy="1470660"/>
        </a:xfrm>
        <a:prstGeom prst="rect">
          <a:avLst/>
        </a:prstGeom>
        <a:solidFill>
          <a:schemeClr val="accent6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 </a:t>
          </a:r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Bullet Chart</a:t>
          </a: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or a </a:t>
          </a:r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Bullet Graph</a:t>
          </a: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is a variation of a bar graph developed by Stephen Few.</a:t>
          </a:r>
          <a:br>
            <a:rPr lang="en-GB">
              <a:latin typeface="+mn-lt"/>
            </a:rPr>
          </a:b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Usually bullet chart is used to display a progress toward a goal.</a:t>
          </a:r>
          <a:br>
            <a:rPr lang="en-GB">
              <a:latin typeface="+mn-lt"/>
            </a:rPr>
          </a:br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Bullet Graphs</a:t>
          </a: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were developed to overcome the fundamental issues of gauges and meters: they typically display too little information, require too much space, and are cluttered with useless and distracting decoration </a:t>
          </a:r>
          <a:r>
            <a:rPr lang="en-GB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Bullet Chart</a:t>
          </a:r>
          <a:r>
            <a:rPr lang="en-GB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can be both vertical and horizontal.</a:t>
          </a:r>
        </a:p>
        <a:p>
          <a:pPr algn="l"/>
          <a:endParaRPr lang="en-GB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 | https://playground.anychart.com/chart-types/bullet-chart</a:t>
          </a:r>
          <a:endParaRPr lang="en-GB" sz="900">
            <a:latin typeface="+mn-lt"/>
          </a:endParaRPr>
        </a:p>
      </xdr:txBody>
    </xdr:sp>
    <xdr:clientData/>
  </xdr:twoCellAnchor>
  <xdr:twoCellAnchor>
    <xdr:from>
      <xdr:col>12</xdr:col>
      <xdr:colOff>144780</xdr:colOff>
      <xdr:row>1</xdr:row>
      <xdr:rowOff>121920</xdr:rowOff>
    </xdr:from>
    <xdr:to>
      <xdr:col>14</xdr:col>
      <xdr:colOff>472440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ECC74-6EDD-4707-854E-44433F3A1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259080</xdr:rowOff>
    </xdr:from>
    <xdr:to>
      <xdr:col>8</xdr:col>
      <xdr:colOff>1554480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06AA4-D24A-45C0-9605-47651C45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7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661EC-E658-4B99-AB46-5254D2D8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304800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05CABD-EB1F-4592-ACFF-FAC03E5F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541020</xdr:colOff>
      <xdr:row>12</xdr:row>
      <xdr:rowOff>60960</xdr:rowOff>
    </xdr:from>
    <xdr:to>
      <xdr:col>4</xdr:col>
      <xdr:colOff>350520</xdr:colOff>
      <xdr:row>14</xdr:row>
      <xdr:rowOff>7620</xdr:rowOff>
    </xdr:to>
    <xdr:sp macro="" textlink="$J$9">
      <xdr:nvSpPr>
        <xdr:cNvPr id="8" name="Rectangle 7">
          <a:extLst>
            <a:ext uri="{FF2B5EF4-FFF2-40B4-BE49-F238E27FC236}">
              <a16:creationId xmlns:a16="http://schemas.microsoft.com/office/drawing/2014/main" id="{FBBA8FFB-4BE9-4FDC-8214-9214DEA5093E}"/>
            </a:ext>
          </a:extLst>
        </xdr:cNvPr>
        <xdr:cNvSpPr/>
      </xdr:nvSpPr>
      <xdr:spPr>
        <a:xfrm>
          <a:off x="1760220" y="2339340"/>
          <a:ext cx="1028700" cy="31242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FE031A-5D21-468E-8548-DF5321904C0B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50%</a:t>
          </a:fld>
          <a:endParaRPr lang="en-GB" sz="2000" b="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152400</xdr:rowOff>
    </xdr:from>
    <xdr:to>
      <xdr:col>3</xdr:col>
      <xdr:colOff>234970</xdr:colOff>
      <xdr:row>12</xdr:row>
      <xdr:rowOff>44249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F2040-3F01-41C1-ACDB-A64B34ABB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</xdr:row>
      <xdr:rowOff>152400</xdr:rowOff>
    </xdr:from>
    <xdr:to>
      <xdr:col>6</xdr:col>
      <xdr:colOff>478810</xdr:colOff>
      <xdr:row>12</xdr:row>
      <xdr:rowOff>44249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385C1-D81D-4251-BE3D-4B5F620B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53340</xdr:rowOff>
    </xdr:from>
    <xdr:to>
      <xdr:col>3</xdr:col>
      <xdr:colOff>234970</xdr:colOff>
      <xdr:row>21</xdr:row>
      <xdr:rowOff>128069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94E05-3B59-47A5-B09B-18E4E51F9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243840</xdr:colOff>
      <xdr:row>12</xdr:row>
      <xdr:rowOff>45720</xdr:rowOff>
    </xdr:from>
    <xdr:to>
      <xdr:col>6</xdr:col>
      <xdr:colOff>478810</xdr:colOff>
      <xdr:row>21</xdr:row>
      <xdr:rowOff>120449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33233C-94E6-42AD-946C-B40ABEB5A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7</xdr:row>
      <xdr:rowOff>7620</xdr:rowOff>
    </xdr:from>
    <xdr:to>
      <xdr:col>13</xdr:col>
      <xdr:colOff>7620</xdr:colOff>
      <xdr:row>22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D80DAB-FBEF-4169-AE8C-8EB46AFD2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198120</xdr:colOff>
      <xdr:row>7</xdr:row>
      <xdr:rowOff>160020</xdr:rowOff>
    </xdr:from>
    <xdr:to>
      <xdr:col>12</xdr:col>
      <xdr:colOff>441960</xdr:colOff>
      <xdr:row>21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0DC63C-7D82-4817-A033-CE6821A7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472440</xdr:colOff>
      <xdr:row>17</xdr:row>
      <xdr:rowOff>91440</xdr:rowOff>
    </xdr:from>
    <xdr:to>
      <xdr:col>11</xdr:col>
      <xdr:colOff>152400</xdr:colOff>
      <xdr:row>19</xdr:row>
      <xdr:rowOff>30480</xdr:rowOff>
    </xdr:to>
    <xdr:sp macro="" textlink="$I$4">
      <xdr:nvSpPr>
        <xdr:cNvPr id="9" name="Rectangle 8">
          <a:extLst>
            <a:ext uri="{FF2B5EF4-FFF2-40B4-BE49-F238E27FC236}">
              <a16:creationId xmlns:a16="http://schemas.microsoft.com/office/drawing/2014/main" id="{4DE84DDB-9078-4E7D-B58F-5BDEE2782018}"/>
            </a:ext>
          </a:extLst>
        </xdr:cNvPr>
        <xdr:cNvSpPr/>
      </xdr:nvSpPr>
      <xdr:spPr>
        <a:xfrm>
          <a:off x="5349240" y="3467100"/>
          <a:ext cx="1508760" cy="304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06849FB-10A7-492D-8B29-8EB62C57F022}" type="TxLink">
            <a:rPr lang="en-US" sz="2000" b="0" i="0" u="none" strike="noStrike">
              <a:solidFill>
                <a:srgbClr val="000000"/>
              </a:solidFill>
              <a:latin typeface="Arial Nova Cond" panose="020B0506020202020204" pitchFamily="34" charset="0"/>
              <a:cs typeface="Calibri"/>
            </a:rPr>
            <a:pPr algn="ctr"/>
            <a:t>80%</a:t>
          </a:fld>
          <a:endParaRPr lang="en-GB" sz="2000">
            <a:latin typeface="Arial Nova Cond" panose="020B0506020202020204" pitchFamily="34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0.4577</cdr:x>
      <cdr:y>0.44134</cdr:y>
    </cdr:from>
    <cdr:to>
      <cdr:x>0.54447</cdr:x>
      <cdr:y>0.55307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3544A82-4524-44BA-81AE-65F8E7783072}"/>
            </a:ext>
          </a:extLst>
        </cdr:cNvPr>
        <cdr:cNvSpPr/>
      </cdr:nvSpPr>
      <cdr:spPr>
        <a:xfrm xmlns:a="http://schemas.openxmlformats.org/drawingml/2006/main">
          <a:off x="1607820" y="1203960"/>
          <a:ext cx="304800" cy="3048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1</xdr:col>
      <xdr:colOff>1234440</xdr:colOff>
      <xdr:row>22</xdr:row>
      <xdr:rowOff>166116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48AA93-B149-4382-B4AC-72755D3CB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1257300</xdr:colOff>
      <xdr:row>15</xdr:row>
      <xdr:rowOff>167640</xdr:rowOff>
    </xdr:from>
    <xdr:to>
      <xdr:col>4</xdr:col>
      <xdr:colOff>594360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15931-13A3-49F7-A231-5B2C230CD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</xdr:row>
      <xdr:rowOff>7620</xdr:rowOff>
    </xdr:from>
    <xdr:to>
      <xdr:col>8</xdr:col>
      <xdr:colOff>0</xdr:colOff>
      <xdr:row>9</xdr:row>
      <xdr:rowOff>152400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D6D0ED9-2A71-4E82-A569-A873F3595949}"/>
            </a:ext>
          </a:extLst>
        </xdr:cNvPr>
        <xdr:cNvGrpSpPr/>
      </xdr:nvGrpSpPr>
      <xdr:grpSpPr>
        <a:xfrm>
          <a:off x="4273550" y="642620"/>
          <a:ext cx="1828800" cy="1249680"/>
          <a:chOff x="3627120" y="830580"/>
          <a:chExt cx="1828800" cy="1242060"/>
        </a:xfrm>
      </xdr:grpSpPr>
      <xdr:sp macro="" textlink="$B$13">
        <xdr:nvSpPr>
          <xdr:cNvPr id="2" name="Rectangle 1">
            <a:extLst>
              <a:ext uri="{FF2B5EF4-FFF2-40B4-BE49-F238E27FC236}">
                <a16:creationId xmlns:a16="http://schemas.microsoft.com/office/drawing/2014/main" id="{0DBF770B-35E6-44BA-9EAE-9B9D62A1BB33}"/>
              </a:ext>
            </a:extLst>
          </xdr:cNvPr>
          <xdr:cNvSpPr/>
        </xdr:nvSpPr>
        <xdr:spPr>
          <a:xfrm>
            <a:off x="3634740" y="830580"/>
            <a:ext cx="1813560" cy="1242060"/>
          </a:xfrm>
          <a:prstGeom prst="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0ACF15A-D20B-4B88-AD52-8DF855C3AF37}" type="TxLink">
              <a:rPr lang="en-US" sz="2800" b="0" i="0" u="none" strike="noStrike">
                <a:solidFill>
                  <a:schemeClr val="accent4"/>
                </a:solidFill>
                <a:latin typeface="Calibri"/>
                <a:cs typeface="Calibri"/>
              </a:rPr>
              <a:pPr algn="ctr"/>
              <a:t> 774,250 </a:t>
            </a:fld>
            <a:endParaRPr lang="en-GB" sz="2800">
              <a:solidFill>
                <a:schemeClr val="accent4"/>
              </a:solidFill>
            </a:endParaRPr>
          </a:p>
        </xdr:txBody>
      </xdr:sp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65CBBFC-F68C-48B2-8227-87692828345B}"/>
              </a:ext>
            </a:extLst>
          </xdr:cNvPr>
          <xdr:cNvGraphicFramePr>
            <a:graphicFrameLocks/>
          </xdr:cNvGraphicFramePr>
        </xdr:nvGraphicFramePr>
        <xdr:xfrm>
          <a:off x="3627120" y="1203960"/>
          <a:ext cx="1828800" cy="640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09D97A2C-E1C9-4186-8ACD-39D0E2CC37A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B$14" spid="_x0000_s12315"/>
                  </a:ext>
                </a:extLst>
              </xdr:cNvPicPr>
            </xdr:nvPicPr>
            <xdr:blipFill rotWithShape="1">
              <a:blip xmlns:r="http://schemas.openxmlformats.org/officeDocument/2006/relationships" r:embed="rId4"/>
              <a:srcRect l="8205" t="18645" r="8205" b="16948"/>
              <a:stretch>
                <a:fillRect/>
              </a:stretch>
            </xdr:blipFill>
            <xdr:spPr bwMode="auto">
              <a:xfrm>
                <a:off x="3916680" y="1714500"/>
                <a:ext cx="1242060" cy="28956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4A4E1-40AB-4ECF-A9C3-040D3658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11</xdr:col>
      <xdr:colOff>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763B0-40AF-4217-BA25-D2356730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Ready/Workshops/Microsoft%20Office/Courses/Excel/Advanced%20Excel%20for%20IA/Labs/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916D7-687A-45C3-A4FB-11E2EAA4584E}" name="Table3" displayName="Table3" ref="A3:E25" totalsRowCount="1">
  <autoFilter ref="A3:E24" xr:uid="{1DDB6FFF-625A-4CB2-92E6-CAF243D4DA9D}"/>
  <tableColumns count="5">
    <tableColumn id="1" xr3:uid="{A3AC5AF9-2228-458B-82F5-68ED84CDE5F6}" name="OrderID" totalsRowLabel="Total"/>
    <tableColumn id="2" xr3:uid="{F3EB2C4C-E57D-4619-AD86-155E325AA534}" name="ProductID"/>
    <tableColumn id="3" xr3:uid="{41B81468-8120-4507-B08D-76E26CDCCC85}" name="UnitPrice" dataDxfId="12" totalsRowDxfId="11" dataCellStyle="Currency"/>
    <tableColumn id="4" xr3:uid="{9F3C17A8-A4A5-49F0-AF5E-EDD70D354BAF}" name="Quantity"/>
    <tableColumn id="6" xr3:uid="{C5A09671-3C73-4CEE-8040-59049028F06B}" name="Sales" totalsRowFunction="sum" dataDxfId="10" totalsRowDxfId="9" dataCellStyle="Currency">
      <calculatedColumnFormula>Table3[[#This Row],[UnitPrice]]*Table3[[#This Row],[Quantity]]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7F6B2-2B87-40C2-9273-92D1E2CF1CDD}" name="Table33" displayName="Table33" ref="H3:L25" totalsRowCount="1">
  <autoFilter ref="H3:L24" xr:uid="{37C92717-4470-46AE-9978-45E5656FD322}"/>
  <tableColumns count="5">
    <tableColumn id="1" xr3:uid="{1689170F-6F27-433A-A8C6-F11ACEFAF8A1}" name="OrderID" totalsRowLabel="Total"/>
    <tableColumn id="2" xr3:uid="{0FFC5C7A-024D-4E84-AAC9-A251E43548BA}" name="ProductID"/>
    <tableColumn id="3" xr3:uid="{A614FE15-97B3-4A5B-A988-E23D92CD937E}" name="UnitPrice" dataDxfId="8" totalsRowDxfId="7" dataCellStyle="Currency"/>
    <tableColumn id="4" xr3:uid="{E57C3387-0BAC-40F9-8686-8A9970B4A36B}" name="Quantity"/>
    <tableColumn id="6" xr3:uid="{997AEB30-3EDB-4411-AA9D-0F7A99FA7E22}" name="Sales" totalsRowFunction="sum" dataDxfId="6" totalsRowDxfId="5" dataCellStyle="Currency">
      <calculatedColumnFormula>Table33[[#This Row],[UnitPrice]]*Table33[[#This Row],[Quantity]]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833828-4B22-4FBE-A1E7-C06728E8D297}" name="Table4" displayName="Table4" ref="A4:B11" totalsRowCount="1">
  <autoFilter ref="A4:B10" xr:uid="{DDEDA7B6-AEB9-47AC-865D-5C52ABEE8BA6}"/>
  <tableColumns count="2">
    <tableColumn id="1" xr3:uid="{DDCFC88B-DFF7-421C-935C-DC3C4F3B9D0B}" name="Year" totalsRowLabel="Total"/>
    <tableColumn id="2" xr3:uid="{C45F4111-4659-4815-8359-E8E1359CA32E}" name="Profit" totalsRowFunction="sum" dataDxfId="4" totalsRowDxfId="3" dataCellStyle="Comma" totalsRowCellStyle="Comma">
      <calculatedColumnFormula>RANDBETWEEN(-100000,500000)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ajiElKotob/Awesome-Exce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150-0F92-4324-9D6F-350D2D9F1362}">
  <dimension ref="B2:C21"/>
  <sheetViews>
    <sheetView showGridLines="0" showRowColHeaders="0" tabSelected="1" workbookViewId="0">
      <selection activeCell="B2" sqref="B2"/>
    </sheetView>
  </sheetViews>
  <sheetFormatPr defaultColWidth="8.90625" defaultRowHeight="14.5" x14ac:dyDescent="0.35"/>
  <cols>
    <col min="1" max="1" width="8.90625" style="16"/>
    <col min="2" max="2" width="17.453125" style="16" customWidth="1"/>
    <col min="3" max="16384" width="8.90625" style="16"/>
  </cols>
  <sheetData>
    <row r="2" spans="2:3" ht="57.5" x14ac:dyDescent="1.25">
      <c r="B2" s="17" t="s">
        <v>117</v>
      </c>
    </row>
    <row r="4" spans="2:3" ht="18.5" x14ac:dyDescent="0.45">
      <c r="B4" s="10" t="s">
        <v>20</v>
      </c>
    </row>
    <row r="5" spans="2:3" x14ac:dyDescent="0.35">
      <c r="B5" s="11" t="s">
        <v>116</v>
      </c>
    </row>
    <row r="7" spans="2:3" x14ac:dyDescent="0.35">
      <c r="B7" s="37" t="s">
        <v>42</v>
      </c>
    </row>
    <row r="8" spans="2:3" x14ac:dyDescent="0.35">
      <c r="B8" s="37" t="s">
        <v>78</v>
      </c>
    </row>
    <row r="9" spans="2:3" x14ac:dyDescent="0.35">
      <c r="B9" s="37" t="s">
        <v>94</v>
      </c>
    </row>
    <row r="10" spans="2:3" x14ac:dyDescent="0.35">
      <c r="B10" s="37" t="s">
        <v>57</v>
      </c>
    </row>
    <row r="11" spans="2:3" x14ac:dyDescent="0.35">
      <c r="B11" s="37" t="s">
        <v>27</v>
      </c>
      <c r="C11" s="13"/>
    </row>
    <row r="12" spans="2:3" x14ac:dyDescent="0.35">
      <c r="B12" s="37" t="s">
        <v>95</v>
      </c>
      <c r="C12" s="13"/>
    </row>
    <row r="13" spans="2:3" x14ac:dyDescent="0.35">
      <c r="B13" s="37" t="s">
        <v>97</v>
      </c>
    </row>
    <row r="14" spans="2:3" x14ac:dyDescent="0.35">
      <c r="B14" s="37" t="s">
        <v>110</v>
      </c>
    </row>
    <row r="15" spans="2:3" x14ac:dyDescent="0.35">
      <c r="B15" s="37" t="s">
        <v>104</v>
      </c>
    </row>
    <row r="17" spans="2:3" x14ac:dyDescent="0.35">
      <c r="B17" s="38" t="s">
        <v>109</v>
      </c>
    </row>
    <row r="19" spans="2:3" x14ac:dyDescent="0.35">
      <c r="B19" s="12" t="s">
        <v>21</v>
      </c>
      <c r="C19" s="13" t="s">
        <v>22</v>
      </c>
    </row>
    <row r="20" spans="2:3" x14ac:dyDescent="0.35">
      <c r="B20" s="12" t="s">
        <v>23</v>
      </c>
      <c r="C20" s="13" t="s">
        <v>24</v>
      </c>
    </row>
    <row r="21" spans="2:3" x14ac:dyDescent="0.35">
      <c r="B21" s="12" t="s">
        <v>25</v>
      </c>
      <c r="C21" s="13" t="s">
        <v>26</v>
      </c>
    </row>
  </sheetData>
  <hyperlinks>
    <hyperlink ref="C19" r:id="rId1" location="excel" xr:uid="{7412EFA1-C40E-4E0A-9AB5-9764BD390DA5}"/>
    <hyperlink ref="C21" r:id="rId2" xr:uid="{37DC8CCF-64FF-42BE-8DD6-4AE1A1AB696D}"/>
    <hyperlink ref="C20" r:id="rId3" xr:uid="{470DF8A4-9487-4628-B8C8-C6A554A94D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2147-5917-4613-B47D-E30ABFF44C6D}">
  <dimension ref="A1:C15"/>
  <sheetViews>
    <sheetView workbookViewId="0">
      <selection activeCell="J14" sqref="J14"/>
    </sheetView>
  </sheetViews>
  <sheetFormatPr defaultRowHeight="14.5" x14ac:dyDescent="0.35"/>
  <cols>
    <col min="1" max="1" width="13.453125" bestFit="1" customWidth="1"/>
    <col min="2" max="2" width="21.54296875" customWidth="1"/>
  </cols>
  <sheetData>
    <row r="1" spans="1:3" ht="21" x14ac:dyDescent="0.5">
      <c r="A1" s="8" t="s">
        <v>110</v>
      </c>
    </row>
    <row r="4" spans="1:3" x14ac:dyDescent="0.35">
      <c r="A4" t="s">
        <v>111</v>
      </c>
      <c r="B4" t="s">
        <v>112</v>
      </c>
    </row>
    <row r="5" spans="1:3" x14ac:dyDescent="0.35">
      <c r="A5">
        <v>2015</v>
      </c>
      <c r="B5" s="5">
        <f ca="1">RANDBETWEEN(-100000,500000)</f>
        <v>176077</v>
      </c>
    </row>
    <row r="6" spans="1:3" x14ac:dyDescent="0.35">
      <c r="A6">
        <v>2016</v>
      </c>
      <c r="B6" s="5">
        <f t="shared" ref="B6:B10" ca="1" si="0">RANDBETWEEN(-100000,500000)</f>
        <v>121518</v>
      </c>
    </row>
    <row r="7" spans="1:3" x14ac:dyDescent="0.35">
      <c r="A7">
        <v>2017</v>
      </c>
      <c r="B7" s="5">
        <f t="shared" ca="1" si="0"/>
        <v>-91274</v>
      </c>
    </row>
    <row r="8" spans="1:3" x14ac:dyDescent="0.35">
      <c r="A8">
        <v>2018</v>
      </c>
      <c r="B8" s="5">
        <f t="shared" ca="1" si="0"/>
        <v>492213</v>
      </c>
    </row>
    <row r="9" spans="1:3" x14ac:dyDescent="0.35">
      <c r="A9">
        <v>2019</v>
      </c>
      <c r="B9" s="5">
        <f t="shared" ca="1" si="0"/>
        <v>110407</v>
      </c>
    </row>
    <row r="10" spans="1:3" x14ac:dyDescent="0.35">
      <c r="A10">
        <v>2020</v>
      </c>
      <c r="B10" s="5">
        <f t="shared" ca="1" si="0"/>
        <v>-34691</v>
      </c>
    </row>
    <row r="11" spans="1:3" x14ac:dyDescent="0.35">
      <c r="A11" t="s">
        <v>33</v>
      </c>
      <c r="B11" s="56">
        <f ca="1">SUBTOTAL(109,Table4[Profit])</f>
        <v>774250</v>
      </c>
    </row>
    <row r="13" spans="1:3" x14ac:dyDescent="0.35">
      <c r="A13" t="s">
        <v>33</v>
      </c>
      <c r="B13" s="23">
        <f ca="1">Table4[[#Totals],[Profit]]</f>
        <v>774250</v>
      </c>
    </row>
    <row r="14" spans="1:3" ht="34.75" customHeight="1" x14ac:dyDescent="0.35">
      <c r="A14" t="s">
        <v>115</v>
      </c>
      <c r="B14" s="58">
        <f ca="1" xml:space="preserve">  (B10-B9)/B9</f>
        <v>-1.3142101497187679</v>
      </c>
      <c r="C14" t="s">
        <v>113</v>
      </c>
    </row>
    <row r="15" spans="1:3" x14ac:dyDescent="0.35">
      <c r="C15" s="57" t="s">
        <v>114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5598-5625-4562-836C-840CC53A9053}">
  <dimension ref="A1:N25"/>
  <sheetViews>
    <sheetView workbookViewId="0">
      <selection activeCell="N9" sqref="N9"/>
    </sheetView>
  </sheetViews>
  <sheetFormatPr defaultRowHeight="14.5" x14ac:dyDescent="0.35"/>
  <cols>
    <col min="14" max="14" width="62.6328125" customWidth="1"/>
  </cols>
  <sheetData>
    <row r="1" spans="1:14" ht="21" x14ac:dyDescent="0.5">
      <c r="A1" s="8" t="s">
        <v>97</v>
      </c>
      <c r="N1" s="44" t="s">
        <v>13</v>
      </c>
    </row>
    <row r="2" spans="1:14" x14ac:dyDescent="0.35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4" x14ac:dyDescent="0.35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4" x14ac:dyDescent="0.35">
      <c r="A4" t="s">
        <v>98</v>
      </c>
      <c r="B4" t="s">
        <v>93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4" x14ac:dyDescent="0.35">
      <c r="A5" t="s">
        <v>99</v>
      </c>
      <c r="B5" s="4">
        <v>0.6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</row>
    <row r="6" spans="1:14" x14ac:dyDescent="0.35">
      <c r="A6" t="s">
        <v>100</v>
      </c>
      <c r="B6" s="4">
        <v>0.3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</row>
    <row r="7" spans="1:14" x14ac:dyDescent="0.35">
      <c r="A7" t="s">
        <v>101</v>
      </c>
      <c r="B7" s="4">
        <v>0.1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1:14" x14ac:dyDescent="0.35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4" x14ac:dyDescent="0.35"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4" x14ac:dyDescent="0.35">
      <c r="A10" s="36" t="s">
        <v>5</v>
      </c>
      <c r="B10" s="55">
        <v>0.87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</row>
    <row r="11" spans="1:14" x14ac:dyDescent="0.35">
      <c r="A11" t="s">
        <v>103</v>
      </c>
      <c r="B11" s="22">
        <f>B10-B12</f>
        <v>0.86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4" x14ac:dyDescent="0.35">
      <c r="A12" t="s">
        <v>102</v>
      </c>
      <c r="B12" s="4">
        <v>0.01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4" x14ac:dyDescent="0.35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4" x14ac:dyDescent="0.35"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4" x14ac:dyDescent="0.35"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4" x14ac:dyDescent="0.35"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</row>
    <row r="17" spans="3:13" x14ac:dyDescent="0.35"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 spans="3:13" x14ac:dyDescent="0.3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3:13" x14ac:dyDescent="0.35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3:13" x14ac:dyDescent="0.35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3:13" x14ac:dyDescent="0.35"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3:13" x14ac:dyDescent="0.35"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3:13" x14ac:dyDescent="0.35"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</row>
    <row r="24" spans="3:13" x14ac:dyDescent="0.35"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3:13" x14ac:dyDescent="0.35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FE0D-4B87-415E-9E7A-2229CB421CB7}">
  <dimension ref="A1:B58"/>
  <sheetViews>
    <sheetView workbookViewId="0">
      <selection activeCell="C7" sqref="C7"/>
    </sheetView>
  </sheetViews>
  <sheetFormatPr defaultRowHeight="14.5" x14ac:dyDescent="0.35"/>
  <cols>
    <col min="2" max="2" width="16.81640625" bestFit="1" customWidth="1"/>
  </cols>
  <sheetData>
    <row r="1" spans="1:2" ht="16.5" x14ac:dyDescent="0.45">
      <c r="A1" s="28" t="s">
        <v>77</v>
      </c>
      <c r="B1" s="28" t="s">
        <v>93</v>
      </c>
    </row>
    <row r="2" spans="1:2" ht="16.5" x14ac:dyDescent="0.45">
      <c r="A2" s="29">
        <v>39814</v>
      </c>
      <c r="B2" s="30">
        <v>2644539</v>
      </c>
    </row>
    <row r="3" spans="1:2" ht="16.5" x14ac:dyDescent="0.45">
      <c r="A3" s="31">
        <v>39845</v>
      </c>
      <c r="B3" s="32">
        <v>2359800</v>
      </c>
    </row>
    <row r="4" spans="1:2" ht="16.5" x14ac:dyDescent="0.45">
      <c r="A4" s="29">
        <v>39873</v>
      </c>
      <c r="B4" s="30">
        <v>2925918</v>
      </c>
    </row>
    <row r="5" spans="1:2" ht="16.5" x14ac:dyDescent="0.45">
      <c r="A5" s="31">
        <v>39904</v>
      </c>
      <c r="B5" s="32">
        <v>3024973</v>
      </c>
    </row>
    <row r="6" spans="1:2" ht="16.5" x14ac:dyDescent="0.45">
      <c r="A6" s="29">
        <v>39934</v>
      </c>
      <c r="B6" s="30">
        <v>3177100</v>
      </c>
    </row>
    <row r="7" spans="1:2" ht="16.5" x14ac:dyDescent="0.45">
      <c r="A7" s="31">
        <v>39965</v>
      </c>
      <c r="B7" s="32">
        <v>3419595</v>
      </c>
    </row>
    <row r="8" spans="1:2" ht="16.5" x14ac:dyDescent="0.45">
      <c r="A8" s="29">
        <v>39995</v>
      </c>
      <c r="B8" s="30">
        <v>3649702</v>
      </c>
    </row>
    <row r="9" spans="1:2" ht="16.5" x14ac:dyDescent="0.45">
      <c r="A9" s="31">
        <v>40026</v>
      </c>
      <c r="B9" s="32">
        <v>3650668</v>
      </c>
    </row>
    <row r="10" spans="1:2" ht="16.5" x14ac:dyDescent="0.45">
      <c r="A10" s="29">
        <v>40057</v>
      </c>
      <c r="B10" s="30">
        <v>3191526</v>
      </c>
    </row>
    <row r="11" spans="1:2" ht="16.5" x14ac:dyDescent="0.45">
      <c r="A11" s="31">
        <v>40087</v>
      </c>
      <c r="B11" s="32">
        <v>3249428</v>
      </c>
    </row>
    <row r="12" spans="1:2" ht="16.5" x14ac:dyDescent="0.45">
      <c r="A12" s="29">
        <v>40118</v>
      </c>
      <c r="B12" s="30">
        <v>2971484</v>
      </c>
    </row>
    <row r="13" spans="1:2" ht="16.5" x14ac:dyDescent="0.45">
      <c r="A13" s="31">
        <v>40148</v>
      </c>
      <c r="B13" s="32">
        <v>3074209</v>
      </c>
    </row>
    <row r="14" spans="1:2" ht="16.5" x14ac:dyDescent="0.45">
      <c r="A14" s="29">
        <v>40179</v>
      </c>
      <c r="B14" s="30">
        <v>2785466</v>
      </c>
    </row>
    <row r="15" spans="1:2" ht="16.5" x14ac:dyDescent="0.45">
      <c r="A15" s="31">
        <v>40210</v>
      </c>
      <c r="B15" s="32">
        <v>2515361</v>
      </c>
    </row>
    <row r="16" spans="1:2" ht="16.5" x14ac:dyDescent="0.45">
      <c r="A16" s="29">
        <v>40238</v>
      </c>
      <c r="B16" s="30">
        <v>3105958</v>
      </c>
    </row>
    <row r="17" spans="1:2" ht="16.5" x14ac:dyDescent="0.45">
      <c r="A17" s="31">
        <v>40269</v>
      </c>
      <c r="B17" s="32">
        <v>3139059</v>
      </c>
    </row>
    <row r="18" spans="1:2" ht="16.5" x14ac:dyDescent="0.45">
      <c r="A18" s="29">
        <v>40299</v>
      </c>
      <c r="B18" s="30">
        <v>3380355</v>
      </c>
    </row>
    <row r="19" spans="1:2" ht="16.5" x14ac:dyDescent="0.45">
      <c r="A19" s="31">
        <v>40330</v>
      </c>
      <c r="B19" s="32">
        <v>3612886</v>
      </c>
    </row>
    <row r="20" spans="1:2" ht="16.5" x14ac:dyDescent="0.45">
      <c r="A20" s="29">
        <v>40360</v>
      </c>
      <c r="B20" s="30">
        <v>3765824</v>
      </c>
    </row>
    <row r="21" spans="1:2" ht="16.5" x14ac:dyDescent="0.45">
      <c r="A21" s="31">
        <v>40391</v>
      </c>
      <c r="B21" s="32">
        <v>3771842</v>
      </c>
    </row>
    <row r="22" spans="1:2" ht="16.5" x14ac:dyDescent="0.45">
      <c r="A22" s="29">
        <v>40422</v>
      </c>
      <c r="B22" s="30">
        <v>3356365</v>
      </c>
    </row>
    <row r="23" spans="1:2" ht="16.5" x14ac:dyDescent="0.45">
      <c r="A23" s="31">
        <v>40452</v>
      </c>
      <c r="B23" s="32">
        <v>3490100</v>
      </c>
    </row>
    <row r="24" spans="1:2" ht="16.5" x14ac:dyDescent="0.45">
      <c r="A24" s="29">
        <v>40483</v>
      </c>
      <c r="B24" s="30">
        <v>3163659</v>
      </c>
    </row>
    <row r="25" spans="1:2" ht="16.5" x14ac:dyDescent="0.45">
      <c r="A25" s="31">
        <v>40513</v>
      </c>
      <c r="B25" s="32">
        <v>3167124</v>
      </c>
    </row>
    <row r="26" spans="1:2" ht="16.5" x14ac:dyDescent="0.45">
      <c r="A26" s="29">
        <v>40544</v>
      </c>
      <c r="B26" s="30">
        <v>2883810</v>
      </c>
    </row>
    <row r="27" spans="1:2" ht="16.5" x14ac:dyDescent="0.45">
      <c r="A27" s="31">
        <v>40575</v>
      </c>
      <c r="B27" s="32">
        <v>2610667</v>
      </c>
    </row>
    <row r="28" spans="1:2" ht="16.5" x14ac:dyDescent="0.45">
      <c r="A28" s="29">
        <v>40603</v>
      </c>
      <c r="B28" s="30">
        <v>3129205</v>
      </c>
    </row>
    <row r="29" spans="1:2" ht="16.5" x14ac:dyDescent="0.45">
      <c r="A29" s="31">
        <v>40634</v>
      </c>
      <c r="B29" s="32">
        <v>3200527</v>
      </c>
    </row>
    <row r="30" spans="1:2" ht="16.5" x14ac:dyDescent="0.45">
      <c r="A30" s="29">
        <v>40664</v>
      </c>
      <c r="B30" s="30">
        <v>3547804</v>
      </c>
    </row>
    <row r="31" spans="1:2" ht="16.5" x14ac:dyDescent="0.45">
      <c r="A31" s="31">
        <v>40695</v>
      </c>
      <c r="B31" s="32">
        <v>3766323</v>
      </c>
    </row>
    <row r="32" spans="1:2" ht="16.5" x14ac:dyDescent="0.45">
      <c r="A32" s="29">
        <v>40725</v>
      </c>
      <c r="B32" s="30">
        <v>3935589</v>
      </c>
    </row>
    <row r="33" spans="1:2" ht="16.5" x14ac:dyDescent="0.45">
      <c r="A33" s="31">
        <v>40756</v>
      </c>
      <c r="B33" s="32">
        <v>3917884</v>
      </c>
    </row>
    <row r="34" spans="1:2" ht="16.5" x14ac:dyDescent="0.45">
      <c r="A34" s="29">
        <v>40787</v>
      </c>
      <c r="B34" s="30">
        <v>3564970</v>
      </c>
    </row>
    <row r="35" spans="1:2" ht="16.5" x14ac:dyDescent="0.45">
      <c r="A35" s="31">
        <v>40817</v>
      </c>
      <c r="B35" s="32">
        <v>3602455</v>
      </c>
    </row>
    <row r="36" spans="1:2" ht="16.5" x14ac:dyDescent="0.45">
      <c r="A36" s="29">
        <v>40848</v>
      </c>
      <c r="B36" s="30">
        <v>3326859</v>
      </c>
    </row>
    <row r="37" spans="1:2" ht="16.5" x14ac:dyDescent="0.45">
      <c r="A37" s="31">
        <v>40878</v>
      </c>
      <c r="B37" s="32">
        <v>3441693</v>
      </c>
    </row>
    <row r="38" spans="1:2" ht="16.5" x14ac:dyDescent="0.45">
      <c r="A38" s="29">
        <v>40909</v>
      </c>
      <c r="B38" s="30">
        <v>3211600</v>
      </c>
    </row>
    <row r="39" spans="1:2" ht="16.5" x14ac:dyDescent="0.45">
      <c r="A39" s="31">
        <v>40940</v>
      </c>
      <c r="B39" s="32">
        <v>2998119</v>
      </c>
    </row>
    <row r="40" spans="1:2" ht="16.5" x14ac:dyDescent="0.45">
      <c r="A40" s="29">
        <v>40969</v>
      </c>
      <c r="B40" s="30">
        <v>3472440</v>
      </c>
    </row>
    <row r="41" spans="1:2" ht="16.5" x14ac:dyDescent="0.45">
      <c r="A41" s="31">
        <v>41000</v>
      </c>
      <c r="B41" s="32">
        <v>3563007</v>
      </c>
    </row>
    <row r="42" spans="1:2" ht="16.5" x14ac:dyDescent="0.45">
      <c r="A42" s="29">
        <v>41030</v>
      </c>
      <c r="B42" s="30">
        <v>3820570</v>
      </c>
    </row>
    <row r="43" spans="1:2" ht="16.5" x14ac:dyDescent="0.45">
      <c r="A43" s="31">
        <v>41061</v>
      </c>
      <c r="B43" s="32">
        <v>4107195</v>
      </c>
    </row>
    <row r="44" spans="1:2" ht="16.5" x14ac:dyDescent="0.45">
      <c r="A44" s="29">
        <v>41091</v>
      </c>
      <c r="B44" s="30">
        <v>4284443</v>
      </c>
    </row>
    <row r="45" spans="1:2" ht="16.5" x14ac:dyDescent="0.45">
      <c r="A45" s="31">
        <v>41122</v>
      </c>
      <c r="B45" s="32">
        <v>4356216</v>
      </c>
    </row>
    <row r="46" spans="1:2" ht="16.5" x14ac:dyDescent="0.45">
      <c r="A46" s="29">
        <v>41153</v>
      </c>
      <c r="B46" s="30">
        <v>3819379</v>
      </c>
    </row>
    <row r="47" spans="1:2" ht="16.5" x14ac:dyDescent="0.45">
      <c r="A47" s="31">
        <v>41183</v>
      </c>
      <c r="B47" s="32">
        <v>3844987</v>
      </c>
    </row>
    <row r="48" spans="1:2" ht="16.5" x14ac:dyDescent="0.45">
      <c r="A48" s="29">
        <v>41214</v>
      </c>
      <c r="B48" s="30">
        <v>3478890</v>
      </c>
    </row>
    <row r="49" spans="1:2" ht="16.5" x14ac:dyDescent="0.45">
      <c r="A49" s="31">
        <v>41244</v>
      </c>
      <c r="B49" s="32">
        <v>3443039</v>
      </c>
    </row>
    <row r="50" spans="1:2" ht="16.5" x14ac:dyDescent="0.45">
      <c r="A50" s="29">
        <v>41275</v>
      </c>
      <c r="B50" s="30">
        <v>3204637</v>
      </c>
    </row>
    <row r="51" spans="1:2" ht="16.5" x14ac:dyDescent="0.45">
      <c r="A51" s="31">
        <v>41306</v>
      </c>
      <c r="B51" s="32">
        <v>2966477</v>
      </c>
    </row>
    <row r="52" spans="1:2" ht="16.5" x14ac:dyDescent="0.45">
      <c r="A52" s="29">
        <v>41334</v>
      </c>
      <c r="B52" s="30">
        <v>3593364</v>
      </c>
    </row>
    <row r="53" spans="1:2" ht="16.5" x14ac:dyDescent="0.45">
      <c r="A53" s="31">
        <v>41365</v>
      </c>
      <c r="B53" s="32">
        <v>3604104</v>
      </c>
    </row>
    <row r="54" spans="1:2" ht="16.5" x14ac:dyDescent="0.45">
      <c r="A54" s="29">
        <v>41395</v>
      </c>
      <c r="B54" s="30">
        <v>3933016</v>
      </c>
    </row>
    <row r="55" spans="1:2" ht="16.5" x14ac:dyDescent="0.45">
      <c r="A55" s="31">
        <v>41426</v>
      </c>
      <c r="B55" s="32">
        <v>4146797</v>
      </c>
    </row>
    <row r="56" spans="1:2" ht="16.5" x14ac:dyDescent="0.45">
      <c r="A56" s="29">
        <v>41456</v>
      </c>
      <c r="B56" s="30">
        <v>4176486</v>
      </c>
    </row>
    <row r="57" spans="1:2" ht="16.5" x14ac:dyDescent="0.45">
      <c r="A57" s="31">
        <v>41487</v>
      </c>
      <c r="B57" s="32">
        <v>4347059</v>
      </c>
    </row>
    <row r="58" spans="1:2" ht="16.5" x14ac:dyDescent="0.45">
      <c r="A58" s="29">
        <v>41518</v>
      </c>
      <c r="B58" s="30">
        <v>3781168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A111-1363-4C90-8026-42D7AC6E898C}">
  <dimension ref="A1:A2"/>
  <sheetViews>
    <sheetView workbookViewId="0">
      <selection activeCell="A6" sqref="A6"/>
    </sheetView>
  </sheetViews>
  <sheetFormatPr defaultRowHeight="14.5" x14ac:dyDescent="0.35"/>
  <sheetData>
    <row r="1" spans="1:1" x14ac:dyDescent="0.35">
      <c r="A1" t="s">
        <v>20</v>
      </c>
    </row>
    <row r="2" spans="1:1" x14ac:dyDescent="0.35">
      <c r="A2" s="18" t="s">
        <v>118</v>
      </c>
    </row>
  </sheetData>
  <hyperlinks>
    <hyperlink ref="A2" r:id="rId1" xr:uid="{DCB98C14-AB62-4FAD-ACA1-A9B21FA445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4E7A-EAC6-4064-A34C-A30BCC3DD9EE}">
  <dimension ref="A1:I23"/>
  <sheetViews>
    <sheetView showGridLines="0" workbookViewId="0">
      <selection activeCell="A24" sqref="A24"/>
    </sheetView>
  </sheetViews>
  <sheetFormatPr defaultRowHeight="14.5" x14ac:dyDescent="0.35"/>
  <cols>
    <col min="2" max="2" width="3.6328125" bestFit="1" customWidth="1"/>
    <col min="3" max="3" width="3.90625" bestFit="1" customWidth="1"/>
    <col min="4" max="4" width="4.36328125" bestFit="1" customWidth="1"/>
    <col min="5" max="5" width="3.81640625" bestFit="1" customWidth="1"/>
    <col min="6" max="6" width="4.54296875" bestFit="1" customWidth="1"/>
    <col min="7" max="7" width="3.6328125" bestFit="1" customWidth="1"/>
    <col min="8" max="8" width="6.81640625" bestFit="1" customWidth="1"/>
  </cols>
  <sheetData>
    <row r="1" spans="1:9" ht="21" x14ac:dyDescent="0.5">
      <c r="A1" s="8" t="s">
        <v>42</v>
      </c>
    </row>
    <row r="4" spans="1:9" ht="15.5" x14ac:dyDescent="0.35">
      <c r="A4" s="41" t="s">
        <v>43</v>
      </c>
    </row>
    <row r="5" spans="1:9" ht="15.5" x14ac:dyDescent="0.35">
      <c r="A5" s="6"/>
    </row>
    <row r="6" spans="1:9" x14ac:dyDescent="0.35">
      <c r="B6" s="40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 t="s">
        <v>56</v>
      </c>
    </row>
    <row r="7" spans="1:9" x14ac:dyDescent="0.35">
      <c r="A7" s="40" t="s">
        <v>44</v>
      </c>
      <c r="B7" s="27">
        <f ca="1">RANDBETWEEN(1, 10)</f>
        <v>4</v>
      </c>
      <c r="C7" s="27">
        <f t="shared" ref="C7:G12" ca="1" si="0">RANDBETWEEN(1, 10)</f>
        <v>3</v>
      </c>
      <c r="D7" s="27">
        <f t="shared" ca="1" si="0"/>
        <v>1</v>
      </c>
      <c r="E7" s="27">
        <f t="shared" ca="1" si="0"/>
        <v>10</v>
      </c>
      <c r="F7" s="27">
        <f t="shared" ca="1" si="0"/>
        <v>4</v>
      </c>
      <c r="G7" s="27">
        <f t="shared" ca="1" si="0"/>
        <v>9</v>
      </c>
      <c r="H7" s="27">
        <f ca="1">AVERAGE(B7:G7)</f>
        <v>5.166666666666667</v>
      </c>
      <c r="I7" s="39" t="str">
        <f ca="1">_xlfn.FORMULATEXT(H7)</f>
        <v>=AVERAGE(B7:G7)</v>
      </c>
    </row>
    <row r="8" spans="1:9" x14ac:dyDescent="0.35">
      <c r="A8" s="40" t="s">
        <v>45</v>
      </c>
      <c r="B8" s="27">
        <f t="shared" ref="B8:B12" ca="1" si="1">RANDBETWEEN(1, 10)</f>
        <v>1</v>
      </c>
      <c r="C8" s="27">
        <f t="shared" ca="1" si="0"/>
        <v>6</v>
      </c>
      <c r="D8" s="27">
        <f t="shared" ca="1" si="0"/>
        <v>3</v>
      </c>
      <c r="E8" s="27">
        <f t="shared" ca="1" si="0"/>
        <v>6</v>
      </c>
      <c r="F8" s="27">
        <f t="shared" ca="1" si="0"/>
        <v>10</v>
      </c>
      <c r="G8" s="27">
        <f t="shared" ca="1" si="0"/>
        <v>6</v>
      </c>
      <c r="H8" s="27">
        <f t="shared" ref="H8:H12" ca="1" si="2">AVERAGE(B8:G8)</f>
        <v>5.333333333333333</v>
      </c>
      <c r="I8" s="39" t="str">
        <f ca="1">_xlfn.FORMULATEXT(G7)</f>
        <v>=RANDBETWEEN(1, 10)</v>
      </c>
    </row>
    <row r="9" spans="1:9" x14ac:dyDescent="0.35">
      <c r="A9" s="40" t="s">
        <v>46</v>
      </c>
      <c r="B9" s="27">
        <f t="shared" ca="1" si="1"/>
        <v>3</v>
      </c>
      <c r="C9" s="27">
        <f t="shared" ca="1" si="0"/>
        <v>3</v>
      </c>
      <c r="D9" s="27">
        <f t="shared" ca="1" si="0"/>
        <v>1</v>
      </c>
      <c r="E9" s="27">
        <f t="shared" ca="1" si="0"/>
        <v>2</v>
      </c>
      <c r="F9" s="27">
        <f t="shared" ca="1" si="0"/>
        <v>3</v>
      </c>
      <c r="G9" s="27">
        <f t="shared" ca="1" si="0"/>
        <v>10</v>
      </c>
      <c r="H9" s="27">
        <f t="shared" ca="1" si="2"/>
        <v>3.6666666666666665</v>
      </c>
      <c r="I9" s="39"/>
    </row>
    <row r="10" spans="1:9" x14ac:dyDescent="0.35">
      <c r="A10" s="40" t="s">
        <v>47</v>
      </c>
      <c r="B10" s="27">
        <f t="shared" ca="1" si="1"/>
        <v>1</v>
      </c>
      <c r="C10" s="27">
        <f t="shared" ca="1" si="0"/>
        <v>10</v>
      </c>
      <c r="D10" s="27">
        <f t="shared" ca="1" si="0"/>
        <v>1</v>
      </c>
      <c r="E10" s="27">
        <f t="shared" ca="1" si="0"/>
        <v>3</v>
      </c>
      <c r="F10" s="27">
        <f t="shared" ca="1" si="0"/>
        <v>7</v>
      </c>
      <c r="G10" s="27">
        <f t="shared" ca="1" si="0"/>
        <v>3</v>
      </c>
      <c r="H10" s="27">
        <f t="shared" ca="1" si="2"/>
        <v>4.166666666666667</v>
      </c>
      <c r="I10" s="39"/>
    </row>
    <row r="11" spans="1:9" x14ac:dyDescent="0.35">
      <c r="A11" s="40" t="s">
        <v>48</v>
      </c>
      <c r="B11" s="27">
        <f t="shared" ca="1" si="1"/>
        <v>10</v>
      </c>
      <c r="C11" s="27">
        <f t="shared" ca="1" si="0"/>
        <v>1</v>
      </c>
      <c r="D11" s="27">
        <f t="shared" ca="1" si="0"/>
        <v>7</v>
      </c>
      <c r="E11" s="27">
        <f t="shared" ca="1" si="0"/>
        <v>7</v>
      </c>
      <c r="F11" s="27">
        <f t="shared" ca="1" si="0"/>
        <v>6</v>
      </c>
      <c r="G11" s="27">
        <f t="shared" ca="1" si="0"/>
        <v>9</v>
      </c>
      <c r="H11" s="27">
        <f t="shared" ca="1" si="2"/>
        <v>6.666666666666667</v>
      </c>
      <c r="I11" s="39"/>
    </row>
    <row r="12" spans="1:9" x14ac:dyDescent="0.35">
      <c r="A12" s="40" t="s">
        <v>49</v>
      </c>
      <c r="B12" s="27">
        <f t="shared" ca="1" si="1"/>
        <v>6</v>
      </c>
      <c r="C12" s="27">
        <f t="shared" ca="1" si="0"/>
        <v>8</v>
      </c>
      <c r="D12" s="27">
        <f t="shared" ca="1" si="0"/>
        <v>2</v>
      </c>
      <c r="E12" s="27">
        <f t="shared" ca="1" si="0"/>
        <v>10</v>
      </c>
      <c r="F12" s="27">
        <f t="shared" ca="1" si="0"/>
        <v>6</v>
      </c>
      <c r="G12" s="27">
        <f t="shared" ca="1" si="0"/>
        <v>1</v>
      </c>
      <c r="H12" s="27">
        <f t="shared" ca="1" si="2"/>
        <v>5.5</v>
      </c>
      <c r="I12" s="39"/>
    </row>
    <row r="14" spans="1:9" x14ac:dyDescent="0.35">
      <c r="B14" s="2"/>
      <c r="C14" s="2"/>
      <c r="D14" s="2"/>
      <c r="E14" s="2"/>
      <c r="F14" s="2"/>
      <c r="G14" s="2"/>
      <c r="H14" s="2"/>
    </row>
    <row r="15" spans="1:9" x14ac:dyDescent="0.35">
      <c r="B15" s="2">
        <v>9</v>
      </c>
      <c r="C15" s="2">
        <v>7</v>
      </c>
      <c r="D15" s="2">
        <v>2</v>
      </c>
      <c r="E15" s="2">
        <v>5</v>
      </c>
      <c r="F15" s="2">
        <v>8</v>
      </c>
      <c r="G15" s="2">
        <v>10</v>
      </c>
      <c r="H15" s="42">
        <v>6.833333333333333</v>
      </c>
    </row>
    <row r="16" spans="1:9" x14ac:dyDescent="0.35">
      <c r="B16" s="2">
        <v>9</v>
      </c>
      <c r="C16" s="2">
        <v>10</v>
      </c>
      <c r="D16" s="2">
        <v>2</v>
      </c>
      <c r="E16" s="2">
        <v>3</v>
      </c>
      <c r="F16" s="2">
        <v>9</v>
      </c>
      <c r="G16" s="2">
        <v>1</v>
      </c>
      <c r="H16" s="42">
        <v>5.666666666666667</v>
      </c>
    </row>
    <row r="17" spans="1:8" x14ac:dyDescent="0.35">
      <c r="B17" s="2">
        <v>7</v>
      </c>
      <c r="C17" s="2">
        <v>1</v>
      </c>
      <c r="D17" s="2">
        <v>2</v>
      </c>
      <c r="E17" s="2">
        <v>2</v>
      </c>
      <c r="F17" s="2">
        <v>2</v>
      </c>
      <c r="G17" s="2">
        <v>2</v>
      </c>
      <c r="H17" s="42">
        <v>2.6666666666666665</v>
      </c>
    </row>
    <row r="18" spans="1:8" x14ac:dyDescent="0.35">
      <c r="B18" s="2">
        <v>10</v>
      </c>
      <c r="C18" s="2">
        <v>6</v>
      </c>
      <c r="D18" s="2">
        <v>2</v>
      </c>
      <c r="E18" s="2">
        <v>10</v>
      </c>
      <c r="F18" s="2">
        <v>10</v>
      </c>
      <c r="G18" s="2">
        <v>2</v>
      </c>
      <c r="H18" s="42">
        <v>6.666666666666667</v>
      </c>
    </row>
    <row r="19" spans="1:8" x14ac:dyDescent="0.35">
      <c r="B19" s="2">
        <v>10</v>
      </c>
      <c r="C19" s="2">
        <v>6</v>
      </c>
      <c r="D19" s="2">
        <v>7</v>
      </c>
      <c r="E19" s="2">
        <v>7</v>
      </c>
      <c r="F19" s="2">
        <v>4</v>
      </c>
      <c r="G19" s="2">
        <v>9</v>
      </c>
      <c r="H19" s="42">
        <v>7.166666666666667</v>
      </c>
    </row>
    <row r="20" spans="1:8" x14ac:dyDescent="0.35">
      <c r="B20" s="2">
        <v>10</v>
      </c>
      <c r="C20" s="2">
        <v>2</v>
      </c>
      <c r="D20" s="2">
        <v>10</v>
      </c>
      <c r="E20" s="2">
        <v>10</v>
      </c>
      <c r="F20" s="2">
        <v>1</v>
      </c>
      <c r="G20" s="2">
        <v>2</v>
      </c>
      <c r="H20" s="42">
        <v>5.833333333333333</v>
      </c>
    </row>
    <row r="21" spans="1:8" x14ac:dyDescent="0.35">
      <c r="B21" s="2"/>
      <c r="C21" s="2"/>
      <c r="D21" s="2"/>
      <c r="E21" s="2"/>
      <c r="F21" s="2"/>
      <c r="G21" s="2"/>
      <c r="H21" s="2"/>
    </row>
    <row r="23" spans="1:8" x14ac:dyDescent="0.35">
      <c r="A23" t="s">
        <v>108</v>
      </c>
    </row>
  </sheetData>
  <phoneticPr fontId="17" type="noConversion"/>
  <conditionalFormatting sqref="B7:H12">
    <cfRule type="duplicateValues" priority="6"/>
    <cfRule type="cellIs" dxfId="2" priority="7" operator="between">
      <formula>1</formula>
      <formula>6</formula>
    </cfRule>
    <cfRule type="cellIs" dxfId="1" priority="8" operator="between">
      <formula>7</formula>
      <formula>8</formula>
    </cfRule>
    <cfRule type="cellIs" dxfId="0" priority="9" stopIfTrue="1" operator="between">
      <formula>9</formula>
      <formula>10</formula>
    </cfRule>
    <cfRule type="colorScale" priority="10">
      <colorScale>
        <cfvo type="num" val="1"/>
        <cfvo type="percentile" val="7"/>
        <cfvo type="max"/>
        <color theme="5"/>
        <color theme="7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E65F-450E-4E75-897F-B597B4D7FBC8}">
  <dimension ref="A1:L36"/>
  <sheetViews>
    <sheetView workbookViewId="0">
      <selection activeCell="E8" sqref="E8"/>
    </sheetView>
  </sheetViews>
  <sheetFormatPr defaultRowHeight="14.5" x14ac:dyDescent="0.35"/>
  <cols>
    <col min="1" max="1" width="9.453125" customWidth="1"/>
    <col min="2" max="2" width="11.36328125" customWidth="1"/>
    <col min="3" max="3" width="10.54296875" style="33" customWidth="1"/>
    <col min="4" max="4" width="10.1796875" customWidth="1"/>
    <col min="5" max="5" width="15.90625" style="33" customWidth="1"/>
    <col min="9" max="9" width="11.6328125" bestFit="1" customWidth="1"/>
    <col min="10" max="10" width="12.1796875" bestFit="1" customWidth="1"/>
    <col min="11" max="11" width="10.54296875" bestFit="1" customWidth="1"/>
    <col min="12" max="12" width="8.81640625" customWidth="1"/>
  </cols>
  <sheetData>
    <row r="1" spans="1:12" ht="18.5" x14ac:dyDescent="0.45">
      <c r="A1" s="7" t="s">
        <v>78</v>
      </c>
    </row>
    <row r="2" spans="1:12" x14ac:dyDescent="0.35">
      <c r="H2" s="34" t="s">
        <v>105</v>
      </c>
      <c r="I2" s="34"/>
      <c r="J2" s="34"/>
      <c r="K2" s="34"/>
      <c r="L2" s="34"/>
    </row>
    <row r="3" spans="1:12" x14ac:dyDescent="0.35">
      <c r="A3" t="s">
        <v>79</v>
      </c>
      <c r="B3" t="s">
        <v>80</v>
      </c>
      <c r="C3" s="33" t="s">
        <v>81</v>
      </c>
      <c r="D3" t="s">
        <v>82</v>
      </c>
      <c r="E3" s="33" t="s">
        <v>83</v>
      </c>
      <c r="H3" t="s">
        <v>79</v>
      </c>
      <c r="I3" t="s">
        <v>80</v>
      </c>
      <c r="J3" s="33" t="s">
        <v>81</v>
      </c>
      <c r="K3" t="s">
        <v>82</v>
      </c>
      <c r="L3" s="33" t="s">
        <v>83</v>
      </c>
    </row>
    <row r="4" spans="1:12" x14ac:dyDescent="0.35">
      <c r="A4">
        <v>10508</v>
      </c>
      <c r="B4">
        <v>39</v>
      </c>
      <c r="C4" s="33">
        <v>18</v>
      </c>
      <c r="D4">
        <v>10</v>
      </c>
      <c r="E4" s="33">
        <f>Table3[[#This Row],[UnitPrice]]*Table3[[#This Row],[Quantity]]</f>
        <v>180</v>
      </c>
      <c r="H4">
        <v>10508</v>
      </c>
      <c r="I4">
        <v>39</v>
      </c>
      <c r="J4" s="33">
        <v>18</v>
      </c>
      <c r="K4">
        <v>10</v>
      </c>
      <c r="L4" s="33">
        <f>Table33[[#This Row],[UnitPrice]]*Table33[[#This Row],[Quantity]]</f>
        <v>180</v>
      </c>
    </row>
    <row r="5" spans="1:12" x14ac:dyDescent="0.35">
      <c r="A5">
        <v>10521</v>
      </c>
      <c r="B5">
        <v>35</v>
      </c>
      <c r="C5" s="33">
        <v>18</v>
      </c>
      <c r="D5">
        <v>3</v>
      </c>
      <c r="E5" s="33">
        <f>Table3[[#This Row],[UnitPrice]]*Table3[[#This Row],[Quantity]]</f>
        <v>54</v>
      </c>
      <c r="H5">
        <v>10521</v>
      </c>
      <c r="I5">
        <v>35</v>
      </c>
      <c r="J5" s="33">
        <v>18</v>
      </c>
      <c r="K5">
        <v>3</v>
      </c>
      <c r="L5" s="33">
        <f>Table33[[#This Row],[UnitPrice]]*Table33[[#This Row],[Quantity]]</f>
        <v>54</v>
      </c>
    </row>
    <row r="6" spans="1:12" x14ac:dyDescent="0.35">
      <c r="A6">
        <v>10530</v>
      </c>
      <c r="B6">
        <v>76</v>
      </c>
      <c r="C6" s="33">
        <v>18</v>
      </c>
      <c r="D6">
        <v>50</v>
      </c>
      <c r="E6" s="33">
        <f>Table3[[#This Row],[UnitPrice]]*Table3[[#This Row],[Quantity]]</f>
        <v>900</v>
      </c>
      <c r="H6">
        <v>10530</v>
      </c>
      <c r="I6">
        <v>76</v>
      </c>
      <c r="J6" s="33">
        <v>18</v>
      </c>
      <c r="K6">
        <v>50</v>
      </c>
      <c r="L6" s="33">
        <f>Table33[[#This Row],[UnitPrice]]*Table33[[#This Row],[Quantity]]</f>
        <v>900</v>
      </c>
    </row>
    <row r="7" spans="1:12" x14ac:dyDescent="0.35">
      <c r="A7">
        <v>10546</v>
      </c>
      <c r="B7">
        <v>35</v>
      </c>
      <c r="C7" s="33">
        <v>18</v>
      </c>
      <c r="D7">
        <v>30</v>
      </c>
      <c r="E7" s="33">
        <f>Table3[[#This Row],[UnitPrice]]*Table3[[#This Row],[Quantity]]</f>
        <v>540</v>
      </c>
      <c r="H7">
        <v>10546</v>
      </c>
      <c r="I7">
        <v>35</v>
      </c>
      <c r="J7" s="33">
        <v>18</v>
      </c>
      <c r="K7">
        <v>30</v>
      </c>
      <c r="L7" s="33">
        <f>Table33[[#This Row],[UnitPrice]]*Table33[[#This Row],[Quantity]]</f>
        <v>540</v>
      </c>
    </row>
    <row r="8" spans="1:12" x14ac:dyDescent="0.35">
      <c r="A8">
        <v>10553</v>
      </c>
      <c r="B8">
        <v>35</v>
      </c>
      <c r="C8" s="33">
        <v>18</v>
      </c>
      <c r="D8">
        <v>6</v>
      </c>
      <c r="E8" s="33">
        <f>Table3[[#This Row],[UnitPrice]]*Table3[[#This Row],[Quantity]]</f>
        <v>108</v>
      </c>
      <c r="H8">
        <v>10553</v>
      </c>
      <c r="I8">
        <v>35</v>
      </c>
      <c r="J8" s="33">
        <v>18</v>
      </c>
      <c r="K8">
        <v>6</v>
      </c>
      <c r="L8" s="33">
        <f>Table33[[#This Row],[UnitPrice]]*Table33[[#This Row],[Quantity]]</f>
        <v>108</v>
      </c>
    </row>
    <row r="9" spans="1:12" x14ac:dyDescent="0.35">
      <c r="A9">
        <v>10566</v>
      </c>
      <c r="B9">
        <v>76</v>
      </c>
      <c r="C9" s="33">
        <v>18</v>
      </c>
      <c r="D9">
        <v>10</v>
      </c>
      <c r="E9" s="33">
        <f>Table3[[#This Row],[UnitPrice]]*Table3[[#This Row],[Quantity]]</f>
        <v>180</v>
      </c>
      <c r="H9">
        <v>10566</v>
      </c>
      <c r="I9">
        <v>76</v>
      </c>
      <c r="J9" s="33">
        <v>18</v>
      </c>
      <c r="K9">
        <v>10</v>
      </c>
      <c r="L9" s="33">
        <f>Table33[[#This Row],[UnitPrice]]*Table33[[#This Row],[Quantity]]</f>
        <v>180</v>
      </c>
    </row>
    <row r="10" spans="1:12" x14ac:dyDescent="0.35">
      <c r="A10">
        <v>10569</v>
      </c>
      <c r="B10">
        <v>76</v>
      </c>
      <c r="C10" s="33">
        <v>18</v>
      </c>
      <c r="D10">
        <v>30</v>
      </c>
      <c r="E10" s="33">
        <f>Table3[[#This Row],[UnitPrice]]*Table3[[#This Row],[Quantity]]</f>
        <v>540</v>
      </c>
      <c r="H10">
        <v>10569</v>
      </c>
      <c r="I10">
        <v>76</v>
      </c>
      <c r="J10" s="33">
        <v>18</v>
      </c>
      <c r="K10">
        <v>30</v>
      </c>
      <c r="L10" s="33">
        <f>Table33[[#This Row],[UnitPrice]]*Table33[[#This Row],[Quantity]]</f>
        <v>540</v>
      </c>
    </row>
    <row r="11" spans="1:12" x14ac:dyDescent="0.35">
      <c r="A11">
        <v>10575</v>
      </c>
      <c r="B11">
        <v>76</v>
      </c>
      <c r="C11" s="33">
        <v>18</v>
      </c>
      <c r="D11">
        <v>10</v>
      </c>
      <c r="E11" s="33">
        <f>Table3[[#This Row],[UnitPrice]]*Table3[[#This Row],[Quantity]]</f>
        <v>180</v>
      </c>
      <c r="H11">
        <v>10575</v>
      </c>
      <c r="I11">
        <v>76</v>
      </c>
      <c r="J11" s="33">
        <v>18</v>
      </c>
      <c r="K11">
        <v>10</v>
      </c>
      <c r="L11" s="33">
        <f>Table33[[#This Row],[UnitPrice]]*Table33[[#This Row],[Quantity]]</f>
        <v>180</v>
      </c>
    </row>
    <row r="12" spans="1:12" x14ac:dyDescent="0.35">
      <c r="A12">
        <v>10576</v>
      </c>
      <c r="B12">
        <v>1</v>
      </c>
      <c r="C12" s="33">
        <v>18</v>
      </c>
      <c r="D12">
        <v>10</v>
      </c>
      <c r="E12" s="33">
        <f>Table3[[#This Row],[UnitPrice]]*Table3[[#This Row],[Quantity]]</f>
        <v>180</v>
      </c>
      <c r="H12">
        <v>10576</v>
      </c>
      <c r="I12">
        <v>1</v>
      </c>
      <c r="J12" s="33">
        <v>18</v>
      </c>
      <c r="K12">
        <v>10</v>
      </c>
      <c r="L12" s="33">
        <f>Table33[[#This Row],[UnitPrice]]*Table33[[#This Row],[Quantity]]</f>
        <v>180</v>
      </c>
    </row>
    <row r="13" spans="1:12" x14ac:dyDescent="0.35">
      <c r="A13">
        <v>10577</v>
      </c>
      <c r="B13">
        <v>39</v>
      </c>
      <c r="C13" s="33">
        <v>18</v>
      </c>
      <c r="D13">
        <v>10</v>
      </c>
      <c r="E13" s="33">
        <f>Table3[[#This Row],[UnitPrice]]*Table3[[#This Row],[Quantity]]</f>
        <v>180</v>
      </c>
      <c r="H13">
        <v>10577</v>
      </c>
      <c r="I13">
        <v>39</v>
      </c>
      <c r="J13" s="33">
        <v>18</v>
      </c>
      <c r="K13">
        <v>10</v>
      </c>
      <c r="L13" s="33">
        <f>Table33[[#This Row],[UnitPrice]]*Table33[[#This Row],[Quantity]]</f>
        <v>180</v>
      </c>
    </row>
    <row r="14" spans="1:12" x14ac:dyDescent="0.35">
      <c r="A14">
        <v>10578</v>
      </c>
      <c r="B14">
        <v>35</v>
      </c>
      <c r="C14" s="33">
        <v>18</v>
      </c>
      <c r="D14">
        <v>20</v>
      </c>
      <c r="E14" s="33">
        <f>Table3[[#This Row],[UnitPrice]]*Table3[[#This Row],[Quantity]]</f>
        <v>360</v>
      </c>
      <c r="H14">
        <v>10578</v>
      </c>
      <c r="I14">
        <v>35</v>
      </c>
      <c r="J14" s="33">
        <v>18</v>
      </c>
      <c r="K14">
        <v>20</v>
      </c>
      <c r="L14" s="33">
        <f>Table33[[#This Row],[UnitPrice]]*Table33[[#This Row],[Quantity]]</f>
        <v>360</v>
      </c>
    </row>
    <row r="15" spans="1:12" x14ac:dyDescent="0.35">
      <c r="A15">
        <v>10582</v>
      </c>
      <c r="B15">
        <v>76</v>
      </c>
      <c r="C15" s="33">
        <v>18</v>
      </c>
      <c r="D15">
        <v>14</v>
      </c>
      <c r="E15" s="33">
        <f>Table3[[#This Row],[UnitPrice]]*Table3[[#This Row],[Quantity]]</f>
        <v>252</v>
      </c>
      <c r="H15">
        <v>10582</v>
      </c>
      <c r="I15">
        <v>76</v>
      </c>
      <c r="J15" s="33">
        <v>18</v>
      </c>
      <c r="K15">
        <v>14</v>
      </c>
      <c r="L15" s="33">
        <f>Table33[[#This Row],[UnitPrice]]*Table33[[#This Row],[Quantity]]</f>
        <v>252</v>
      </c>
    </row>
    <row r="16" spans="1:12" x14ac:dyDescent="0.35">
      <c r="A16">
        <v>10587</v>
      </c>
      <c r="B16">
        <v>35</v>
      </c>
      <c r="C16" s="33">
        <v>18</v>
      </c>
      <c r="D16">
        <v>20</v>
      </c>
      <c r="E16" s="33">
        <f>Table3[[#This Row],[UnitPrice]]*Table3[[#This Row],[Quantity]]</f>
        <v>360</v>
      </c>
      <c r="H16">
        <v>10587</v>
      </c>
      <c r="I16">
        <v>35</v>
      </c>
      <c r="J16" s="33">
        <v>18</v>
      </c>
      <c r="K16">
        <v>20</v>
      </c>
      <c r="L16" s="33">
        <f>Table33[[#This Row],[UnitPrice]]*Table33[[#This Row],[Quantity]]</f>
        <v>360</v>
      </c>
    </row>
    <row r="17" spans="1:12" x14ac:dyDescent="0.35">
      <c r="A17">
        <v>10589</v>
      </c>
      <c r="B17">
        <v>35</v>
      </c>
      <c r="C17" s="33">
        <v>18</v>
      </c>
      <c r="D17">
        <v>4</v>
      </c>
      <c r="E17" s="33">
        <f>Table3[[#This Row],[UnitPrice]]*Table3[[#This Row],[Quantity]]</f>
        <v>72</v>
      </c>
      <c r="H17">
        <v>10589</v>
      </c>
      <c r="I17">
        <v>35</v>
      </c>
      <c r="J17" s="33">
        <v>18</v>
      </c>
      <c r="K17">
        <v>4</v>
      </c>
      <c r="L17" s="33">
        <f>Table33[[#This Row],[UnitPrice]]*Table33[[#This Row],[Quantity]]</f>
        <v>72</v>
      </c>
    </row>
    <row r="18" spans="1:12" x14ac:dyDescent="0.35">
      <c r="A18">
        <v>10590</v>
      </c>
      <c r="B18">
        <v>1</v>
      </c>
      <c r="C18" s="33">
        <v>18</v>
      </c>
      <c r="D18">
        <v>20</v>
      </c>
      <c r="E18" s="33">
        <f>Table3[[#This Row],[UnitPrice]]*Table3[[#This Row],[Quantity]]</f>
        <v>360</v>
      </c>
      <c r="H18">
        <v>10590</v>
      </c>
      <c r="I18">
        <v>1</v>
      </c>
      <c r="J18" s="33">
        <v>18</v>
      </c>
      <c r="K18">
        <v>20</v>
      </c>
      <c r="L18" s="33">
        <f>Table33[[#This Row],[UnitPrice]]*Table33[[#This Row],[Quantity]]</f>
        <v>360</v>
      </c>
    </row>
    <row r="19" spans="1:12" x14ac:dyDescent="0.35">
      <c r="A19">
        <v>10609</v>
      </c>
      <c r="B19">
        <v>1</v>
      </c>
      <c r="C19" s="33">
        <v>18</v>
      </c>
      <c r="D19">
        <v>3</v>
      </c>
      <c r="E19" s="33">
        <f>Table3[[#This Row],[UnitPrice]]*Table3[[#This Row],[Quantity]]</f>
        <v>54</v>
      </c>
      <c r="H19">
        <v>10609</v>
      </c>
      <c r="I19">
        <v>1</v>
      </c>
      <c r="J19" s="33">
        <v>18</v>
      </c>
      <c r="K19">
        <v>3</v>
      </c>
      <c r="L19" s="33">
        <f>Table33[[#This Row],[UnitPrice]]*Table33[[#This Row],[Quantity]]</f>
        <v>54</v>
      </c>
    </row>
    <row r="20" spans="1:12" x14ac:dyDescent="0.35">
      <c r="A20">
        <v>10611</v>
      </c>
      <c r="B20">
        <v>1</v>
      </c>
      <c r="C20" s="33">
        <v>18</v>
      </c>
      <c r="D20">
        <v>6</v>
      </c>
      <c r="E20" s="33">
        <f>Table3[[#This Row],[UnitPrice]]*Table3[[#This Row],[Quantity]]</f>
        <v>108</v>
      </c>
      <c r="H20">
        <v>10611</v>
      </c>
      <c r="I20">
        <v>1</v>
      </c>
      <c r="J20" s="33">
        <v>18</v>
      </c>
      <c r="K20">
        <v>6</v>
      </c>
      <c r="L20" s="33">
        <f>Table33[[#This Row],[UnitPrice]]*Table33[[#This Row],[Quantity]]</f>
        <v>108</v>
      </c>
    </row>
    <row r="21" spans="1:12" x14ac:dyDescent="0.35">
      <c r="A21">
        <v>10612</v>
      </c>
      <c r="B21">
        <v>76</v>
      </c>
      <c r="C21" s="33">
        <v>18</v>
      </c>
      <c r="D21">
        <v>40</v>
      </c>
      <c r="E21" s="33">
        <f>Table3[[#This Row],[UnitPrice]]*Table3[[#This Row],[Quantity]]</f>
        <v>720</v>
      </c>
      <c r="H21">
        <v>10612</v>
      </c>
      <c r="I21">
        <v>76</v>
      </c>
      <c r="J21" s="33">
        <v>18</v>
      </c>
      <c r="K21">
        <v>40</v>
      </c>
      <c r="L21" s="33">
        <f>Table33[[#This Row],[UnitPrice]]*Table33[[#This Row],[Quantity]]</f>
        <v>720</v>
      </c>
    </row>
    <row r="22" spans="1:12" x14ac:dyDescent="0.35">
      <c r="A22">
        <v>10614</v>
      </c>
      <c r="B22">
        <v>39</v>
      </c>
      <c r="C22" s="33">
        <v>18</v>
      </c>
      <c r="D22">
        <v>5</v>
      </c>
      <c r="E22" s="33">
        <f>Table3[[#This Row],[UnitPrice]]*Table3[[#This Row],[Quantity]]</f>
        <v>90</v>
      </c>
      <c r="H22">
        <v>10614</v>
      </c>
      <c r="I22">
        <v>39</v>
      </c>
      <c r="J22" s="33">
        <v>18</v>
      </c>
      <c r="K22">
        <v>5</v>
      </c>
      <c r="L22" s="33">
        <f>Table33[[#This Row],[UnitPrice]]*Table33[[#This Row],[Quantity]]</f>
        <v>90</v>
      </c>
    </row>
    <row r="23" spans="1:12" x14ac:dyDescent="0.35">
      <c r="A23">
        <v>10628</v>
      </c>
      <c r="B23">
        <v>1</v>
      </c>
      <c r="C23" s="33">
        <v>18</v>
      </c>
      <c r="D23">
        <v>25</v>
      </c>
      <c r="E23" s="33">
        <f>Table3[[#This Row],[UnitPrice]]*Table3[[#This Row],[Quantity]]</f>
        <v>450</v>
      </c>
      <c r="H23">
        <v>10628</v>
      </c>
      <c r="I23">
        <v>1</v>
      </c>
      <c r="J23" s="33">
        <v>18</v>
      </c>
      <c r="K23">
        <v>25</v>
      </c>
      <c r="L23" s="33">
        <f>Table33[[#This Row],[UnitPrice]]*Table33[[#This Row],[Quantity]]</f>
        <v>450</v>
      </c>
    </row>
    <row r="24" spans="1:12" x14ac:dyDescent="0.35">
      <c r="A24">
        <v>10630</v>
      </c>
      <c r="B24">
        <v>76</v>
      </c>
      <c r="C24" s="33">
        <v>18</v>
      </c>
      <c r="D24">
        <v>35</v>
      </c>
      <c r="E24" s="33">
        <f>Table3[[#This Row],[UnitPrice]]*Table3[[#This Row],[Quantity]]</f>
        <v>630</v>
      </c>
      <c r="H24">
        <v>10630</v>
      </c>
      <c r="I24">
        <v>76</v>
      </c>
      <c r="J24" s="33">
        <v>18</v>
      </c>
      <c r="K24">
        <v>35</v>
      </c>
      <c r="L24" s="33">
        <f>Table33[[#This Row],[UnitPrice]]*Table33[[#This Row],[Quantity]]</f>
        <v>630</v>
      </c>
    </row>
    <row r="25" spans="1:12" x14ac:dyDescent="0.35">
      <c r="A25" t="s">
        <v>33</v>
      </c>
      <c r="C25"/>
      <c r="E25" s="35">
        <f>SUBTOTAL(109,Table3[Sales])</f>
        <v>6498</v>
      </c>
      <c r="H25" t="s">
        <v>33</v>
      </c>
      <c r="L25" s="35">
        <f>SUBTOTAL(109,Table33[Sales])</f>
        <v>6498</v>
      </c>
    </row>
    <row r="27" spans="1:12" x14ac:dyDescent="0.35">
      <c r="B27" t="s">
        <v>84</v>
      </c>
      <c r="D27" s="22"/>
      <c r="E27" s="5"/>
    </row>
    <row r="28" spans="1:12" x14ac:dyDescent="0.35">
      <c r="B28" t="s">
        <v>85</v>
      </c>
      <c r="D28" s="22"/>
    </row>
    <row r="29" spans="1:12" x14ac:dyDescent="0.35">
      <c r="B29" t="s">
        <v>86</v>
      </c>
    </row>
    <row r="31" spans="1:12" x14ac:dyDescent="0.35">
      <c r="B31" t="s">
        <v>87</v>
      </c>
      <c r="C31" s="33">
        <f>MIN(Table3[Sales])</f>
        <v>54</v>
      </c>
      <c r="D31" s="2" t="str">
        <f t="shared" ref="D31:D32" ca="1" si="0">_xlfn.FORMULATEXT(C31)</f>
        <v>=MIN(Table3[Sales])</v>
      </c>
    </row>
    <row r="32" spans="1:12" x14ac:dyDescent="0.35">
      <c r="B32" t="s">
        <v>3</v>
      </c>
      <c r="C32" s="33">
        <f>MAX(Table3[Sales])</f>
        <v>900</v>
      </c>
      <c r="D32" s="2" t="str">
        <f t="shared" ca="1" si="0"/>
        <v>=MAX(Table3[Sales])</v>
      </c>
    </row>
    <row r="33" spans="2:4" x14ac:dyDescent="0.35">
      <c r="D33" s="2"/>
    </row>
    <row r="34" spans="2:4" x14ac:dyDescent="0.35">
      <c r="B34" t="s">
        <v>88</v>
      </c>
      <c r="C34" s="33">
        <f>C31+ (0.67 * (C32-C31))</f>
        <v>620.82000000000005</v>
      </c>
      <c r="D34" s="2" t="str">
        <f ca="1">_xlfn.FORMULATEXT(C34)</f>
        <v>=C31+ (0.67 * (C32-C31))</v>
      </c>
    </row>
    <row r="35" spans="2:4" x14ac:dyDescent="0.35">
      <c r="B35" t="s">
        <v>89</v>
      </c>
      <c r="C35" s="33">
        <f>C31+ (0.33 * (C32-C31))</f>
        <v>333.18</v>
      </c>
      <c r="D35" s="2" t="str">
        <f ca="1">_xlfn.FORMULATEXT(C35)</f>
        <v>=C31+ (0.33 * (C32-C31))</v>
      </c>
    </row>
    <row r="36" spans="2:4" x14ac:dyDescent="0.35">
      <c r="D36" s="2"/>
    </row>
  </sheetData>
  <conditionalFormatting sqref="E3:E24">
    <cfRule type="iconSet" priority="1">
      <iconSet iconSet="3Signs">
        <cfvo type="percent" val="0"/>
        <cfvo type="percent" val="20"/>
        <cfvo type="percent" val="50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0850-4DBB-4143-9B4D-D1017F4AE8CB}">
  <dimension ref="A1:S18"/>
  <sheetViews>
    <sheetView workbookViewId="0">
      <selection activeCell="Q18" sqref="Q18"/>
    </sheetView>
  </sheetViews>
  <sheetFormatPr defaultRowHeight="14.5" x14ac:dyDescent="0.35"/>
  <cols>
    <col min="14" max="16" width="0" hidden="1" customWidth="1"/>
  </cols>
  <sheetData>
    <row r="1" spans="1:19" ht="18.5" x14ac:dyDescent="0.45">
      <c r="A1" s="7" t="s">
        <v>57</v>
      </c>
    </row>
    <row r="2" spans="1:19" x14ac:dyDescent="0.35">
      <c r="K2" s="43" t="s">
        <v>14</v>
      </c>
      <c r="L2" s="43"/>
      <c r="M2" s="43"/>
      <c r="Q2" s="44" t="s">
        <v>13</v>
      </c>
      <c r="R2" s="44"/>
      <c r="S2" s="44"/>
    </row>
    <row r="3" spans="1:19" x14ac:dyDescent="0.35">
      <c r="A3" t="s">
        <v>58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59</v>
      </c>
      <c r="L3" t="s">
        <v>60</v>
      </c>
      <c r="M3" t="s">
        <v>61</v>
      </c>
      <c r="N3" t="s">
        <v>59</v>
      </c>
      <c r="O3" t="s">
        <v>60</v>
      </c>
      <c r="P3" t="s">
        <v>61</v>
      </c>
    </row>
    <row r="4" spans="1:19" x14ac:dyDescent="0.35">
      <c r="A4" t="s">
        <v>62</v>
      </c>
      <c r="B4">
        <f ca="1">(RAND() * 1000) * IF(RAND()&gt;=0.2, 1, -1)</f>
        <v>180.2674606406276</v>
      </c>
      <c r="C4">
        <f t="shared" ref="C4:J4" ca="1" si="0">(RAND() * 1000) * IF(RAND()&gt;=0.2, 1, -1)</f>
        <v>-285.23490786777228</v>
      </c>
      <c r="D4">
        <f t="shared" ca="1" si="0"/>
        <v>332.11603232899188</v>
      </c>
      <c r="E4">
        <f t="shared" ca="1" si="0"/>
        <v>94.486913923919502</v>
      </c>
      <c r="F4">
        <f t="shared" ca="1" si="0"/>
        <v>551.06495992375676</v>
      </c>
      <c r="G4">
        <f t="shared" ca="1" si="0"/>
        <v>-955.03978459777682</v>
      </c>
      <c r="H4">
        <f t="shared" ca="1" si="0"/>
        <v>746.36667561576587</v>
      </c>
      <c r="I4">
        <f t="shared" ca="1" si="0"/>
        <v>817.7643972255986</v>
      </c>
      <c r="J4">
        <f t="shared" ca="1" si="0"/>
        <v>-242.86547667905535</v>
      </c>
    </row>
    <row r="5" spans="1:19" x14ac:dyDescent="0.35">
      <c r="A5" t="s">
        <v>63</v>
      </c>
      <c r="B5">
        <f t="shared" ref="B5:J18" ca="1" si="1">(RAND() * 1000) * IF(RAND()&gt;=0.2, 1, -1)</f>
        <v>-735.9406754144137</v>
      </c>
      <c r="C5">
        <f t="shared" ca="1" si="1"/>
        <v>692.60268889152746</v>
      </c>
      <c r="D5">
        <f t="shared" ca="1" si="1"/>
        <v>807.51341684673844</v>
      </c>
      <c r="E5">
        <f t="shared" ca="1" si="1"/>
        <v>272.23368509295477</v>
      </c>
      <c r="F5">
        <f t="shared" ca="1" si="1"/>
        <v>601.56132584170985</v>
      </c>
      <c r="G5">
        <f t="shared" ca="1" si="1"/>
        <v>40.36598201459163</v>
      </c>
      <c r="H5">
        <f t="shared" ca="1" si="1"/>
        <v>289.3766561778861</v>
      </c>
      <c r="I5">
        <f t="shared" ca="1" si="1"/>
        <v>294.86131349645331</v>
      </c>
      <c r="J5">
        <f t="shared" ca="1" si="1"/>
        <v>759.65990098249358</v>
      </c>
    </row>
    <row r="6" spans="1:19" x14ac:dyDescent="0.35">
      <c r="A6" t="s">
        <v>64</v>
      </c>
      <c r="B6">
        <f t="shared" ca="1" si="1"/>
        <v>568.8940411123574</v>
      </c>
      <c r="C6">
        <f t="shared" ca="1" si="1"/>
        <v>768.27205105021142</v>
      </c>
      <c r="D6">
        <f t="shared" ca="1" si="1"/>
        <v>-447.15629846123494</v>
      </c>
      <c r="E6">
        <f t="shared" ca="1" si="1"/>
        <v>-714.35583289994258</v>
      </c>
      <c r="F6">
        <f t="shared" ca="1" si="1"/>
        <v>449.4907275738571</v>
      </c>
      <c r="G6">
        <f t="shared" ca="1" si="1"/>
        <v>737.32264553371965</v>
      </c>
      <c r="H6">
        <f t="shared" ca="1" si="1"/>
        <v>937.97065602411749</v>
      </c>
      <c r="I6">
        <f t="shared" ca="1" si="1"/>
        <v>-171.19133853701919</v>
      </c>
      <c r="J6">
        <f t="shared" ca="1" si="1"/>
        <v>193.74384963109193</v>
      </c>
    </row>
    <row r="7" spans="1:19" x14ac:dyDescent="0.35">
      <c r="A7" t="s">
        <v>65</v>
      </c>
      <c r="B7">
        <f t="shared" ca="1" si="1"/>
        <v>507.730565798702</v>
      </c>
      <c r="C7">
        <f t="shared" ca="1" si="1"/>
        <v>863.83033782164955</v>
      </c>
      <c r="D7">
        <f t="shared" ca="1" si="1"/>
        <v>423.71626157124388</v>
      </c>
      <c r="E7">
        <f t="shared" ca="1" si="1"/>
        <v>228.84296703277164</v>
      </c>
      <c r="F7">
        <f t="shared" ca="1" si="1"/>
        <v>459.77651548464138</v>
      </c>
      <c r="G7">
        <f t="shared" ca="1" si="1"/>
        <v>-184.69877843380712</v>
      </c>
      <c r="H7">
        <f t="shared" ca="1" si="1"/>
        <v>-180.90764746864207</v>
      </c>
      <c r="I7">
        <f t="shared" ca="1" si="1"/>
        <v>620.13116172155139</v>
      </c>
      <c r="J7">
        <f t="shared" ca="1" si="1"/>
        <v>304.62851060184761</v>
      </c>
    </row>
    <row r="8" spans="1:19" x14ac:dyDescent="0.35">
      <c r="A8" t="s">
        <v>66</v>
      </c>
      <c r="B8">
        <f t="shared" ca="1" si="1"/>
        <v>590.62712069337158</v>
      </c>
      <c r="C8">
        <f t="shared" ca="1" si="1"/>
        <v>975.03465347026554</v>
      </c>
      <c r="D8">
        <f t="shared" ca="1" si="1"/>
        <v>173.09061436983131</v>
      </c>
      <c r="E8">
        <f t="shared" ca="1" si="1"/>
        <v>-442.68359582420948</v>
      </c>
      <c r="F8">
        <f t="shared" ca="1" si="1"/>
        <v>995.43143807991498</v>
      </c>
      <c r="G8">
        <f t="shared" ca="1" si="1"/>
        <v>218.97026110568939</v>
      </c>
      <c r="H8">
        <f t="shared" ca="1" si="1"/>
        <v>244.42641026246648</v>
      </c>
      <c r="I8">
        <f t="shared" ca="1" si="1"/>
        <v>-760.48571773464676</v>
      </c>
      <c r="J8">
        <f t="shared" ca="1" si="1"/>
        <v>73.186895442140639</v>
      </c>
    </row>
    <row r="9" spans="1:19" x14ac:dyDescent="0.35">
      <c r="A9" t="s">
        <v>67</v>
      </c>
      <c r="B9">
        <f t="shared" ca="1" si="1"/>
        <v>466.83084495684233</v>
      </c>
      <c r="C9">
        <f t="shared" ca="1" si="1"/>
        <v>571.31000788205472</v>
      </c>
      <c r="D9">
        <f t="shared" ca="1" si="1"/>
        <v>447.99105293227836</v>
      </c>
      <c r="E9">
        <f t="shared" ca="1" si="1"/>
        <v>153.4864955469294</v>
      </c>
      <c r="F9">
        <f t="shared" ca="1" si="1"/>
        <v>122.57783657560739</v>
      </c>
      <c r="G9">
        <f t="shared" ca="1" si="1"/>
        <v>256.39308164327366</v>
      </c>
      <c r="H9">
        <f t="shared" ca="1" si="1"/>
        <v>259.32182308191699</v>
      </c>
      <c r="I9">
        <f t="shared" ca="1" si="1"/>
        <v>-600.17299274207028</v>
      </c>
      <c r="J9">
        <f t="shared" ca="1" si="1"/>
        <v>602.00369642347266</v>
      </c>
    </row>
    <row r="10" spans="1:19" x14ac:dyDescent="0.35">
      <c r="A10" t="s">
        <v>68</v>
      </c>
      <c r="B10">
        <f t="shared" ca="1" si="1"/>
        <v>849.74535905421374</v>
      </c>
      <c r="C10">
        <f t="shared" ca="1" si="1"/>
        <v>449.16803463024655</v>
      </c>
      <c r="D10">
        <f t="shared" ca="1" si="1"/>
        <v>688.22432185633659</v>
      </c>
      <c r="E10">
        <f t="shared" ca="1" si="1"/>
        <v>-305.94873463096684</v>
      </c>
      <c r="F10">
        <f t="shared" ca="1" si="1"/>
        <v>933.07504784879666</v>
      </c>
      <c r="G10">
        <f t="shared" ca="1" si="1"/>
        <v>217.3600427002136</v>
      </c>
      <c r="H10">
        <f t="shared" ca="1" si="1"/>
        <v>7.9609832463453101</v>
      </c>
      <c r="I10">
        <f t="shared" ca="1" si="1"/>
        <v>-898.34406665205665</v>
      </c>
      <c r="J10">
        <f t="shared" ca="1" si="1"/>
        <v>157.307907989932</v>
      </c>
    </row>
    <row r="11" spans="1:19" x14ac:dyDescent="0.35">
      <c r="A11" t="s">
        <v>69</v>
      </c>
      <c r="B11">
        <f t="shared" ca="1" si="1"/>
        <v>110.21938456150859</v>
      </c>
      <c r="C11">
        <f t="shared" ca="1" si="1"/>
        <v>828.65177024974844</v>
      </c>
      <c r="D11">
        <f t="shared" ca="1" si="1"/>
        <v>412.47395550927138</v>
      </c>
      <c r="E11">
        <f t="shared" ca="1" si="1"/>
        <v>671.61359543146489</v>
      </c>
      <c r="F11">
        <f t="shared" ca="1" si="1"/>
        <v>162.5189851417762</v>
      </c>
      <c r="G11">
        <f t="shared" ca="1" si="1"/>
        <v>403.91375781092233</v>
      </c>
      <c r="H11">
        <f t="shared" ca="1" si="1"/>
        <v>388.20108724121974</v>
      </c>
      <c r="I11">
        <f t="shared" ca="1" si="1"/>
        <v>793.83128552559879</v>
      </c>
      <c r="J11">
        <f t="shared" ca="1" si="1"/>
        <v>-626.53371264270152</v>
      </c>
    </row>
    <row r="12" spans="1:19" x14ac:dyDescent="0.35">
      <c r="A12" t="s">
        <v>70</v>
      </c>
      <c r="B12">
        <f t="shared" ca="1" si="1"/>
        <v>-304.67064595233541</v>
      </c>
      <c r="C12">
        <f t="shared" ca="1" si="1"/>
        <v>839.03819210162135</v>
      </c>
      <c r="D12">
        <f t="shared" ca="1" si="1"/>
        <v>-436.66130192670784</v>
      </c>
      <c r="E12">
        <f t="shared" ca="1" si="1"/>
        <v>-695.21601400315183</v>
      </c>
      <c r="F12">
        <f t="shared" ca="1" si="1"/>
        <v>585.42843883721719</v>
      </c>
      <c r="G12">
        <f t="shared" ca="1" si="1"/>
        <v>851.83372085656958</v>
      </c>
      <c r="H12">
        <f t="shared" ca="1" si="1"/>
        <v>402.47177041679203</v>
      </c>
      <c r="I12">
        <f t="shared" ca="1" si="1"/>
        <v>-277.8674669104314</v>
      </c>
      <c r="J12">
        <f t="shared" ca="1" si="1"/>
        <v>-635.00187790558641</v>
      </c>
    </row>
    <row r="13" spans="1:19" x14ac:dyDescent="0.35">
      <c r="A13" t="s">
        <v>71</v>
      </c>
      <c r="B13">
        <f t="shared" ca="1" si="1"/>
        <v>712.26246271410491</v>
      </c>
      <c r="C13">
        <f t="shared" ca="1" si="1"/>
        <v>87.824695465999142</v>
      </c>
      <c r="D13">
        <f t="shared" ca="1" si="1"/>
        <v>137.63753410864987</v>
      </c>
      <c r="E13">
        <f t="shared" ca="1" si="1"/>
        <v>-218.03261711805789</v>
      </c>
      <c r="F13">
        <f t="shared" ca="1" si="1"/>
        <v>150.42054123266823</v>
      </c>
      <c r="G13">
        <f t="shared" ca="1" si="1"/>
        <v>-866.11797550361848</v>
      </c>
      <c r="H13">
        <f t="shared" ca="1" si="1"/>
        <v>129.10269994825973</v>
      </c>
      <c r="I13">
        <f t="shared" ca="1" si="1"/>
        <v>697.53997353628733</v>
      </c>
      <c r="J13">
        <f t="shared" ca="1" si="1"/>
        <v>-812.15399967412111</v>
      </c>
    </row>
    <row r="14" spans="1:19" x14ac:dyDescent="0.35">
      <c r="A14" t="s">
        <v>72</v>
      </c>
      <c r="B14">
        <f t="shared" ca="1" si="1"/>
        <v>-579.77196315057381</v>
      </c>
      <c r="C14">
        <f t="shared" ca="1" si="1"/>
        <v>-662.69703734093184</v>
      </c>
      <c r="D14">
        <f t="shared" ca="1" si="1"/>
        <v>191.81756210094071</v>
      </c>
      <c r="E14">
        <f t="shared" ca="1" si="1"/>
        <v>-857.23746467678814</v>
      </c>
      <c r="F14">
        <f t="shared" ca="1" si="1"/>
        <v>350.51063677189421</v>
      </c>
      <c r="G14">
        <f t="shared" ca="1" si="1"/>
        <v>573.86601750663499</v>
      </c>
      <c r="H14">
        <f t="shared" ca="1" si="1"/>
        <v>-20.679484596037522</v>
      </c>
      <c r="I14">
        <f t="shared" ca="1" si="1"/>
        <v>349.31415416805555</v>
      </c>
      <c r="J14">
        <f t="shared" ca="1" si="1"/>
        <v>493.35469434478472</v>
      </c>
    </row>
    <row r="15" spans="1:19" x14ac:dyDescent="0.35">
      <c r="A15" t="s">
        <v>73</v>
      </c>
      <c r="B15">
        <f t="shared" ca="1" si="1"/>
        <v>574.03127158913651</v>
      </c>
      <c r="C15">
        <f t="shared" ca="1" si="1"/>
        <v>299.79224708611429</v>
      </c>
      <c r="D15">
        <f t="shared" ca="1" si="1"/>
        <v>3.3220314546534846</v>
      </c>
      <c r="E15">
        <f t="shared" ca="1" si="1"/>
        <v>745.47207485009858</v>
      </c>
      <c r="F15">
        <f t="shared" ca="1" si="1"/>
        <v>732.45220180772947</v>
      </c>
      <c r="G15">
        <f t="shared" ca="1" si="1"/>
        <v>418.10037007176237</v>
      </c>
      <c r="H15">
        <f t="shared" ca="1" si="1"/>
        <v>536.46326248655373</v>
      </c>
      <c r="I15">
        <f t="shared" ca="1" si="1"/>
        <v>-712.5078911244301</v>
      </c>
      <c r="J15">
        <f t="shared" ca="1" si="1"/>
        <v>844.16526699992801</v>
      </c>
    </row>
    <row r="16" spans="1:19" x14ac:dyDescent="0.35">
      <c r="A16" t="s">
        <v>74</v>
      </c>
      <c r="B16">
        <f t="shared" ca="1" si="1"/>
        <v>835.94593264330945</v>
      </c>
      <c r="C16">
        <f t="shared" ca="1" si="1"/>
        <v>748.60414271576894</v>
      </c>
      <c r="D16">
        <f t="shared" ca="1" si="1"/>
        <v>-182.5630225056959</v>
      </c>
      <c r="E16">
        <f t="shared" ca="1" si="1"/>
        <v>-980.48731241878954</v>
      </c>
      <c r="F16">
        <f t="shared" ca="1" si="1"/>
        <v>854.41983630683853</v>
      </c>
      <c r="G16">
        <f t="shared" ca="1" si="1"/>
        <v>469.39905896455593</v>
      </c>
      <c r="H16">
        <f t="shared" ca="1" si="1"/>
        <v>-60.862911779734908</v>
      </c>
      <c r="I16">
        <f t="shared" ca="1" si="1"/>
        <v>-89.794745476135091</v>
      </c>
      <c r="J16">
        <f t="shared" ca="1" si="1"/>
        <v>882.16651654968098</v>
      </c>
    </row>
    <row r="17" spans="1:10" x14ac:dyDescent="0.35">
      <c r="A17" t="s">
        <v>75</v>
      </c>
      <c r="B17">
        <f t="shared" ca="1" si="1"/>
        <v>437.36773365086543</v>
      </c>
      <c r="C17">
        <f t="shared" ca="1" si="1"/>
        <v>595.5592914463349</v>
      </c>
      <c r="D17">
        <f t="shared" ca="1" si="1"/>
        <v>674.55056502907985</v>
      </c>
      <c r="E17">
        <f t="shared" ca="1" si="1"/>
        <v>461.76082169532759</v>
      </c>
      <c r="F17">
        <f t="shared" ca="1" si="1"/>
        <v>161.21964051591232</v>
      </c>
      <c r="G17">
        <f t="shared" ca="1" si="1"/>
        <v>74.553226850863851</v>
      </c>
      <c r="H17">
        <f t="shared" ca="1" si="1"/>
        <v>783.17013316700525</v>
      </c>
      <c r="I17">
        <f t="shared" ca="1" si="1"/>
        <v>803.07322318314777</v>
      </c>
      <c r="J17">
        <f t="shared" ca="1" si="1"/>
        <v>464.99983676401138</v>
      </c>
    </row>
    <row r="18" spans="1:10" x14ac:dyDescent="0.35">
      <c r="A18" t="s">
        <v>76</v>
      </c>
      <c r="B18">
        <f t="shared" ca="1" si="1"/>
        <v>191.59860008899378</v>
      </c>
      <c r="C18">
        <f t="shared" ca="1" si="1"/>
        <v>255.96674415520437</v>
      </c>
      <c r="D18">
        <f t="shared" ca="1" si="1"/>
        <v>816.92537473923403</v>
      </c>
      <c r="E18">
        <f t="shared" ca="1" si="1"/>
        <v>614.18518899267974</v>
      </c>
      <c r="F18">
        <f t="shared" ca="1" si="1"/>
        <v>-702.55941351147021</v>
      </c>
      <c r="G18">
        <f t="shared" ca="1" si="1"/>
        <v>706.58622700019203</v>
      </c>
      <c r="H18">
        <f t="shared" ca="1" si="1"/>
        <v>915.42273572113595</v>
      </c>
      <c r="I18">
        <f t="shared" ca="1" si="1"/>
        <v>598.45826294926098</v>
      </c>
      <c r="J18">
        <f t="shared" ca="1" si="1"/>
        <v>954.35356495686995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8CB6F9B1-F0C1-44CB-864C-DEF9EE4960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  <x14:sparklineGroup type="column" displayEmptyCellsAs="gap" high="1" negative="1" xr2:uid="{49FC3097-4240-41D4-B7AA-2C7BAF512A45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displayEmptyCellsAs="gap" low="1" displayXAxis="1" minAxisType="group" maxAxisType="group" xr2:uid="{D6522B11-E24A-4958-9E3A-00282B4CC7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  <x14:sparklineGroup displayEmptyCellsAs="gap" xr2:uid="{1B6FAAC1-9691-4D76-B482-76075A06CE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Sparklines!B4:J4</xm:f>
              <xm:sqref>K4</xm:sqref>
            </x14:sparkline>
            <x14:sparkline>
              <xm:f>Sparklines!B5:J5</xm:f>
              <xm:sqref>K5</xm:sqref>
            </x14:sparkline>
            <x14:sparkline>
              <xm:f>Sparklines!B6:J6</xm:f>
              <xm:sqref>K6</xm:sqref>
            </x14:sparkline>
            <x14:sparkline>
              <xm:f>Sparklines!B7:J7</xm:f>
              <xm:sqref>K7</xm:sqref>
            </x14:sparkline>
            <x14:sparkline>
              <xm:f>Sparklines!B8:J8</xm:f>
              <xm:sqref>K8</xm:sqref>
            </x14:sparkline>
            <x14:sparkline>
              <xm:f>Sparklines!B9:J9</xm:f>
              <xm:sqref>K9</xm:sqref>
            </x14:sparkline>
            <x14:sparkline>
              <xm:f>Sparklines!B10:J10</xm:f>
              <xm:sqref>K10</xm:sqref>
            </x14:sparkline>
            <x14:sparkline>
              <xm:f>Sparklines!B11:J11</xm:f>
              <xm:sqref>K11</xm:sqref>
            </x14:sparkline>
            <x14:sparkline>
              <xm:f>Sparklines!B12:J12</xm:f>
              <xm:sqref>K12</xm:sqref>
            </x14:sparkline>
            <x14:sparkline>
              <xm:f>Sparklines!B13:J13</xm:f>
              <xm:sqref>K13</xm:sqref>
            </x14:sparkline>
            <x14:sparkline>
              <xm:f>Sparklines!B14:J14</xm:f>
              <xm:sqref>K14</xm:sqref>
            </x14:sparkline>
            <x14:sparkline>
              <xm:f>Sparklines!B15:J15</xm:f>
              <xm:sqref>K15</xm:sqref>
            </x14:sparkline>
            <x14:sparkline>
              <xm:f>Sparklines!B16:J16</xm:f>
              <xm:sqref>K16</xm:sqref>
            </x14:sparkline>
            <x14:sparkline>
              <xm:f>Sparklines!B17:J17</xm:f>
              <xm:sqref>K17</xm:sqref>
            </x14:sparkline>
            <x14:sparkline>
              <xm:f>Sparklines!B18:J18</xm:f>
              <xm:sqref>K18</xm:sqref>
            </x14:sparkline>
          </x14:sparklines>
        </x14:sparklineGroup>
        <x14:sparklineGroup type="column" displayEmptyCellsAs="gap" xr2:uid="{CE24D5D6-6111-42C2-A5A3-39130EC2B9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Sparklines!C4:K4</xm:f>
              <xm:sqref>L4</xm:sqref>
            </x14:sparkline>
          </x14:sparklines>
        </x14:sparklineGroup>
        <x14:sparklineGroup type="column" displayEmptyCellsAs="gap" xr2:uid="{5136E289-2190-43C5-9BAB-8795F71FB4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Sparklines!C5:K5</xm:f>
              <xm:sqref>L5</xm:sqref>
            </x14:sparkline>
          </x14:sparklines>
        </x14:sparklineGroup>
        <x14:sparklineGroup type="column" displayEmptyCellsAs="gap" xr2:uid="{AD67FBEC-1D85-4E91-BC4D-6CF6DCC7CE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Sparklines!C6:K6</xm:f>
              <xm:sqref>L6</xm:sqref>
            </x14:sparkline>
          </x14:sparklines>
        </x14:sparklineGroup>
        <x14:sparklineGroup type="column" displayEmptyCellsAs="gap" xr2:uid="{8CFD5EF7-26B9-4E98-A43F-04B4C116E3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Sparklines!C7:K7</xm:f>
              <xm:sqref>L7</xm:sqref>
            </x14:sparkline>
          </x14:sparklines>
        </x14:sparklineGroup>
        <x14:sparklineGroup type="column" displayEmptyCellsAs="gap" xr2:uid="{D43507EF-2DC1-4771-B723-4D7AA3CBCB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Sparklines!C8:K8</xm:f>
              <xm:sqref>L8</xm:sqref>
            </x14:sparkline>
          </x14:sparklines>
        </x14:sparklineGroup>
        <x14:sparklineGroup type="column" displayEmptyCellsAs="gap" xr2:uid="{3A052C71-0E4D-4B6D-B4B3-181C049E19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Sparklines!C9:K9</xm:f>
              <xm:sqref>L9</xm:sqref>
            </x14:sparkline>
          </x14:sparklines>
        </x14:sparklineGroup>
        <x14:sparklineGroup type="column" displayEmptyCellsAs="gap" xr2:uid="{6BC3F02A-0ECB-42DD-B412-3C53E77F65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Sparklines!C10:K10</xm:f>
              <xm:sqref>L10</xm:sqref>
            </x14:sparkline>
          </x14:sparklines>
        </x14:sparklineGroup>
        <x14:sparklineGroup type="column" displayEmptyCellsAs="gap" xr2:uid="{228045D2-055A-47A8-A5FA-E81EBDEA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Sparklines!C11:K11</xm:f>
              <xm:sqref>L11</xm:sqref>
            </x14:sparkline>
          </x14:sparklines>
        </x14:sparklineGroup>
        <x14:sparklineGroup type="column" displayEmptyCellsAs="gap" xr2:uid="{FD0FAC56-9ECC-4A5A-BC82-F37638D378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Sparklines!C12:K12</xm:f>
              <xm:sqref>L12</xm:sqref>
            </x14:sparkline>
          </x14:sparklines>
        </x14:sparklineGroup>
        <x14:sparklineGroup type="column" displayEmptyCellsAs="gap" xr2:uid="{DC94E6EF-A300-46CA-A3A2-83060D512B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Sparklines!C13:K13</xm:f>
              <xm:sqref>L13</xm:sqref>
            </x14:sparkline>
          </x14:sparklines>
        </x14:sparklineGroup>
        <x14:sparklineGroup type="column" displayEmptyCellsAs="gap" xr2:uid="{62B72D28-3914-4EC8-B212-136360575C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Sparklines!C14:K14</xm:f>
              <xm:sqref>L14</xm:sqref>
            </x14:sparkline>
          </x14:sparklines>
        </x14:sparklineGroup>
        <x14:sparklineGroup type="column" displayEmptyCellsAs="gap" xr2:uid="{750574BA-9677-4310-B112-BA82DB08F7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Sparklines!C15:K15</xm:f>
              <xm:sqref>L15</xm:sqref>
            </x14:sparkline>
          </x14:sparklines>
        </x14:sparklineGroup>
        <x14:sparklineGroup type="column" displayEmptyCellsAs="gap" xr2:uid="{EFC831BA-C1BA-43FA-8BAC-0DFED2A506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Sparklines!C16:K16</xm:f>
              <xm:sqref>L16</xm:sqref>
            </x14:sparkline>
          </x14:sparklines>
        </x14:sparklineGroup>
        <x14:sparklineGroup type="column" displayEmptyCellsAs="gap" xr2:uid="{2600D3A8-38F5-4866-A998-11FFE0B4CB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Sparklines!C17:K17</xm:f>
              <xm:sqref>L17</xm:sqref>
            </x14:sparkline>
          </x14:sparklines>
        </x14:sparklineGroup>
        <x14:sparklineGroup type="column" displayEmptyCellsAs="gap" xr2:uid="{EB99912F-ED94-48C2-AFC9-FCB6923FF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Sparklines!C18:K18</xm:f>
              <xm:sqref>L18</xm:sqref>
            </x14:sparkline>
          </x14:sparklines>
        </x14:sparklineGroup>
        <x14:sparklineGroup type="stacked" displayEmptyCellsAs="gap" negative="1" xr2:uid="{CBEE8E0F-FABF-4B1C-A65E-5D6CDFAA81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Sparklines!D4:L4</xm:f>
              <xm:sqref>M4</xm:sqref>
            </x14:sparkline>
          </x14:sparklines>
        </x14:sparklineGroup>
        <x14:sparklineGroup type="stacked" displayEmptyCellsAs="gap" negative="1" xr2:uid="{E71ED0A8-93AD-4C0F-A011-09A521F132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Sparklines!D5:L5</xm:f>
              <xm:sqref>M5</xm:sqref>
            </x14:sparkline>
          </x14:sparklines>
        </x14:sparklineGroup>
        <x14:sparklineGroup type="stacked" displayEmptyCellsAs="gap" negative="1" xr2:uid="{23F03702-5691-410A-BEE0-0FC86C0581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Sparklines!D6:L6</xm:f>
              <xm:sqref>M6</xm:sqref>
            </x14:sparkline>
          </x14:sparklines>
        </x14:sparklineGroup>
        <x14:sparklineGroup type="stacked" displayEmptyCellsAs="gap" negative="1" xr2:uid="{8C8973E2-6509-4284-939A-3379F069B1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Sparklines!D7:L7</xm:f>
              <xm:sqref>M7</xm:sqref>
            </x14:sparkline>
          </x14:sparklines>
        </x14:sparklineGroup>
        <x14:sparklineGroup type="stacked" displayEmptyCellsAs="gap" negative="1" xr2:uid="{76A02449-0684-466E-8C02-B34D4E1DCF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Sparklines!D8:L8</xm:f>
              <xm:sqref>M8</xm:sqref>
            </x14:sparkline>
          </x14:sparklines>
        </x14:sparklineGroup>
        <x14:sparklineGroup type="stacked" displayEmptyCellsAs="gap" negative="1" xr2:uid="{4BA8841C-2D5F-4EC4-B6D0-3C5CA519DC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Sparklines!D9:L9</xm:f>
              <xm:sqref>M9</xm:sqref>
            </x14:sparkline>
          </x14:sparklines>
        </x14:sparklineGroup>
        <x14:sparklineGroup type="stacked" displayEmptyCellsAs="gap" negative="1" xr2:uid="{357B2016-8D64-4451-84C1-BD57ED9783E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Sparklines!D10:L10</xm:f>
              <xm:sqref>M10</xm:sqref>
            </x14:sparkline>
          </x14:sparklines>
        </x14:sparklineGroup>
        <x14:sparklineGroup type="stacked" displayEmptyCellsAs="gap" negative="1" xr2:uid="{F829CF5B-5C64-45BF-B79A-9F3C9ADFE4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Sparklines!D11:L11</xm:f>
              <xm:sqref>M11</xm:sqref>
            </x14:sparkline>
          </x14:sparklines>
        </x14:sparklineGroup>
        <x14:sparklineGroup type="stacked" displayEmptyCellsAs="gap" negative="1" xr2:uid="{5697EBCC-84A6-4D49-92FE-7207DCC558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Sparklines!D12:L12</xm:f>
              <xm:sqref>M12</xm:sqref>
            </x14:sparkline>
          </x14:sparklines>
        </x14:sparklineGroup>
        <x14:sparklineGroup type="stacked" displayEmptyCellsAs="gap" negative="1" xr2:uid="{864BA56F-EA1F-425B-8E37-5D5EF7E8CF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Sparklines!D13:L13</xm:f>
              <xm:sqref>M13</xm:sqref>
            </x14:sparkline>
          </x14:sparklines>
        </x14:sparklineGroup>
        <x14:sparklineGroup type="stacked" displayEmptyCellsAs="gap" negative="1" xr2:uid="{06DBAD7C-2D3A-4E96-B5B4-6C22175CDC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Sparklines!D14:L14</xm:f>
              <xm:sqref>M14</xm:sqref>
            </x14:sparkline>
          </x14:sparklines>
        </x14:sparklineGroup>
        <x14:sparklineGroup type="stacked" displayEmptyCellsAs="gap" negative="1" xr2:uid="{4339EE37-782E-4068-8B3E-E60CC670C81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Sparklines!D15:L15</xm:f>
              <xm:sqref>M15</xm:sqref>
            </x14:sparkline>
          </x14:sparklines>
        </x14:sparklineGroup>
        <x14:sparklineGroup type="stacked" displayEmptyCellsAs="gap" negative="1" xr2:uid="{7E859F6C-B5D8-4131-8C7E-07202FE3F7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Sparklines!D16:L16</xm:f>
              <xm:sqref>M16</xm:sqref>
            </x14:sparkline>
          </x14:sparklines>
        </x14:sparklineGroup>
        <x14:sparklineGroup type="stacked" displayEmptyCellsAs="gap" negative="1" xr2:uid="{41949591-09EE-4E2B-9934-418E9A88C3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Sparklines!D17:L17</xm:f>
              <xm:sqref>M17</xm:sqref>
            </x14:sparkline>
          </x14:sparklines>
        </x14:sparklineGroup>
        <x14:sparklineGroup type="stacked" displayEmptyCellsAs="gap" negative="1" xr2:uid="{AC92F3E1-D00F-4D6A-8691-CE6E4064B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Sparklines!D18:L18</xm:f>
              <xm:sqref>M18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4E9B-814B-4E9E-9E77-DD5C4BD91EB7}">
  <dimension ref="A1:N26"/>
  <sheetViews>
    <sheetView showGridLines="0" workbookViewId="0">
      <selection activeCell="L36" sqref="L36"/>
    </sheetView>
  </sheetViews>
  <sheetFormatPr defaultRowHeight="14.5" x14ac:dyDescent="0.35"/>
  <cols>
    <col min="1" max="1" width="13" customWidth="1"/>
    <col min="13" max="13" width="8.81640625" customWidth="1"/>
    <col min="14" max="14" width="50.1796875" customWidth="1"/>
  </cols>
  <sheetData>
    <row r="1" spans="1:14" ht="21" x14ac:dyDescent="0.5">
      <c r="A1" s="8" t="s">
        <v>91</v>
      </c>
      <c r="N1" s="44" t="s">
        <v>13</v>
      </c>
    </row>
    <row r="4" spans="1:14" x14ac:dyDescent="0.35">
      <c r="A4" t="s">
        <v>3</v>
      </c>
      <c r="B4">
        <v>200</v>
      </c>
      <c r="C4" s="4">
        <f>1</f>
        <v>1</v>
      </c>
      <c r="K4" t="s">
        <v>3</v>
      </c>
      <c r="L4">
        <v>300</v>
      </c>
    </row>
    <row r="5" spans="1:14" x14ac:dyDescent="0.35">
      <c r="A5" s="36" t="s">
        <v>5</v>
      </c>
      <c r="B5" s="36">
        <v>85</v>
      </c>
      <c r="C5" s="4">
        <f>B5/B4</f>
        <v>0.42499999999999999</v>
      </c>
      <c r="K5" s="36" t="s">
        <v>5</v>
      </c>
      <c r="L5" s="36">
        <v>80</v>
      </c>
      <c r="M5" s="36"/>
    </row>
    <row r="6" spans="1:14" x14ac:dyDescent="0.35">
      <c r="A6" t="s">
        <v>92</v>
      </c>
      <c r="B6">
        <f>B4-B5</f>
        <v>115</v>
      </c>
      <c r="C6" s="4">
        <f>B6/B4</f>
        <v>0.57499999999999996</v>
      </c>
      <c r="K6" t="s">
        <v>92</v>
      </c>
      <c r="L6">
        <f>L4-L5</f>
        <v>220</v>
      </c>
    </row>
    <row r="20" spans="1:1" x14ac:dyDescent="0.35">
      <c r="A20" s="18"/>
    </row>
    <row r="25" spans="1:1" x14ac:dyDescent="0.35">
      <c r="A25" t="s">
        <v>11</v>
      </c>
    </row>
    <row r="26" spans="1:1" x14ac:dyDescent="0.35">
      <c r="A26" s="9" t="s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9130-1F8F-461E-BF9C-1370BB5F3E35}">
  <dimension ref="A1:K27"/>
  <sheetViews>
    <sheetView workbookViewId="0">
      <selection activeCell="K33" sqref="K33"/>
    </sheetView>
  </sheetViews>
  <sheetFormatPr defaultColWidth="8.90625" defaultRowHeight="14.5" x14ac:dyDescent="0.35"/>
  <cols>
    <col min="1" max="1" width="27.08984375" bestFit="1" customWidth="1"/>
    <col min="2" max="2" width="10.08984375" bestFit="1" customWidth="1"/>
    <col min="4" max="4" width="19.36328125" customWidth="1"/>
    <col min="5" max="5" width="10.90625" bestFit="1" customWidth="1"/>
    <col min="9" max="9" width="22.81640625" customWidth="1"/>
    <col min="10" max="10" width="6.36328125" customWidth="1"/>
    <col min="11" max="11" width="22.81640625" customWidth="1"/>
  </cols>
  <sheetData>
    <row r="1" spans="1:11" ht="21" x14ac:dyDescent="0.5">
      <c r="A1" s="8" t="s">
        <v>27</v>
      </c>
      <c r="H1" s="45"/>
      <c r="I1" s="46" t="s">
        <v>14</v>
      </c>
      <c r="J1" s="47"/>
      <c r="K1" s="48" t="s">
        <v>13</v>
      </c>
    </row>
    <row r="2" spans="1:11" x14ac:dyDescent="0.35">
      <c r="H2" s="49"/>
      <c r="I2" s="50"/>
      <c r="J2" s="50"/>
      <c r="K2" s="51"/>
    </row>
    <row r="3" spans="1:11" x14ac:dyDescent="0.35">
      <c r="H3" s="49"/>
      <c r="I3" s="50"/>
      <c r="J3" s="50"/>
      <c r="K3" s="51"/>
    </row>
    <row r="4" spans="1:11" x14ac:dyDescent="0.35">
      <c r="A4" t="s">
        <v>0</v>
      </c>
      <c r="E4" s="2" t="s">
        <v>16</v>
      </c>
      <c r="H4" s="49"/>
      <c r="I4" s="50"/>
      <c r="J4" s="50"/>
      <c r="K4" s="51"/>
    </row>
    <row r="5" spans="1:11" x14ac:dyDescent="0.35">
      <c r="A5" t="s">
        <v>1</v>
      </c>
      <c r="B5" s="5">
        <v>75225</v>
      </c>
      <c r="E5" s="2" t="s">
        <v>15</v>
      </c>
      <c r="H5" s="49"/>
      <c r="I5" s="50"/>
      <c r="J5" s="50"/>
      <c r="K5" s="51"/>
    </row>
    <row r="6" spans="1:11" x14ac:dyDescent="0.35">
      <c r="A6" t="s">
        <v>2</v>
      </c>
      <c r="B6" s="5">
        <v>500</v>
      </c>
      <c r="E6" s="2" t="s">
        <v>15</v>
      </c>
      <c r="H6" s="49"/>
      <c r="I6" s="50"/>
      <c r="J6" s="50"/>
      <c r="K6" s="51"/>
    </row>
    <row r="7" spans="1:11" x14ac:dyDescent="0.35">
      <c r="A7" t="s">
        <v>3</v>
      </c>
      <c r="B7" s="3">
        <f>C7/$C$7</f>
        <v>1</v>
      </c>
      <c r="C7" s="14">
        <v>200</v>
      </c>
      <c r="E7" s="2" t="s">
        <v>18</v>
      </c>
      <c r="H7" s="49"/>
      <c r="I7" s="50"/>
      <c r="J7" s="50"/>
      <c r="K7" s="51"/>
    </row>
    <row r="8" spans="1:11" x14ac:dyDescent="0.35">
      <c r="A8" s="1" t="s">
        <v>4</v>
      </c>
      <c r="B8" s="4">
        <f>C8/$C$7</f>
        <v>0.75224999999999997</v>
      </c>
      <c r="C8" s="5">
        <f>B5/B6</f>
        <v>150.44999999999999</v>
      </c>
      <c r="D8" t="s">
        <v>5</v>
      </c>
      <c r="E8" s="2" t="s">
        <v>17</v>
      </c>
      <c r="H8" s="49"/>
      <c r="I8" s="50"/>
      <c r="J8" s="50"/>
      <c r="K8" s="51"/>
    </row>
    <row r="9" spans="1:11" x14ac:dyDescent="0.35">
      <c r="A9" s="1" t="s">
        <v>6</v>
      </c>
      <c r="B9" s="4">
        <f t="shared" ref="B9" si="0">C9/$C$7</f>
        <v>0.9</v>
      </c>
      <c r="C9" s="14">
        <v>180</v>
      </c>
      <c r="D9" t="s">
        <v>7</v>
      </c>
      <c r="E9" s="2" t="s">
        <v>19</v>
      </c>
      <c r="H9" s="49"/>
      <c r="I9" s="50"/>
      <c r="J9" s="50"/>
      <c r="K9" s="51"/>
    </row>
    <row r="10" spans="1:11" x14ac:dyDescent="0.35">
      <c r="A10" s="1" t="s">
        <v>8</v>
      </c>
      <c r="B10" s="4">
        <f>C10 / SUM($C$10:$C$12)</f>
        <v>0.21621621621621623</v>
      </c>
      <c r="C10">
        <v>80</v>
      </c>
      <c r="E10" s="2" t="s">
        <v>17</v>
      </c>
      <c r="H10" s="49"/>
      <c r="I10" s="50"/>
      <c r="J10" s="50"/>
      <c r="K10" s="51"/>
    </row>
    <row r="11" spans="1:11" x14ac:dyDescent="0.35">
      <c r="A11" s="1" t="s">
        <v>9</v>
      </c>
      <c r="B11" s="4">
        <f>C11 / SUM($C$10:$C$12)</f>
        <v>0.35135135135135137</v>
      </c>
      <c r="C11">
        <f>ROUND(C9*0.7,-1)</f>
        <v>130</v>
      </c>
      <c r="E11" s="2" t="s">
        <v>17</v>
      </c>
      <c r="H11" s="49"/>
      <c r="I11" s="50"/>
      <c r="J11" s="50"/>
      <c r="K11" s="51"/>
    </row>
    <row r="12" spans="1:11" x14ac:dyDescent="0.35">
      <c r="A12" s="1" t="s">
        <v>10</v>
      </c>
      <c r="B12" s="4">
        <f>C12 / SUM($C$10:$C$12)</f>
        <v>0.43243243243243246</v>
      </c>
      <c r="C12">
        <f>ROUND(C9*0.9,-1)</f>
        <v>160</v>
      </c>
      <c r="E12" s="2" t="s">
        <v>17</v>
      </c>
      <c r="H12" s="49"/>
      <c r="I12" s="50"/>
      <c r="J12" s="50"/>
      <c r="K12" s="51"/>
    </row>
    <row r="13" spans="1:11" x14ac:dyDescent="0.35">
      <c r="H13" s="49"/>
      <c r="I13" s="50"/>
      <c r="J13" s="50"/>
      <c r="K13" s="51"/>
    </row>
    <row r="14" spans="1:11" x14ac:dyDescent="0.35">
      <c r="H14" s="49"/>
      <c r="I14" s="50"/>
      <c r="J14" s="50"/>
      <c r="K14" s="51"/>
    </row>
    <row r="15" spans="1:11" x14ac:dyDescent="0.35">
      <c r="H15" s="49"/>
      <c r="I15" s="50"/>
      <c r="J15" s="50"/>
      <c r="K15" s="51"/>
    </row>
    <row r="16" spans="1:11" x14ac:dyDescent="0.35">
      <c r="H16" s="49"/>
      <c r="I16" s="50"/>
      <c r="J16" s="50"/>
      <c r="K16" s="51"/>
    </row>
    <row r="17" spans="1:11" x14ac:dyDescent="0.35">
      <c r="H17" s="49"/>
      <c r="I17" s="50"/>
      <c r="J17" s="50"/>
      <c r="K17" s="51"/>
    </row>
    <row r="18" spans="1:11" x14ac:dyDescent="0.35">
      <c r="H18" s="49"/>
      <c r="I18" s="50"/>
      <c r="J18" s="50"/>
      <c r="K18" s="51"/>
    </row>
    <row r="19" spans="1:11" x14ac:dyDescent="0.35">
      <c r="H19" s="49"/>
      <c r="I19" s="50"/>
      <c r="J19" s="50"/>
      <c r="K19" s="51"/>
    </row>
    <row r="20" spans="1:11" x14ac:dyDescent="0.35">
      <c r="H20" s="49"/>
      <c r="I20" s="50"/>
      <c r="J20" s="50"/>
      <c r="K20" s="51"/>
    </row>
    <row r="21" spans="1:11" x14ac:dyDescent="0.35">
      <c r="H21" s="49"/>
      <c r="I21" s="50"/>
      <c r="J21" s="50"/>
      <c r="K21" s="51"/>
    </row>
    <row r="22" spans="1:11" x14ac:dyDescent="0.35">
      <c r="H22" s="49"/>
      <c r="I22" s="50"/>
      <c r="J22" s="50"/>
      <c r="K22" s="51"/>
    </row>
    <row r="23" spans="1:11" x14ac:dyDescent="0.35">
      <c r="H23" s="49"/>
      <c r="I23" s="50"/>
      <c r="J23" s="50"/>
      <c r="K23" s="51"/>
    </row>
    <row r="24" spans="1:11" x14ac:dyDescent="0.35">
      <c r="H24" s="49"/>
      <c r="I24" s="50"/>
      <c r="J24" s="50"/>
      <c r="K24" s="51"/>
    </row>
    <row r="25" spans="1:11" x14ac:dyDescent="0.35">
      <c r="A25" t="s">
        <v>11</v>
      </c>
      <c r="H25" s="52"/>
      <c r="I25" s="53"/>
      <c r="J25" s="53"/>
      <c r="K25" s="54"/>
    </row>
    <row r="26" spans="1:11" x14ac:dyDescent="0.35">
      <c r="A26" s="9" t="s">
        <v>12</v>
      </c>
    </row>
    <row r="27" spans="1:11" x14ac:dyDescent="0.35">
      <c r="A27" s="9" t="s">
        <v>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8A95-06B1-430E-ACE3-85735D7FB84B}">
  <dimension ref="A1:L24"/>
  <sheetViews>
    <sheetView showGridLines="0" zoomScaleNormal="100" workbookViewId="0">
      <selection activeCell="L18" sqref="L18"/>
    </sheetView>
  </sheetViews>
  <sheetFormatPr defaultRowHeight="14.5" x14ac:dyDescent="0.35"/>
  <cols>
    <col min="9" max="9" width="12.453125" bestFit="1" customWidth="1"/>
    <col min="10" max="10" width="7.453125" bestFit="1" customWidth="1"/>
    <col min="12" max="12" width="51.81640625" customWidth="1"/>
  </cols>
  <sheetData>
    <row r="1" spans="1:12" ht="21" x14ac:dyDescent="0.5">
      <c r="A1" s="8" t="s">
        <v>40</v>
      </c>
      <c r="L1" s="44" t="s">
        <v>13</v>
      </c>
    </row>
    <row r="3" spans="1:12" x14ac:dyDescent="0.35">
      <c r="I3" t="s">
        <v>99</v>
      </c>
      <c r="J3" s="4">
        <v>0.7</v>
      </c>
    </row>
    <row r="4" spans="1:12" x14ac:dyDescent="0.35">
      <c r="I4" t="s">
        <v>100</v>
      </c>
      <c r="J4" s="4">
        <v>0.2</v>
      </c>
    </row>
    <row r="5" spans="1:12" x14ac:dyDescent="0.35">
      <c r="I5" t="s">
        <v>101</v>
      </c>
      <c r="J5" s="4">
        <v>0.1</v>
      </c>
    </row>
    <row r="6" spans="1:12" x14ac:dyDescent="0.35">
      <c r="I6" t="s">
        <v>33</v>
      </c>
      <c r="J6" s="4">
        <f>SUM(J3:J5)</f>
        <v>0.99999999999999989</v>
      </c>
    </row>
    <row r="7" spans="1:12" x14ac:dyDescent="0.35">
      <c r="J7" s="24"/>
      <c r="L7" s="24"/>
    </row>
    <row r="9" spans="1:12" x14ac:dyDescent="0.35">
      <c r="I9" t="s">
        <v>5</v>
      </c>
      <c r="J9" s="25">
        <v>0.5</v>
      </c>
    </row>
    <row r="10" spans="1:12" x14ac:dyDescent="0.35">
      <c r="I10" t="s">
        <v>107</v>
      </c>
      <c r="J10" s="19">
        <v>0.02</v>
      </c>
    </row>
    <row r="11" spans="1:12" x14ac:dyDescent="0.35">
      <c r="I11" t="s">
        <v>7</v>
      </c>
      <c r="J11" s="19">
        <f>1-J9-J10</f>
        <v>0.48</v>
      </c>
    </row>
    <row r="12" spans="1:12" x14ac:dyDescent="0.35">
      <c r="I12" t="s">
        <v>33</v>
      </c>
      <c r="J12" s="4">
        <f>SUM(J9:J11)</f>
        <v>1</v>
      </c>
    </row>
    <row r="13" spans="1:12" x14ac:dyDescent="0.35">
      <c r="J13" s="19"/>
    </row>
    <row r="21" spans="1:1" x14ac:dyDescent="0.35">
      <c r="A21" t="s">
        <v>11</v>
      </c>
    </row>
    <row r="22" spans="1:1" x14ac:dyDescent="0.35">
      <c r="A22" s="15" t="s">
        <v>29</v>
      </c>
    </row>
    <row r="23" spans="1:1" x14ac:dyDescent="0.35">
      <c r="A23" s="15" t="s">
        <v>31</v>
      </c>
    </row>
    <row r="24" spans="1:1" x14ac:dyDescent="0.35">
      <c r="A24" s="15" t="s">
        <v>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6B8B-CD84-4A39-8842-08590850162B}">
  <dimension ref="A1:Q32"/>
  <sheetViews>
    <sheetView showGridLines="0" zoomScaleNormal="100" workbookViewId="0"/>
  </sheetViews>
  <sheetFormatPr defaultRowHeight="14.5" x14ac:dyDescent="0.35"/>
  <cols>
    <col min="14" max="14" width="12.453125" bestFit="1" customWidth="1"/>
    <col min="15" max="15" width="5.54296875" bestFit="1" customWidth="1"/>
  </cols>
  <sheetData>
    <row r="1" spans="1:17" ht="21" x14ac:dyDescent="0.5">
      <c r="A1" s="8" t="s">
        <v>41</v>
      </c>
    </row>
    <row r="3" spans="1:17" ht="29" x14ac:dyDescent="0.35">
      <c r="H3" s="20" t="s">
        <v>30</v>
      </c>
      <c r="I3" s="26" t="s">
        <v>5</v>
      </c>
      <c r="J3" s="20" t="s">
        <v>34</v>
      </c>
      <c r="K3" s="21" t="s">
        <v>32</v>
      </c>
      <c r="L3" s="20" t="s">
        <v>7</v>
      </c>
      <c r="N3" t="s">
        <v>39</v>
      </c>
      <c r="O3">
        <v>10</v>
      </c>
    </row>
    <row r="4" spans="1:17" x14ac:dyDescent="0.35">
      <c r="H4" s="19">
        <v>3.6</v>
      </c>
      <c r="I4" s="25">
        <v>0.8</v>
      </c>
      <c r="J4" s="19">
        <f>I4*O7-(K4/2)</f>
        <v>1.9890000000000005</v>
      </c>
      <c r="K4" s="19">
        <v>0.03</v>
      </c>
      <c r="L4" s="19">
        <f>H4-SUM(J4:K4)</f>
        <v>1.5809999999999995</v>
      </c>
      <c r="N4" t="s">
        <v>38</v>
      </c>
      <c r="O4">
        <v>3</v>
      </c>
    </row>
    <row r="5" spans="1:17" x14ac:dyDescent="0.35">
      <c r="N5" t="s">
        <v>35</v>
      </c>
      <c r="O5" s="5">
        <f>(360/O3*O4)</f>
        <v>108</v>
      </c>
    </row>
    <row r="6" spans="1:17" x14ac:dyDescent="0.35">
      <c r="N6" t="s">
        <v>36</v>
      </c>
      <c r="O6" s="23">
        <f>360-O5</f>
        <v>252</v>
      </c>
    </row>
    <row r="7" spans="1:17" x14ac:dyDescent="0.35">
      <c r="N7" t="s">
        <v>37</v>
      </c>
      <c r="O7" s="24">
        <f>(249/100)+(K4/2)</f>
        <v>2.5050000000000003</v>
      </c>
      <c r="Q7" s="24"/>
    </row>
    <row r="29" spans="1:1" x14ac:dyDescent="0.35">
      <c r="A29" t="s">
        <v>11</v>
      </c>
    </row>
    <row r="30" spans="1:1" x14ac:dyDescent="0.35">
      <c r="A30" s="9" t="s">
        <v>106</v>
      </c>
    </row>
    <row r="31" spans="1:1" x14ac:dyDescent="0.35">
      <c r="A31" s="15"/>
    </row>
    <row r="32" spans="1:1" x14ac:dyDescent="0.35">
      <c r="A32" s="15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590137B-2720-4DF6-803C-FF97F4DB18D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Info</vt:lpstr>
      <vt:lpstr>Heatmap</vt:lpstr>
      <vt:lpstr>Icon Sets</vt:lpstr>
      <vt:lpstr>Sparklines</vt:lpstr>
      <vt:lpstr>Half Donut Chart </vt:lpstr>
      <vt:lpstr>Bullet Chart</vt:lpstr>
      <vt:lpstr>Speedometer 1</vt:lpstr>
      <vt:lpstr>Speedometer 2 </vt:lpstr>
      <vt:lpstr>Cards</vt:lpstr>
      <vt:lpstr>KPI Indicator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Naji El Kotob</cp:lastModifiedBy>
  <dcterms:created xsi:type="dcterms:W3CDTF">2020-09-27T07:03:50Z</dcterms:created>
  <dcterms:modified xsi:type="dcterms:W3CDTF">2025-08-19T19:07:04Z</dcterms:modified>
</cp:coreProperties>
</file>