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b4ffc2c2641dcdb/Desktop/"/>
    </mc:Choice>
  </mc:AlternateContent>
  <xr:revisionPtr revIDLastSave="98" documentId="13_ncr:1_{B8CD62E6-3779-45F2-8F39-95DE8E43566B}" xr6:coauthVersionLast="47" xr6:coauthVersionMax="47" xr10:uidLastSave="{027FB2C4-DC8F-4FC8-A187-58C24D39ADE8}"/>
  <bookViews>
    <workbookView xWindow="-110" yWindow="-110" windowWidth="25820" windowHeight="15500" xr2:uid="{00000000-000D-0000-FFFF-FFFF00000000}"/>
  </bookViews>
  <sheets>
    <sheet name="About" sheetId="7" r:id="rId1"/>
    <sheet name="Version" sheetId="10" state="hidden" r:id="rId2"/>
    <sheet name="Sales Forecast" sheetId="1" r:id="rId3"/>
    <sheet name="Sales Forecast Sheet" sheetId="9" r:id="rId4"/>
    <sheet name="Subscription" sheetId="6" r:id="rId5"/>
    <sheet name="House Prices" sheetId="2" r:id="rId6"/>
    <sheet name="Coffee Shop Sales" sheetId="3" state="hidden" r:id="rId7"/>
    <sheet name="Student Performance" sheetId="4" state="hidden" r:id="rId8"/>
    <sheet name="Store Revenue" sheetId="5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N27" i="2"/>
  <c r="D4" i="6" l="1"/>
  <c r="D5" i="6"/>
  <c r="D6" i="6"/>
  <c r="D7" i="6"/>
  <c r="D8" i="6"/>
  <c r="D9" i="6"/>
  <c r="D10" i="6"/>
  <c r="D11" i="6"/>
  <c r="D12" i="6"/>
  <c r="D13" i="6"/>
  <c r="D3" i="6"/>
  <c r="B21" i="6"/>
  <c r="B19" i="6"/>
  <c r="E4" i="6"/>
  <c r="E5" i="6"/>
  <c r="E6" i="6"/>
  <c r="E7" i="6"/>
  <c r="E8" i="6"/>
  <c r="E9" i="6"/>
  <c r="E10" i="6"/>
  <c r="E11" i="6"/>
  <c r="E12" i="6"/>
  <c r="E13" i="6"/>
  <c r="E3" i="6"/>
  <c r="E2" i="6"/>
  <c r="C14" i="9"/>
  <c r="C15" i="9"/>
  <c r="C16" i="9"/>
  <c r="H3" i="9"/>
  <c r="H8" i="9"/>
  <c r="H5" i="9"/>
  <c r="H2" i="9"/>
  <c r="H4" i="9"/>
  <c r="H6" i="9"/>
  <c r="H7" i="9"/>
  <c r="E16" i="9"/>
  <c r="D16" i="9"/>
  <c r="D15" i="9"/>
  <c r="D14" i="9"/>
  <c r="E14" i="9"/>
  <c r="E15" i="9"/>
  <c r="C19" i="6"/>
</calcChain>
</file>

<file path=xl/sharedStrings.xml><?xml version="1.0" encoding="utf-8"?>
<sst xmlns="http://schemas.openxmlformats.org/spreadsheetml/2006/main" count="96" uniqueCount="76">
  <si>
    <t>Month</t>
  </si>
  <si>
    <t>Advertising Spend ($)</t>
  </si>
  <si>
    <t>Units 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</si>
  <si>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</si>
  <si>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</si>
  <si>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</si>
  <si>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</si>
  <si>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</si>
  <si>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</si>
  <si>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</si>
  <si>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</si>
  <si>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</si>
  <si>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</si>
  <si>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</si>
  <si>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</si>
  <si>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Size (sqft)</t>
  </si>
  <si>
    <t>Bedrooms</t>
  </si>
  <si>
    <t>Distance to City (km)</t>
  </si>
  <si>
    <t>Price ($)</t>
  </si>
  <si>
    <t>Day</t>
  </si>
  <si>
    <t>Temperature (°C)</t>
  </si>
  <si>
    <t>Promotion (0/1)</t>
  </si>
  <si>
    <t>Sales ($)</t>
  </si>
  <si>
    <t>Study Hours</t>
  </si>
  <si>
    <t>Attendance (%)</t>
  </si>
  <si>
    <t>Sleep Hours</t>
  </si>
  <si>
    <t>Final Score</t>
  </si>
  <si>
    <t>Revenue ($)</t>
  </si>
  <si>
    <t>Number of Subscribers</t>
  </si>
  <si>
    <t>% Change</t>
  </si>
  <si>
    <t>Id</t>
  </si>
  <si>
    <t>y = 35.038x + 955.67</t>
  </si>
  <si>
    <t>Change</t>
  </si>
  <si>
    <t>Naji El Kotob</t>
  </si>
  <si>
    <t xml:space="preserve">Version 1.6 </t>
  </si>
  <si>
    <t>Forecast(Advertising Spend ($))</t>
  </si>
  <si>
    <t>Lower Confidence Bound(Advertising Spend ($))</t>
  </si>
  <si>
    <t>Upper Confidence Bound(Advertising Spend ($))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</si>
  <si>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</si>
  <si>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</si>
  <si>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</si>
  <si>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</si>
  <si>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</si>
  <si>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</si>
  <si>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</si>
  <si>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</si>
  <si>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</si>
  <si>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</si>
  <si>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</si>
  <si>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</si>
  <si>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</si>
  <si>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</si>
  <si>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</si>
  <si>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</si>
  <si>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</si>
  <si>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</si>
  <si>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</si>
  <si>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</si>
  <si>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</si>
  <si>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</si>
  <si>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</si>
  <si>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</si>
  <si>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</si>
  <si>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</si>
  <si>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</si>
  <si>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</si>
  <si>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</si>
  <si>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</si>
  <si>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</si>
  <si>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</si>
  <si>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</si>
  <si>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Price=94,451.76+(148.80×Size)−(27,414.23×Bedrooms)−(3,618.82×Distance)</t>
  </si>
  <si>
    <t>If a house = 2000 sqft, 4 bedrooms, 10 km from city:</t>
  </si>
  <si>
    <t>Version 1.6</t>
  </si>
  <si>
    <t>Naji El Kotob @najielkotob</t>
  </si>
  <si>
    <r>
      <rPr>
        <b/>
        <sz val="28"/>
        <color theme="0"/>
        <rFont val="Verdana"/>
        <family val="2"/>
      </rPr>
      <t>Forecasting</t>
    </r>
    <r>
      <rPr>
        <sz val="28"/>
        <color theme="0"/>
        <rFont val="Verdana"/>
        <family val="2"/>
      </rPr>
      <t xml:space="preserve"> Techniques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</si>
</sst>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theme="0"/>
      <name val="Verdana"/>
      <family val="2"/>
    </font>
    <font>
      <b/>
      <sz val="28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5B3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9" fontId="0" fillId="0" borderId="0" xfId="0" applyNumberFormat="1"/>
    <xf numFmtId="15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0" fillId="0" borderId="0" xfId="0" quotePrefix="1"/>
    <xf numFmtId="44" fontId="0" fillId="0" borderId="0" xfId="1" applyFont="1"/>
    <xf numFmtId="0" fontId="1" fillId="2" borderId="0" xfId="0" applyFont="1" applyFill="1"/>
    <xf numFmtId="0" fontId="1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6" fillId="3" borderId="0" xfId="0" applyFont="1" applyFill="1"/>
  </cellXfs>
  <cellStyles count="2">
    <cellStyle name="Currency" xfId="1" builtinId="4"/>
    <cellStyle name="Normal" xfId="0" builtinId="0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20" formatCode="d\-mmm\-yy"/>
    </dxf>
  </dxfs>
  <tableStyles count="0" defaultTableStyle="TableStyleMedium9" defaultPivotStyle="PivotStyleLight16"/>
  <colors>
    <mruColors>
      <color rgb="FF005B31"/>
      <color rgb="FF00C6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'Sales Forecast Sheet'!$B$1</c:f>
              <c:strCache>
                <c:ptCount val="1"/>
                <c:pt idx="0">
                  <c:v>Advertising Spend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Forecast Sheet'!$B$2:$B$16</c:f>
              <c:numCache>
                <c:formatCode>General</c:formatCode>
                <c:ptCount val="15"/>
                <c:pt idx="0">
                  <c:v>500</c:v>
                </c:pt>
                <c:pt idx="1">
                  <c:v>700</c:v>
                </c:pt>
                <c:pt idx="2">
                  <c:v>800</c:v>
                </c:pt>
                <c:pt idx="3">
                  <c:v>950</c:v>
                </c:pt>
                <c:pt idx="4">
                  <c:v>975</c:v>
                </c:pt>
                <c:pt idx="5">
                  <c:v>1010</c:v>
                </c:pt>
                <c:pt idx="6">
                  <c:v>1000</c:v>
                </c:pt>
                <c:pt idx="7">
                  <c:v>900</c:v>
                </c:pt>
                <c:pt idx="8">
                  <c:v>850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C-4ACD-B01B-C180604FE408}"/>
            </c:ext>
          </c:extLst>
        </c:ser>
        <c:ser>
          <c:idx val="1"/>
          <c:order val="1"/>
          <c:tx>
            <c:strRef>
              <c:f>'Sales Forecast Sheet'!$C$1</c:f>
              <c:strCache>
                <c:ptCount val="1"/>
                <c:pt idx="0">
                  <c:v>Forecast(Advertising Spend ($))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Forecast Sheet'!$A$2:$A$16</c:f>
              <c:numCache>
                <c:formatCode>d\-mmm\-yy</c:formatCode>
                <c:ptCount val="15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</c:numCache>
            </c:numRef>
          </c:cat>
          <c:val>
            <c:numRef>
              <c:f>'Sales Forecast Sheet'!$C$2:$C$16</c:f>
              <c:numCache>
                <c:formatCode>General</c:formatCode>
                <c:ptCount val="15"/>
                <c:pt idx="11">
                  <c:v>1050</c:v>
                </c:pt>
                <c:pt idx="12">
                  <c:v>1087.0970314976032</c:v>
                </c:pt>
                <c:pt idx="13">
                  <c:v>1124.2227119830268</c:v>
                </c:pt>
                <c:pt idx="14">
                  <c:v>1161.3483924684501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C-4ACD-B01B-C180604FE408}"/>
            </c:ext>
          </c:extLst>
        </c:ser>
        <c:ser>
          <c:idx val="2"/>
          <c:order val="2"/>
          <c:tx>
            <c:strRef>
              <c:f>'Sales Forecast Sheet'!$D$1</c:f>
              <c:strCache>
                <c:ptCount val="1"/>
                <c:pt idx="0">
                  <c:v>Lower Confidence Bound(Advertising Spend ($))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'Sales Forecast Sheet'!$A$2:$A$16</c:f>
              <c:numCache>
                <c:formatCode>d\-mmm\-yy</c:formatCode>
                <c:ptCount val="15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</c:numCache>
            </c:numRef>
          </c:cat>
          <c:val>
            <c:numRef>
              <c:f>'Sales Forecast Sheet'!$D$2:$D$16</c:f>
              <c:numCache>
                <c:formatCode>General</c:formatCode>
                <c:ptCount val="15"/>
                <c:pt idx="11" formatCode="0.00">
                  <c:v>1050</c:v>
                </c:pt>
                <c:pt idx="12" formatCode="0.00">
                  <c:v>924.47055222012034</c:v>
                </c:pt>
                <c:pt idx="13" formatCode="0.00">
                  <c:v>882.82184834092141</c:v>
                </c:pt>
                <c:pt idx="14" formatCode="0.00">
                  <c:v>851.34013339502076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C-4ACD-B01B-C180604FE408}"/>
            </c:ext>
          </c:extLst>
        </c:ser>
        <c:ser>
          <c:idx val="3"/>
          <c:order val="3"/>
          <c:tx>
            <c:strRef>
              <c:f>'Sales Forecast Sheet'!$E$1</c:f>
              <c:strCache>
                <c:ptCount val="1"/>
                <c:pt idx="0">
                  <c:v>Upper Confidence Bound(Advertising Spend ($))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'Sales Forecast Sheet'!$A$2:$A$16</c:f>
              <c:numCache>
                <c:formatCode>d\-mmm\-yy</c:formatCode>
                <c:ptCount val="15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</c:numCache>
            </c:numRef>
          </c:cat>
          <c:val>
            <c:numRef>
              <c:f>'Sales Forecast Sheet'!$E$2:$E$16</c:f>
              <c:numCache>
                <c:formatCode>General</c:formatCode>
                <c:ptCount val="15"/>
                <c:pt idx="11" formatCode="0.00">
                  <c:v>1050</c:v>
                </c:pt>
                <c:pt idx="12" formatCode="0.00">
                  <c:v>1249.7235107750862</c:v>
                </c:pt>
                <c:pt idx="13" formatCode="0.00">
                  <c:v>1365.6235756251322</c:v>
                </c:pt>
                <c:pt idx="14" formatCode="0.00">
                  <c:v>1471.3566515418795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C-4ACD-B01B-C180604F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8720"/>
        <c:axId val="73162880"/>
      </c:lineChart>
      <c:catAx>
        <c:axId val="73178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880"/>
        <c:crosses val="autoZero"/>
        <c:auto val="1"/>
        <c:lblAlgn val="ctr"/>
        <c:lblOffset val="100"/>
        <c:noMultiLvlLbl val="0"/>
      </c:catAx>
      <c:valAx>
        <c:axId val="731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Subscription!$C$1</c:f>
              <c:strCache>
                <c:ptCount val="1"/>
                <c:pt idx="0">
                  <c:v>Number of Subscribers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-0.1608497375328084"/>
                  <c:y val="3.693606007582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Subscription!$B$2:$B$13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Subscription!$C$2:$C$13</c:f>
              <c:numCache>
                <c:formatCode>#,##0</c:formatCode>
                <c:ptCount val="12"/>
                <c:pt idx="0">
                  <c:v>1000</c:v>
                </c:pt>
                <c:pt idx="1">
                  <c:v>1030</c:v>
                </c:pt>
                <c:pt idx="2">
                  <c:v>1061</c:v>
                </c:pt>
                <c:pt idx="3">
                  <c:v>1093</c:v>
                </c:pt>
                <c:pt idx="4">
                  <c:v>1126</c:v>
                </c:pt>
                <c:pt idx="5">
                  <c:v>1160</c:v>
                </c:pt>
                <c:pt idx="6">
                  <c:v>1195</c:v>
                </c:pt>
                <c:pt idx="7">
                  <c:v>1231</c:v>
                </c:pt>
                <c:pt idx="8">
                  <c:v>1268</c:v>
                </c:pt>
                <c:pt idx="9">
                  <c:v>1306</c:v>
                </c:pt>
                <c:pt idx="10">
                  <c:v>1345</c:v>
                </c:pt>
                <c:pt idx="11">
                  <c:v>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F-47F4-924E-5B05F4D3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99184"/>
        <c:axId val="1013399664"/>
      </c:scatterChart>
      <c:valAx>
        <c:axId val="10133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99664"/>
        <c:crosses val="autoZero"/>
        <c:crossBetween val="midCat"/>
      </c:valAx>
      <c:valAx>
        <c:axId val="101339966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50800</xdr:rowOff>
    </xdr:from>
    <xdr:to>
      <xdr:col>2</xdr:col>
      <xdr:colOff>285750</xdr:colOff>
      <xdr:row>4</xdr:row>
      <xdr:rowOff>111125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168802-3D68-3AFB-F69B-4537CE0613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36" r="13636"/>
        <a:stretch>
          <a:fillRect/>
        </a:stretch>
      </xdr:blipFill>
      <xdr:spPr>
        <a:xfrm>
          <a:off x="285750" y="234950"/>
          <a:ext cx="1219200" cy="942975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19050</xdr:rowOff>
    </xdr:from>
    <xdr:to>
      <xdr:col>4</xdr:col>
      <xdr:colOff>2965450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6DE1D-D1E4-716E-79FC-B75FBB006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19326</xdr:colOff>
      <xdr:row>0</xdr:row>
      <xdr:rowOff>0</xdr:rowOff>
    </xdr:from>
    <xdr:to>
      <xdr:col>13</xdr:col>
      <xdr:colOff>27609</xdr:colOff>
      <xdr:row>15</xdr:row>
      <xdr:rowOff>22087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7DFCE-3D24-CE49-6BD8-7292AC88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1</xdr:row>
      <xdr:rowOff>69850</xdr:rowOff>
    </xdr:from>
    <xdr:to>
      <xdr:col>10</xdr:col>
      <xdr:colOff>539929</xdr:colOff>
      <xdr:row>16</xdr:row>
      <xdr:rowOff>158898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2EBCF6-ECB3-AA3E-7DBA-43EB785B6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254000"/>
          <a:ext cx="3492679" cy="2883048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9A04C-B291-4FF2-A38B-8ED46394C54E}" name="Table3" displayName="Table3" ref="A1:E16" totalsRowShown="0">
  <autoFilter ref="A1:E16" xr:uid="{ABE9A04C-B291-4FF2-A38B-8ED46394C54E}"/>
  <tableColumns count="5">
    <tableColumn id="1" xr3:uid="{45E73A73-403F-43EF-B727-6522172FE059}" name="Month" dataDxfId="3"/>
    <tableColumn id="2" xr3:uid="{27BEAB4D-096A-4212-90C8-8DD5CF42F6C7}" name="Advertising Spend ($)"/>
    <tableColumn id="3" xr3:uid="{24126B49-51D0-4A79-B314-7D88D10813F6}" name="Forecast(Advertising Spend ($))"/>
    <tableColumn id="4" xr3:uid="{40655E78-A624-4025-992E-707FEAE93E8A}" name="Lower Confidence Bound(Advertising Spend ($))" dataDxfId="2"/>
    <tableColumn id="5" xr3:uid="{2B7EB39E-8A27-4AE1-89C0-8B534D5AEFA0}" name="Upper Confidence Bound(Advertising Spend ($))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2F47E4-3B19-4F76-A570-5D2766007AEF}" name="Table4" displayName="Table4" ref="G1:H8" totalsRowShown="0">
  <autoFilter ref="G1:H8" xr:uid="{ED2F47E4-3B19-4F76-A570-5D2766007AEF}"/>
  <tableColumns count="2">
    <tableColumn id="1" xr3:uid="{C87CD310-1DC2-410F-A2A8-DF1F6EDF8B7A}" name="Statistic"/>
    <tableColumn id="2" xr3:uid="{5DADA79E-BE32-417D-A54B-8BE047F2AB2C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70CB-CA6B-405D-93CD-C1F3CF688287}">
  <dimension ref="D2:D4"/>
  <sheetViews>
    <sheetView showGridLines="0" tabSelected="1" workbookViewId="0">
      <selection activeCell="I20" sqref="I20"/>
    </sheetView>
  </sheetViews>
  <sheetFormatPr defaultRowHeight="14.5" x14ac:dyDescent="0.35"/>
  <cols>
    <col min="1" max="16384" width="8.7265625" style="15"/>
  </cols>
  <sheetData>
    <row r="2" spans="4:4" ht="34" x14ac:dyDescent="0.6">
      <c r="D2" s="18" t="s">
        <v>75</v>
      </c>
    </row>
    <row r="3" spans="4:4" ht="21" x14ac:dyDescent="0.5">
      <c r="D3" s="16" t="s">
        <v>33</v>
      </c>
    </row>
    <row r="4" spans="4:4" x14ac:dyDescent="0.35">
      <c r="D4" s="17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5DEF-96A0-4745-998B-041AD40E1666}">
  <dimension ref="A1:A2"/>
  <sheetViews>
    <sheetView workbookViewId="0">
      <selection activeCell="D17" sqref="D17"/>
    </sheetView>
  </sheetViews>
  <sheetFormatPr defaultRowHeight="14.5" x14ac:dyDescent="0.35"/>
  <sheetData>
    <row r="1" spans="1:1" x14ac:dyDescent="0.35">
      <c r="A1" t="s">
        <v>73</v>
      </c>
    </row>
    <row r="2" spans="1:1" x14ac:dyDescent="0.35">
      <c r="A2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pane ySplit="1" topLeftCell="A2" activePane="bottomLeft" state="frozen"/>
      <selection pane="bottomLeft" activeCell="B27" sqref="B27"/>
    </sheetView>
  </sheetViews>
  <sheetFormatPr defaultRowHeight="14.5" x14ac:dyDescent="0.35"/>
  <cols>
    <col min="1" max="1" width="9.453125" bestFit="1" customWidth="1"/>
    <col min="2" max="2" width="18.7265625" bestFit="1" customWidth="1"/>
    <col min="3" max="3" width="9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4">
        <v>45292</v>
      </c>
      <c r="B2">
        <v>500</v>
      </c>
      <c r="C2">
        <v>1200</v>
      </c>
    </row>
    <row r="3" spans="1:3" x14ac:dyDescent="0.35">
      <c r="A3" s="4">
        <v>45323</v>
      </c>
      <c r="B3">
        <v>700</v>
      </c>
      <c r="C3">
        <v>1350</v>
      </c>
    </row>
    <row r="4" spans="1:3" x14ac:dyDescent="0.35">
      <c r="A4" s="4">
        <v>45352</v>
      </c>
      <c r="B4">
        <v>800</v>
      </c>
      <c r="C4">
        <v>1600</v>
      </c>
    </row>
    <row r="5" spans="1:3" x14ac:dyDescent="0.35">
      <c r="A5" s="4">
        <v>45383</v>
      </c>
      <c r="B5">
        <v>950</v>
      </c>
      <c r="C5">
        <v>1750</v>
      </c>
    </row>
    <row r="6" spans="1:3" x14ac:dyDescent="0.35">
      <c r="A6" s="4">
        <v>45413</v>
      </c>
      <c r="B6">
        <v>975</v>
      </c>
      <c r="C6">
        <v>1900</v>
      </c>
    </row>
    <row r="7" spans="1:3" x14ac:dyDescent="0.35">
      <c r="A7" s="4">
        <v>45444</v>
      </c>
      <c r="B7">
        <v>1010</v>
      </c>
      <c r="C7">
        <v>2000</v>
      </c>
    </row>
    <row r="8" spans="1:3" x14ac:dyDescent="0.35">
      <c r="A8" s="4">
        <v>45474</v>
      </c>
      <c r="B8">
        <v>1000</v>
      </c>
      <c r="C8">
        <v>1850</v>
      </c>
    </row>
    <row r="9" spans="1:3" x14ac:dyDescent="0.35">
      <c r="A9" s="4">
        <v>45505</v>
      </c>
      <c r="B9">
        <v>900</v>
      </c>
      <c r="C9">
        <v>1700</v>
      </c>
    </row>
    <row r="10" spans="1:3" x14ac:dyDescent="0.35">
      <c r="A10" s="4">
        <v>45536</v>
      </c>
      <c r="B10">
        <v>850</v>
      </c>
      <c r="C10">
        <v>1600</v>
      </c>
    </row>
    <row r="11" spans="1:3" x14ac:dyDescent="0.35">
      <c r="A11" s="4">
        <v>45566</v>
      </c>
      <c r="B11">
        <v>950</v>
      </c>
      <c r="C11">
        <v>1650</v>
      </c>
    </row>
    <row r="12" spans="1:3" x14ac:dyDescent="0.35">
      <c r="A12" s="4">
        <v>45597</v>
      </c>
      <c r="B12">
        <v>1000</v>
      </c>
      <c r="C12">
        <v>1750</v>
      </c>
    </row>
    <row r="13" spans="1:3" x14ac:dyDescent="0.35">
      <c r="A13" s="4">
        <v>45627</v>
      </c>
      <c r="B13">
        <v>1050</v>
      </c>
      <c r="C13">
        <v>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EA0A-1512-4316-AD8B-24382210A305}">
  <dimension ref="A1:H16"/>
  <sheetViews>
    <sheetView workbookViewId="0">
      <selection activeCell="H26" sqref="H26"/>
    </sheetView>
  </sheetViews>
  <sheetFormatPr defaultRowHeight="14.5" x14ac:dyDescent="0.35"/>
  <cols>
    <col min="2" max="2" width="20.54296875" customWidth="1"/>
    <col min="3" max="3" width="28.90625" customWidth="1"/>
    <col min="4" max="4" width="42.6328125" customWidth="1"/>
    <col min="5" max="5" width="42.7265625" customWidth="1"/>
    <col min="7" max="7" width="9.453125" customWidth="1"/>
    <col min="8" max="8" width="7.54296875" customWidth="1"/>
  </cols>
  <sheetData>
    <row r="1" spans="1:8" x14ac:dyDescent="0.35">
      <c r="A1" t="s">
        <v>0</v>
      </c>
      <c r="B1" t="s">
        <v>1</v>
      </c>
      <c r="C1" t="s">
        <v>35</v>
      </c>
      <c r="D1" t="s">
        <v>36</v>
      </c>
      <c r="E1" t="s">
        <v>37</v>
      </c>
      <c r="G1" t="s">
        <v>38</v>
      </c>
      <c r="H1" t="s">
        <v>39</v>
      </c>
    </row>
    <row r="2" spans="1:8" x14ac:dyDescent="0.35">
      <c r="A2" s="4">
        <v>45292</v>
      </c>
      <c r="B2">
        <v>500</v>
      </c>
      <c r="G2" t="s">
        <v>40</v>
      </c>
      <c r="H2" s="6">
        <f>_xlfn.FORECAST.ETS.STAT($B$2:$B$13,$A$2:$A$13,1,1,1)</f>
        <v>0.998</v>
      </c>
    </row>
    <row r="3" spans="1:8" x14ac:dyDescent="0.35">
      <c r="A3" s="4">
        <v>45323</v>
      </c>
      <c r="B3">
        <v>700</v>
      </c>
      <c r="G3" t="s">
        <v>41</v>
      </c>
      <c r="H3" s="6">
        <f>_xlfn.FORECAST.ETS.STAT($B$2:$B$13,$A$2:$A$13,2,1,1)</f>
        <v>9.9000000000000005E-2</v>
      </c>
    </row>
    <row r="4" spans="1:8" x14ac:dyDescent="0.35">
      <c r="A4" s="4">
        <v>45352</v>
      </c>
      <c r="B4">
        <v>800</v>
      </c>
      <c r="G4" t="s">
        <v>42</v>
      </c>
      <c r="H4" s="6">
        <f>_xlfn.FORECAST.ETS.STAT($B$2:$B$13,$A$2:$A$13,3,1,1)</f>
        <v>2.2204460492503131E-16</v>
      </c>
    </row>
    <row r="5" spans="1:8" x14ac:dyDescent="0.35">
      <c r="A5" s="4">
        <v>45383</v>
      </c>
      <c r="B5">
        <v>950</v>
      </c>
      <c r="G5" t="s">
        <v>43</v>
      </c>
      <c r="H5" s="6">
        <f>_xlfn.FORECAST.ETS.STAT($B$2:$B$13,$A$2:$A$13,4,1,1)</f>
        <v>0.53335906605033734</v>
      </c>
    </row>
    <row r="6" spans="1:8" x14ac:dyDescent="0.35">
      <c r="A6" s="4">
        <v>45413</v>
      </c>
      <c r="B6">
        <v>975</v>
      </c>
      <c r="G6" t="s">
        <v>44</v>
      </c>
      <c r="H6" s="6">
        <f>_xlfn.FORECAST.ETS.STAT($B$2:$B$13,$A$2:$A$13,5,1,1)</f>
        <v>5.1422161455096302E-2</v>
      </c>
    </row>
    <row r="7" spans="1:8" x14ac:dyDescent="0.35">
      <c r="A7" s="4">
        <v>45444</v>
      </c>
      <c r="B7">
        <v>1010</v>
      </c>
      <c r="G7" t="s">
        <v>45</v>
      </c>
      <c r="H7" s="6">
        <f>_xlfn.FORECAST.ETS.STAT($B$2:$B$13,$A$2:$A$13,6,1,1)</f>
        <v>47.240374421601302</v>
      </c>
    </row>
    <row r="8" spans="1:8" x14ac:dyDescent="0.35">
      <c r="A8" s="4">
        <v>45474</v>
      </c>
      <c r="B8">
        <v>1000</v>
      </c>
      <c r="G8" t="s">
        <v>46</v>
      </c>
      <c r="H8" s="6">
        <f>_xlfn.FORECAST.ETS.STAT($B$2:$B$13,$A$2:$A$13,7,1,1)</f>
        <v>57.276272257744047</v>
      </c>
    </row>
    <row r="9" spans="1:8" x14ac:dyDescent="0.35">
      <c r="A9" s="4">
        <v>45505</v>
      </c>
      <c r="B9">
        <v>900</v>
      </c>
    </row>
    <row r="10" spans="1:8" x14ac:dyDescent="0.35">
      <c r="A10" s="4">
        <v>45536</v>
      </c>
      <c r="B10">
        <v>850</v>
      </c>
    </row>
    <row r="11" spans="1:8" x14ac:dyDescent="0.35">
      <c r="A11" s="4">
        <v>45566</v>
      </c>
      <c r="B11">
        <v>950</v>
      </c>
    </row>
    <row r="12" spans="1:8" x14ac:dyDescent="0.35">
      <c r="A12" s="4">
        <v>45597</v>
      </c>
      <c r="B12">
        <v>1000</v>
      </c>
    </row>
    <row r="13" spans="1:8" x14ac:dyDescent="0.35">
      <c r="A13" s="4">
        <v>45627</v>
      </c>
      <c r="B13">
        <v>1050</v>
      </c>
      <c r="C13">
        <v>1050</v>
      </c>
      <c r="D13" s="5">
        <v>1050</v>
      </c>
      <c r="E13" s="5">
        <v>1050</v>
      </c>
    </row>
    <row r="14" spans="1:8" x14ac:dyDescent="0.35">
      <c r="A14" s="4">
        <v>45658</v>
      </c>
      <c r="C14">
        <f>_xlfn.FORECAST.ETS(A14,$B$2:$B$13,$A$2:$A$13,1,1)</f>
        <v>1087.0970314976032</v>
      </c>
      <c r="D14" s="5">
        <f>C14-_xlfn.FORECAST.ETS.CONFINT(A14,$B$2:$B$13,$A$2:$A$13,0.95,1,1)</f>
        <v>924.47055222012034</v>
      </c>
      <c r="E14" s="5">
        <f>C14+_xlfn.FORECAST.ETS.CONFINT(A14,$B$2:$B$13,$A$2:$A$13,0.95,1,1)</f>
        <v>1249.7235107750862</v>
      </c>
    </row>
    <row r="15" spans="1:8" x14ac:dyDescent="0.35">
      <c r="A15" s="4">
        <v>45689</v>
      </c>
      <c r="C15">
        <f>_xlfn.FORECAST.ETS(A15,$B$2:$B$13,$A$2:$A$13,1,1)</f>
        <v>1124.2227119830268</v>
      </c>
      <c r="D15" s="5">
        <f>C15-_xlfn.FORECAST.ETS.CONFINT(A15,$B$2:$B$13,$A$2:$A$13,0.95,1,1)</f>
        <v>882.82184834092141</v>
      </c>
      <c r="E15" s="5">
        <f>C15+_xlfn.FORECAST.ETS.CONFINT(A15,$B$2:$B$13,$A$2:$A$13,0.95,1,1)</f>
        <v>1365.6235756251322</v>
      </c>
    </row>
    <row r="16" spans="1:8" x14ac:dyDescent="0.35">
      <c r="A16" s="4">
        <v>45717</v>
      </c>
      <c r="C16">
        <f>_xlfn.FORECAST.ETS(A16,$B$2:$B$13,$A$2:$A$13,1,1)</f>
        <v>1161.3483924684501</v>
      </c>
      <c r="D16" s="5">
        <f>C16-_xlfn.FORECAST.ETS.CONFINT(A16,$B$2:$B$13,$A$2:$A$13,0.95,1,1)</f>
        <v>851.34013339502076</v>
      </c>
      <c r="E16" s="5">
        <f>C16+_xlfn.FORECAST.ETS.CONFINT(A16,$B$2:$B$13,$A$2:$A$13,0.95,1,1)</f>
        <v>1471.3566515418795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86D9-6F4F-4517-BECC-190A8D6F82D3}">
  <dimension ref="A1:E21"/>
  <sheetViews>
    <sheetView zoomScale="115" zoomScaleNormal="115" workbookViewId="0">
      <selection activeCell="N27" sqref="N27"/>
    </sheetView>
  </sheetViews>
  <sheetFormatPr defaultRowHeight="14.5" x14ac:dyDescent="0.35"/>
  <cols>
    <col min="3" max="3" width="20" bestFit="1" customWidth="1"/>
    <col min="4" max="4" width="10.453125" customWidth="1"/>
  </cols>
  <sheetData>
    <row r="1" spans="1:5" x14ac:dyDescent="0.35">
      <c r="A1" t="s">
        <v>30</v>
      </c>
      <c r="B1" t="s">
        <v>0</v>
      </c>
      <c r="C1" t="s">
        <v>28</v>
      </c>
      <c r="D1" t="s">
        <v>32</v>
      </c>
      <c r="E1" t="s">
        <v>29</v>
      </c>
    </row>
    <row r="2" spans="1:5" x14ac:dyDescent="0.35">
      <c r="A2">
        <v>1</v>
      </c>
      <c r="B2" t="s">
        <v>3</v>
      </c>
      <c r="C2" s="2">
        <v>1000</v>
      </c>
      <c r="D2" s="2">
        <v>0</v>
      </c>
      <c r="E2">
        <f>0</f>
        <v>0</v>
      </c>
    </row>
    <row r="3" spans="1:5" x14ac:dyDescent="0.35">
      <c r="A3">
        <v>2</v>
      </c>
      <c r="B3" t="s">
        <v>4</v>
      </c>
      <c r="C3" s="2">
        <v>1030</v>
      </c>
      <c r="D3" s="2">
        <f>C3-C2</f>
        <v>30</v>
      </c>
      <c r="E3" s="3">
        <f t="shared" ref="E3:E13" si="0">(C3-C2) / C2</f>
        <v>0.03</v>
      </c>
    </row>
    <row r="4" spans="1:5" x14ac:dyDescent="0.35">
      <c r="A4">
        <v>3</v>
      </c>
      <c r="B4" t="s">
        <v>5</v>
      </c>
      <c r="C4" s="2">
        <v>1061</v>
      </c>
      <c r="D4" s="2">
        <f t="shared" ref="D4:D13" si="1">C4-C3</f>
        <v>31</v>
      </c>
      <c r="E4" s="3">
        <f t="shared" si="0"/>
        <v>3.0097087378640777E-2</v>
      </c>
    </row>
    <row r="5" spans="1:5" x14ac:dyDescent="0.35">
      <c r="A5">
        <v>4</v>
      </c>
      <c r="B5" t="s">
        <v>6</v>
      </c>
      <c r="C5" s="2">
        <v>1093</v>
      </c>
      <c r="D5" s="2">
        <f t="shared" si="1"/>
        <v>32</v>
      </c>
      <c r="E5" s="3">
        <f t="shared" si="0"/>
        <v>3.0160226201696512E-2</v>
      </c>
    </row>
    <row r="6" spans="1:5" x14ac:dyDescent="0.35">
      <c r="A6">
        <v>5</v>
      </c>
      <c r="B6" t="s">
        <v>7</v>
      </c>
      <c r="C6" s="2">
        <v>1126</v>
      </c>
      <c r="D6" s="2">
        <f t="shared" si="1"/>
        <v>33</v>
      </c>
      <c r="E6" s="3">
        <f t="shared" si="0"/>
        <v>3.0192131747483988E-2</v>
      </c>
    </row>
    <row r="7" spans="1:5" x14ac:dyDescent="0.35">
      <c r="A7">
        <v>6</v>
      </c>
      <c r="B7" t="s">
        <v>8</v>
      </c>
      <c r="C7" s="2">
        <v>1160</v>
      </c>
      <c r="D7" s="2">
        <f t="shared" si="1"/>
        <v>34</v>
      </c>
      <c r="E7" s="3">
        <f t="shared" si="0"/>
        <v>3.0195381882770871E-2</v>
      </c>
    </row>
    <row r="8" spans="1:5" x14ac:dyDescent="0.35">
      <c r="A8">
        <v>7</v>
      </c>
      <c r="B8" t="s">
        <v>9</v>
      </c>
      <c r="C8" s="2">
        <v>1195</v>
      </c>
      <c r="D8" s="2">
        <f t="shared" si="1"/>
        <v>35</v>
      </c>
      <c r="E8" s="3">
        <f t="shared" si="0"/>
        <v>3.017241379310345E-2</v>
      </c>
    </row>
    <row r="9" spans="1:5" x14ac:dyDescent="0.35">
      <c r="A9">
        <v>8</v>
      </c>
      <c r="B9" t="s">
        <v>10</v>
      </c>
      <c r="C9" s="2">
        <v>1231</v>
      </c>
      <c r="D9" s="2">
        <f t="shared" si="1"/>
        <v>36</v>
      </c>
      <c r="E9" s="3">
        <f t="shared" si="0"/>
        <v>3.0125523012552301E-2</v>
      </c>
    </row>
    <row r="10" spans="1:5" x14ac:dyDescent="0.35">
      <c r="A10">
        <v>9</v>
      </c>
      <c r="B10" t="s">
        <v>11</v>
      </c>
      <c r="C10" s="2">
        <v>1268</v>
      </c>
      <c r="D10" s="2">
        <f t="shared" si="1"/>
        <v>37</v>
      </c>
      <c r="E10" s="3">
        <f t="shared" si="0"/>
        <v>3.0056864337936636E-2</v>
      </c>
    </row>
    <row r="11" spans="1:5" x14ac:dyDescent="0.35">
      <c r="A11">
        <v>10</v>
      </c>
      <c r="B11" t="s">
        <v>12</v>
      </c>
      <c r="C11" s="2">
        <v>1306</v>
      </c>
      <c r="D11" s="2">
        <f t="shared" si="1"/>
        <v>38</v>
      </c>
      <c r="E11" s="3">
        <f t="shared" si="0"/>
        <v>2.996845425867508E-2</v>
      </c>
    </row>
    <row r="12" spans="1:5" x14ac:dyDescent="0.35">
      <c r="A12">
        <v>11</v>
      </c>
      <c r="B12" t="s">
        <v>13</v>
      </c>
      <c r="C12" s="2">
        <v>1345</v>
      </c>
      <c r="D12" s="2">
        <f t="shared" si="1"/>
        <v>39</v>
      </c>
      <c r="E12" s="3">
        <f t="shared" si="0"/>
        <v>2.9862174578866769E-2</v>
      </c>
    </row>
    <row r="13" spans="1:5" x14ac:dyDescent="0.35">
      <c r="A13">
        <v>12</v>
      </c>
      <c r="B13" t="s">
        <v>14</v>
      </c>
      <c r="C13" s="2">
        <v>1386</v>
      </c>
      <c r="D13" s="2">
        <f t="shared" si="1"/>
        <v>41</v>
      </c>
      <c r="E13" s="3">
        <f t="shared" si="0"/>
        <v>3.0483271375464683E-2</v>
      </c>
    </row>
    <row r="14" spans="1:5" x14ac:dyDescent="0.35">
      <c r="E14" s="3"/>
    </row>
    <row r="19" spans="2:3" x14ac:dyDescent="0.35">
      <c r="B19">
        <f>_xlfn.FORECAST.LINEAR(13, C2:C13, A2:A13)</f>
        <v>1411.1666666666667</v>
      </c>
      <c r="C19" t="str">
        <f ca="1">_xlfn.FORMULATEXT(B19)</f>
        <v>=FORECAST.LINEAR(13, C2:C13, A2:A13)</v>
      </c>
    </row>
    <row r="21" spans="2:3" x14ac:dyDescent="0.35">
      <c r="B21">
        <f>35.038 * 13 + 955.67</f>
        <v>1411.164</v>
      </c>
      <c r="C21" t="s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"/>
  <sheetViews>
    <sheetView topLeftCell="B1" workbookViewId="0">
      <pane ySplit="1" topLeftCell="A2" activePane="bottomLeft" state="frozen"/>
      <selection pane="bottomLeft" activeCell="R33" sqref="R33"/>
    </sheetView>
  </sheetViews>
  <sheetFormatPr defaultRowHeight="14.5" x14ac:dyDescent="0.35"/>
  <cols>
    <col min="2" max="2" width="13.08984375" customWidth="1"/>
    <col min="3" max="3" width="18.453125" bestFit="1" customWidth="1"/>
    <col min="4" max="4" width="7.6328125" bestFit="1" customWidth="1"/>
    <col min="13" max="13" width="18.08984375" bestFit="1" customWidth="1"/>
    <col min="14" max="14" width="12.453125" bestFit="1" customWidth="1"/>
    <col min="15" max="15" width="13.54296875" bestFit="1" customWidth="1"/>
    <col min="16" max="16" width="12.453125" bestFit="1" customWidth="1"/>
    <col min="17" max="17" width="11.81640625" bestFit="1" customWidth="1"/>
    <col min="18" max="21" width="12.453125" bestFit="1" customWidth="1"/>
  </cols>
  <sheetData>
    <row r="1" spans="1:18" x14ac:dyDescent="0.35">
      <c r="A1" s="1" t="s">
        <v>15</v>
      </c>
      <c r="B1" s="1" t="s">
        <v>16</v>
      </c>
      <c r="C1" s="1" t="s">
        <v>17</v>
      </c>
      <c r="D1" s="1" t="s">
        <v>18</v>
      </c>
    </row>
    <row r="2" spans="1:18" x14ac:dyDescent="0.35">
      <c r="A2">
        <v>1000</v>
      </c>
      <c r="B2">
        <v>2</v>
      </c>
      <c r="C2">
        <v>8</v>
      </c>
      <c r="D2">
        <v>150000</v>
      </c>
      <c r="M2" t="s">
        <v>47</v>
      </c>
    </row>
    <row r="3" spans="1:18" ht="15" thickBot="1" x14ac:dyDescent="0.4">
      <c r="A3">
        <v>1500</v>
      </c>
      <c r="B3">
        <v>3</v>
      </c>
      <c r="C3">
        <v>5</v>
      </c>
      <c r="D3">
        <v>220000</v>
      </c>
    </row>
    <row r="4" spans="1:18" x14ac:dyDescent="0.35">
      <c r="A4">
        <v>1800</v>
      </c>
      <c r="B4">
        <v>4</v>
      </c>
      <c r="C4">
        <v>12</v>
      </c>
      <c r="D4">
        <v>210000</v>
      </c>
      <c r="M4" s="9" t="s">
        <v>48</v>
      </c>
      <c r="N4" s="9"/>
    </row>
    <row r="5" spans="1:18" x14ac:dyDescent="0.35">
      <c r="A5">
        <v>2000</v>
      </c>
      <c r="B5">
        <v>4</v>
      </c>
      <c r="C5">
        <v>7</v>
      </c>
      <c r="D5">
        <v>250000</v>
      </c>
      <c r="M5" t="s">
        <v>49</v>
      </c>
      <c r="N5">
        <v>0.99226166999188481</v>
      </c>
    </row>
    <row r="6" spans="1:18" x14ac:dyDescent="0.35">
      <c r="A6">
        <v>2200</v>
      </c>
      <c r="B6">
        <v>5</v>
      </c>
      <c r="C6">
        <v>10</v>
      </c>
      <c r="D6">
        <v>260000</v>
      </c>
      <c r="M6" t="s">
        <v>50</v>
      </c>
      <c r="N6">
        <v>0.98458322173508406</v>
      </c>
    </row>
    <row r="7" spans="1:18" x14ac:dyDescent="0.35">
      <c r="A7">
        <v>2500</v>
      </c>
      <c r="B7">
        <v>5</v>
      </c>
      <c r="C7">
        <v>15</v>
      </c>
      <c r="D7">
        <v>280000</v>
      </c>
      <c r="M7" t="s">
        <v>51</v>
      </c>
      <c r="N7">
        <v>0.97687483260262609</v>
      </c>
    </row>
    <row r="8" spans="1:18" x14ac:dyDescent="0.35">
      <c r="A8">
        <v>2700</v>
      </c>
      <c r="B8">
        <v>5</v>
      </c>
      <c r="C8">
        <v>20</v>
      </c>
      <c r="D8">
        <v>300000</v>
      </c>
      <c r="M8" t="s">
        <v>52</v>
      </c>
      <c r="N8">
        <v>11063.870002102929</v>
      </c>
    </row>
    <row r="9" spans="1:18" ht="15" thickBot="1" x14ac:dyDescent="0.4">
      <c r="A9">
        <v>3000</v>
      </c>
      <c r="B9">
        <v>6</v>
      </c>
      <c r="C9">
        <v>5</v>
      </c>
      <c r="D9">
        <v>350000</v>
      </c>
      <c r="M9" s="7" t="s">
        <v>53</v>
      </c>
      <c r="N9" s="7">
        <v>10</v>
      </c>
    </row>
    <row r="10" spans="1:18" x14ac:dyDescent="0.35">
      <c r="A10">
        <v>3200</v>
      </c>
      <c r="B10">
        <v>6</v>
      </c>
      <c r="C10">
        <v>3</v>
      </c>
      <c r="D10">
        <v>400000</v>
      </c>
    </row>
    <row r="11" spans="1:18" ht="15" thickBot="1" x14ac:dyDescent="0.4">
      <c r="A11">
        <v>3500</v>
      </c>
      <c r="B11">
        <v>7</v>
      </c>
      <c r="C11">
        <v>25</v>
      </c>
      <c r="D11">
        <v>320000</v>
      </c>
      <c r="M11" t="s">
        <v>54</v>
      </c>
    </row>
    <row r="12" spans="1:18" x14ac:dyDescent="0.35">
      <c r="M12" s="8"/>
      <c r="N12" s="8" t="s">
        <v>59</v>
      </c>
      <c r="O12" s="8" t="s">
        <v>60</v>
      </c>
      <c r="P12" s="8" t="s">
        <v>61</v>
      </c>
      <c r="Q12" s="8" t="s">
        <v>62</v>
      </c>
      <c r="R12" s="8" t="s">
        <v>63</v>
      </c>
    </row>
    <row r="13" spans="1:18" x14ac:dyDescent="0.35">
      <c r="M13" t="s">
        <v>55</v>
      </c>
      <c r="N13">
        <v>3</v>
      </c>
      <c r="O13">
        <v>46905544683.459404</v>
      </c>
      <c r="P13">
        <v>15635181561.153135</v>
      </c>
      <c r="Q13">
        <v>127.72879064826432</v>
      </c>
      <c r="R13">
        <v>7.9689854495981174E-6</v>
      </c>
    </row>
    <row r="14" spans="1:18" x14ac:dyDescent="0.35">
      <c r="M14" t="s">
        <v>56</v>
      </c>
      <c r="N14">
        <v>6</v>
      </c>
      <c r="O14">
        <v>734455316.54059851</v>
      </c>
      <c r="P14">
        <v>122409219.42343308</v>
      </c>
    </row>
    <row r="15" spans="1:18" ht="15" thickBot="1" x14ac:dyDescent="0.4">
      <c r="M15" s="7" t="s">
        <v>57</v>
      </c>
      <c r="N15" s="7">
        <v>9</v>
      </c>
      <c r="O15" s="7">
        <v>47640000000</v>
      </c>
      <c r="P15" s="7"/>
      <c r="Q15" s="7"/>
      <c r="R15" s="7"/>
    </row>
    <row r="16" spans="1:18" ht="15" thickBot="1" x14ac:dyDescent="0.4"/>
    <row r="17" spans="13:21" x14ac:dyDescent="0.35">
      <c r="M17" s="8"/>
      <c r="N17" s="14" t="s">
        <v>64</v>
      </c>
      <c r="O17" s="8" t="s">
        <v>52</v>
      </c>
      <c r="P17" s="8" t="s">
        <v>65</v>
      </c>
      <c r="Q17" s="8" t="s">
        <v>66</v>
      </c>
      <c r="R17" s="8" t="s">
        <v>67</v>
      </c>
      <c r="S17" s="8" t="s">
        <v>68</v>
      </c>
      <c r="T17" s="8" t="s">
        <v>69</v>
      </c>
      <c r="U17" s="8" t="s">
        <v>70</v>
      </c>
    </row>
    <row r="18" spans="13:21" x14ac:dyDescent="0.35">
      <c r="M18" t="s">
        <v>58</v>
      </c>
      <c r="N18" s="12">
        <v>94451.760734011041</v>
      </c>
      <c r="O18">
        <v>12393.173239489599</v>
      </c>
      <c r="P18">
        <v>7.6212733340198948</v>
      </c>
      <c r="Q18">
        <v>2.6602962008697719E-4</v>
      </c>
      <c r="R18">
        <v>64126.758261011244</v>
      </c>
      <c r="S18">
        <v>124776.76320701084</v>
      </c>
      <c r="T18">
        <v>64126.758261011244</v>
      </c>
      <c r="U18">
        <v>124776.76320701084</v>
      </c>
    </row>
    <row r="19" spans="13:21" x14ac:dyDescent="0.35">
      <c r="M19" t="s">
        <v>15</v>
      </c>
      <c r="N19" s="12">
        <v>148.80434398898598</v>
      </c>
      <c r="O19">
        <v>24.630594653974534</v>
      </c>
      <c r="P19">
        <v>6.0414434194334019</v>
      </c>
      <c r="Q19">
        <v>9.3029119627096191E-4</v>
      </c>
      <c r="R19">
        <v>88.53545002942775</v>
      </c>
      <c r="S19">
        <v>209.0732379485442</v>
      </c>
      <c r="T19">
        <v>88.53545002942775</v>
      </c>
      <c r="U19">
        <v>209.0732379485442</v>
      </c>
    </row>
    <row r="20" spans="13:21" x14ac:dyDescent="0.35">
      <c r="M20" t="s">
        <v>16</v>
      </c>
      <c r="N20" s="12">
        <v>-27414.229002930035</v>
      </c>
      <c r="O20">
        <v>13096.086941673591</v>
      </c>
      <c r="P20">
        <v>-2.0933145240273339</v>
      </c>
      <c r="Q20">
        <v>8.1225101344239173E-2</v>
      </c>
      <c r="R20">
        <v>-59459.199344136025</v>
      </c>
      <c r="S20">
        <v>4630.7413382759587</v>
      </c>
      <c r="T20">
        <v>-59459.199344136025</v>
      </c>
      <c r="U20">
        <v>4630.7413382759587</v>
      </c>
    </row>
    <row r="21" spans="13:21" ht="15" thickBot="1" x14ac:dyDescent="0.4">
      <c r="M21" s="7" t="s">
        <v>17</v>
      </c>
      <c r="N21" s="13">
        <v>-3618.8226685879149</v>
      </c>
      <c r="O21" s="7">
        <v>565.06459482099035</v>
      </c>
      <c r="P21" s="7">
        <v>-6.4042636926037453</v>
      </c>
      <c r="Q21" s="7">
        <v>6.8323873424726137E-4</v>
      </c>
      <c r="R21" s="7">
        <v>-5001.4859223178264</v>
      </c>
      <c r="S21" s="7">
        <v>-2236.1594148580034</v>
      </c>
      <c r="T21" s="7">
        <v>-5001.4859223178264</v>
      </c>
      <c r="U21" s="7">
        <v>-2236.1594148580034</v>
      </c>
    </row>
    <row r="24" spans="13:21" x14ac:dyDescent="0.35">
      <c r="M24" s="10" t="s">
        <v>71</v>
      </c>
    </row>
    <row r="26" spans="13:21" x14ac:dyDescent="0.35">
      <c r="M26" t="s">
        <v>72</v>
      </c>
    </row>
    <row r="27" spans="13:21" x14ac:dyDescent="0.35">
      <c r="M27" s="11">
        <f>94451.76+(148.8*2000)-(27414.23*4)-(3618.82*10)</f>
        <v>246206.64</v>
      </c>
      <c r="N27" t="str">
        <f ca="1">_xlfn.FORMULATEXT(M27)</f>
        <v>=94451.76+(148.8*2000)-(27414.23*4)-(3618.82*10)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M22" sqref="M22"/>
    </sheetView>
  </sheetViews>
  <sheetFormatPr defaultRowHeight="14.5" x14ac:dyDescent="0.35"/>
  <cols>
    <col min="2" max="2" width="15.453125" bestFit="1" customWidth="1"/>
    <col min="3" max="3" width="14.453125" bestFit="1" customWidth="1"/>
  </cols>
  <sheetData>
    <row r="1" spans="1:4" x14ac:dyDescent="0.35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35">
      <c r="A2">
        <v>1</v>
      </c>
      <c r="B2">
        <v>18</v>
      </c>
      <c r="C2">
        <v>1</v>
      </c>
      <c r="D2">
        <v>950</v>
      </c>
    </row>
    <row r="3" spans="1:4" x14ac:dyDescent="0.35">
      <c r="A3">
        <v>2</v>
      </c>
      <c r="B3">
        <v>20</v>
      </c>
      <c r="C3">
        <v>0</v>
      </c>
      <c r="D3">
        <v>870</v>
      </c>
    </row>
    <row r="4" spans="1:4" x14ac:dyDescent="0.35">
      <c r="A4">
        <v>3</v>
      </c>
      <c r="B4">
        <v>25</v>
      </c>
      <c r="C4">
        <v>1</v>
      </c>
      <c r="D4">
        <v>1200</v>
      </c>
    </row>
    <row r="5" spans="1:4" x14ac:dyDescent="0.35">
      <c r="A5">
        <v>4</v>
      </c>
      <c r="B5">
        <v>22</v>
      </c>
      <c r="C5">
        <v>1</v>
      </c>
      <c r="D5">
        <v>1150</v>
      </c>
    </row>
    <row r="6" spans="1:4" x14ac:dyDescent="0.35">
      <c r="A6">
        <v>5</v>
      </c>
      <c r="B6">
        <v>24</v>
      </c>
      <c r="C6">
        <v>0</v>
      </c>
      <c r="D6">
        <v>950</v>
      </c>
    </row>
    <row r="7" spans="1:4" x14ac:dyDescent="0.35">
      <c r="A7">
        <v>6</v>
      </c>
      <c r="B7">
        <v>27</v>
      </c>
      <c r="C7">
        <v>1</v>
      </c>
      <c r="D7">
        <v>1300</v>
      </c>
    </row>
    <row r="8" spans="1:4" x14ac:dyDescent="0.35">
      <c r="A8">
        <v>7</v>
      </c>
      <c r="B8">
        <v>30</v>
      </c>
      <c r="C8">
        <v>0</v>
      </c>
      <c r="D8">
        <v>1100</v>
      </c>
    </row>
    <row r="9" spans="1:4" x14ac:dyDescent="0.35">
      <c r="A9">
        <v>8</v>
      </c>
      <c r="B9">
        <v>28</v>
      </c>
      <c r="C9">
        <v>0</v>
      </c>
      <c r="D9">
        <v>1050</v>
      </c>
    </row>
    <row r="10" spans="1:4" x14ac:dyDescent="0.35">
      <c r="A10">
        <v>9</v>
      </c>
      <c r="B10">
        <v>26</v>
      </c>
      <c r="C10">
        <v>1</v>
      </c>
      <c r="D10">
        <v>1250</v>
      </c>
    </row>
    <row r="11" spans="1:4" x14ac:dyDescent="0.35">
      <c r="A11">
        <v>10</v>
      </c>
      <c r="B11">
        <v>25</v>
      </c>
      <c r="C11">
        <v>1</v>
      </c>
      <c r="D11">
        <v>1280</v>
      </c>
    </row>
    <row r="12" spans="1:4" x14ac:dyDescent="0.35">
      <c r="A12">
        <v>11</v>
      </c>
      <c r="B12">
        <v>23</v>
      </c>
      <c r="C12">
        <v>0</v>
      </c>
      <c r="D12">
        <v>1000</v>
      </c>
    </row>
    <row r="13" spans="1:4" x14ac:dyDescent="0.35">
      <c r="A13">
        <v>12</v>
      </c>
      <c r="B13">
        <v>22</v>
      </c>
      <c r="C13">
        <v>0</v>
      </c>
      <c r="D13">
        <v>970</v>
      </c>
    </row>
    <row r="14" spans="1:4" x14ac:dyDescent="0.35">
      <c r="A14">
        <v>13</v>
      </c>
      <c r="B14">
        <v>19</v>
      </c>
      <c r="C14">
        <v>1</v>
      </c>
      <c r="D14">
        <v>980</v>
      </c>
    </row>
    <row r="15" spans="1:4" x14ac:dyDescent="0.35">
      <c r="A15">
        <v>14</v>
      </c>
      <c r="B15">
        <v>21</v>
      </c>
      <c r="C15">
        <v>1</v>
      </c>
      <c r="D15">
        <v>1100</v>
      </c>
    </row>
    <row r="16" spans="1:4" x14ac:dyDescent="0.35">
      <c r="A16">
        <v>15</v>
      </c>
      <c r="B16">
        <v>29</v>
      </c>
      <c r="C16">
        <v>0</v>
      </c>
      <c r="D16">
        <v>1080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M22" sqref="M22"/>
    </sheetView>
  </sheetViews>
  <sheetFormatPr defaultRowHeight="14.5" x14ac:dyDescent="0.35"/>
  <cols>
    <col min="1" max="1" width="11" bestFit="1" customWidth="1"/>
    <col min="2" max="2" width="13.81640625" bestFit="1" customWidth="1"/>
    <col min="3" max="3" width="10.7265625" bestFit="1" customWidth="1"/>
    <col min="4" max="4" width="9.7265625" bestFit="1" customWidth="1"/>
  </cols>
  <sheetData>
    <row r="1" spans="1:4" x14ac:dyDescent="0.35">
      <c r="A1" s="1" t="s">
        <v>23</v>
      </c>
      <c r="B1" s="1" t="s">
        <v>24</v>
      </c>
      <c r="C1" s="1" t="s">
        <v>25</v>
      </c>
      <c r="D1" s="1" t="s">
        <v>26</v>
      </c>
    </row>
    <row r="2" spans="1:4" x14ac:dyDescent="0.35">
      <c r="A2">
        <v>5</v>
      </c>
      <c r="B2">
        <v>90</v>
      </c>
      <c r="C2">
        <v>7</v>
      </c>
      <c r="D2">
        <v>80</v>
      </c>
    </row>
    <row r="3" spans="1:4" x14ac:dyDescent="0.35">
      <c r="A3">
        <v>3</v>
      </c>
      <c r="B3">
        <v>70</v>
      </c>
      <c r="C3">
        <v>6</v>
      </c>
      <c r="D3">
        <v>65</v>
      </c>
    </row>
    <row r="4" spans="1:4" x14ac:dyDescent="0.35">
      <c r="A4">
        <v>8</v>
      </c>
      <c r="B4">
        <v>95</v>
      </c>
      <c r="C4">
        <v>8</v>
      </c>
      <c r="D4">
        <v>92</v>
      </c>
    </row>
    <row r="5" spans="1:4" x14ac:dyDescent="0.35">
      <c r="A5">
        <v>6</v>
      </c>
      <c r="B5">
        <v>85</v>
      </c>
      <c r="C5">
        <v>7</v>
      </c>
      <c r="D5">
        <v>85</v>
      </c>
    </row>
    <row r="6" spans="1:4" x14ac:dyDescent="0.35">
      <c r="A6">
        <v>4</v>
      </c>
      <c r="B6">
        <v>60</v>
      </c>
      <c r="C6">
        <v>5</v>
      </c>
      <c r="D6">
        <v>55</v>
      </c>
    </row>
    <row r="7" spans="1:4" x14ac:dyDescent="0.35">
      <c r="A7">
        <v>7</v>
      </c>
      <c r="B7">
        <v>88</v>
      </c>
      <c r="C7">
        <v>8</v>
      </c>
      <c r="D7">
        <v>90</v>
      </c>
    </row>
    <row r="8" spans="1:4" x14ac:dyDescent="0.35">
      <c r="A8">
        <v>2</v>
      </c>
      <c r="B8">
        <v>50</v>
      </c>
      <c r="C8">
        <v>5</v>
      </c>
      <c r="D8">
        <v>50</v>
      </c>
    </row>
    <row r="9" spans="1:4" x14ac:dyDescent="0.35">
      <c r="A9">
        <v>9</v>
      </c>
      <c r="B9">
        <v>98</v>
      </c>
      <c r="C9">
        <v>9</v>
      </c>
      <c r="D9">
        <v>96</v>
      </c>
    </row>
    <row r="10" spans="1:4" x14ac:dyDescent="0.35">
      <c r="A10">
        <v>5</v>
      </c>
      <c r="B10">
        <v>80</v>
      </c>
      <c r="C10">
        <v>7</v>
      </c>
      <c r="D10">
        <v>75</v>
      </c>
    </row>
    <row r="11" spans="1:4" x14ac:dyDescent="0.35">
      <c r="A11">
        <v>10</v>
      </c>
      <c r="B11">
        <v>99</v>
      </c>
      <c r="C11">
        <v>8</v>
      </c>
      <c r="D11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M22" sqref="M22"/>
    </sheetView>
  </sheetViews>
  <sheetFormatPr defaultRowHeight="14.5" x14ac:dyDescent="0.35"/>
  <cols>
    <col min="1" max="1" width="6.54296875" bestFit="1" customWidth="1"/>
    <col min="2" max="2" width="10.7265625" bestFit="1" customWidth="1"/>
  </cols>
  <sheetData>
    <row r="1" spans="1:2" x14ac:dyDescent="0.35">
      <c r="A1" s="1" t="s">
        <v>0</v>
      </c>
      <c r="B1" s="1" t="s">
        <v>27</v>
      </c>
    </row>
    <row r="2" spans="1:2" x14ac:dyDescent="0.35">
      <c r="A2" t="s">
        <v>3</v>
      </c>
      <c r="B2">
        <v>12500</v>
      </c>
    </row>
    <row r="3" spans="1:2" x14ac:dyDescent="0.35">
      <c r="A3" t="s">
        <v>4</v>
      </c>
      <c r="B3">
        <v>13000</v>
      </c>
    </row>
    <row r="4" spans="1:2" x14ac:dyDescent="0.35">
      <c r="A4" t="s">
        <v>5</v>
      </c>
      <c r="B4">
        <v>14200</v>
      </c>
    </row>
    <row r="5" spans="1:2" x14ac:dyDescent="0.35">
      <c r="A5" t="s">
        <v>6</v>
      </c>
      <c r="B5">
        <v>15000</v>
      </c>
    </row>
    <row r="6" spans="1:2" x14ac:dyDescent="0.35">
      <c r="A6" t="s">
        <v>7</v>
      </c>
      <c r="B6">
        <v>15800</v>
      </c>
    </row>
    <row r="7" spans="1:2" x14ac:dyDescent="0.35">
      <c r="A7" t="s">
        <v>8</v>
      </c>
      <c r="B7">
        <v>16500</v>
      </c>
    </row>
    <row r="8" spans="1:2" x14ac:dyDescent="0.35">
      <c r="A8" t="s">
        <v>9</v>
      </c>
      <c r="B8">
        <v>15500</v>
      </c>
    </row>
    <row r="9" spans="1:2" x14ac:dyDescent="0.35">
      <c r="A9" t="s">
        <v>10</v>
      </c>
      <c r="B9">
        <v>14900</v>
      </c>
    </row>
    <row r="10" spans="1:2" x14ac:dyDescent="0.35">
      <c r="A10" t="s">
        <v>11</v>
      </c>
      <c r="B10">
        <v>16000</v>
      </c>
    </row>
    <row r="11" spans="1:2" x14ac:dyDescent="0.35">
      <c r="A11" t="s">
        <v>12</v>
      </c>
      <c r="B11">
        <v>17000</v>
      </c>
    </row>
    <row r="12" spans="1:2" x14ac:dyDescent="0.35">
      <c r="A12" t="s">
        <v>13</v>
      </c>
      <c r="B12">
        <v>17500</v>
      </c>
    </row>
    <row r="13" spans="1:2" x14ac:dyDescent="0.35">
      <c r="A13" t="s">
        <v>14</v>
      </c>
      <c r="B13">
        <v>18200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Version</vt:lpstr>
      <vt:lpstr>Sales Forecast</vt:lpstr>
      <vt:lpstr>Sales Forecast Sheet</vt:lpstr>
      <vt:lpstr>Subscription</vt:lpstr>
      <vt:lpstr>House Prices</vt:lpstr>
      <vt:lpstr>Coffee Shop Sales</vt:lpstr>
      <vt:lpstr>Student Performance</vt:lpstr>
      <vt:lpstr>Store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Naji El Kotob</cp:lastModifiedBy>
  <dcterms:created xsi:type="dcterms:W3CDTF">2025-10-22T19:36:21Z</dcterms:created>
  <dcterms:modified xsi:type="dcterms:W3CDTF">2025-10-26T11:25:53Z</dcterms:modified>
</cp:coreProperties>
</file>