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hidePivotFieldList="1" defaultThemeVersion="124226"/>
  <bookViews>
    <workbookView xWindow="0" yWindow="15" windowWidth="15195" windowHeight="8445" tabRatio="838" activeTab="1"/>
  </bookViews>
  <sheets>
    <sheet name="Introduction" sheetId="25" r:id="rId1"/>
    <sheet name="1. Required Start-Up Funds" sheetId="1" r:id="rId2"/>
    <sheet name="2. Salaries and Wages" sheetId="6" r:id="rId3"/>
    <sheet name="3. Fixed Operating Expenses" sheetId="7" r:id="rId4"/>
    <sheet name="4. Projected Sales Forecast" sheetId="3" r:id="rId5"/>
    <sheet name="5. Projected Sales Forecast (2)" sheetId="10" r:id="rId6"/>
    <sheet name="6. Cash Receipts-Disbursements" sheetId="14" r:id="rId7"/>
    <sheet name="7. Beginning Balance Sheet" sheetId="16" r:id="rId8"/>
    <sheet name="8. Income Statement" sheetId="9" r:id="rId9"/>
    <sheet name="9. Cash Flow Statement" sheetId="11" r:id="rId10"/>
    <sheet name="10. Balance Sheet" sheetId="12" r:id="rId11"/>
    <sheet name="11. Year End Summary" sheetId="13" r:id="rId12"/>
    <sheet name="12. Income Statement (2)" sheetId="18" r:id="rId13"/>
    <sheet name="13. Cash Flow Statement (2)" sheetId="19" r:id="rId14"/>
    <sheet name="14. Balance Sheet (2)" sheetId="20" r:id="rId15"/>
    <sheet name="15. Income Statement (3)" sheetId="21" r:id="rId16"/>
    <sheet name="16. Cash Flow Statement (3)" sheetId="22" r:id="rId17"/>
    <sheet name="17. Balance Sheet (3)" sheetId="23" r:id="rId18"/>
    <sheet name="18. Financial Ratios" sheetId="24" r:id="rId19"/>
    <sheet name="19. Breakeven Analysis" sheetId="17" r:id="rId20"/>
    <sheet name="20. Amoritization Schedule" sheetId="8" r:id="rId21"/>
    <sheet name="21. Financial Diagnostics" sheetId="26" r:id="rId22"/>
  </sheets>
  <definedNames>
    <definedName name="_xlnm.Print_Area" localSheetId="12">'12. Income Statement (2)'!$A$1:$Q$66</definedName>
    <definedName name="_xlnm.Print_Area" localSheetId="15">'15. Income Statement (3)'!$A$1:$Q$66</definedName>
    <definedName name="_xlnm.Print_Area" localSheetId="8">'8. Income Statement'!$A$1:$Q$66</definedName>
    <definedName name="_xlnm.Print_Area" localSheetId="0">Introduction!$A$1:$P$31</definedName>
    <definedName name="_xlnm.Print_Titles" localSheetId="10">'10. Balance Sheet'!$1:$6</definedName>
    <definedName name="_xlnm.Print_Titles" localSheetId="11">'11. Year End Summary'!$1:$6</definedName>
    <definedName name="_xlnm.Print_Titles" localSheetId="12">'12. Income Statement (2)'!$1:$6</definedName>
    <definedName name="_xlnm.Print_Titles" localSheetId="13">'13. Cash Flow Statement (2)'!$1:$6</definedName>
    <definedName name="_xlnm.Print_Titles" localSheetId="14">'14. Balance Sheet (2)'!$1:$6</definedName>
    <definedName name="_xlnm.Print_Titles" localSheetId="15">'15. Income Statement (3)'!$1:$6</definedName>
    <definedName name="_xlnm.Print_Titles" localSheetId="16">'16. Cash Flow Statement (3)'!$1:$6</definedName>
    <definedName name="_xlnm.Print_Titles" localSheetId="17">'17. Balance Sheet (3)'!$1:$6</definedName>
    <definedName name="_xlnm.Print_Titles" localSheetId="7">'7. Beginning Balance Sheet'!$1:$6</definedName>
    <definedName name="_xlnm.Print_Titles" localSheetId="8">'8. Income Statement'!$1:$6</definedName>
    <definedName name="_xlnm.Print_Titles" localSheetId="9">'9. Cash Flow Statement'!$1:$6</definedName>
  </definedNames>
  <calcPr calcId="144525" concurrentCalc="0"/>
</workbook>
</file>

<file path=xl/calcChain.xml><?xml version="1.0" encoding="utf-8"?>
<calcChain xmlns="http://schemas.openxmlformats.org/spreadsheetml/2006/main">
  <c r="G29" i="1" l="1"/>
  <c r="F13" i="12"/>
  <c r="J26" i="14"/>
  <c r="I13" i="12"/>
  <c r="I40" i="1"/>
  <c r="I41" i="1"/>
  <c r="M14" i="6"/>
  <c r="K14" i="6"/>
  <c r="M17" i="6"/>
  <c r="K17" i="6"/>
  <c r="K21" i="6"/>
  <c r="K29" i="6"/>
  <c r="K30" i="6"/>
  <c r="K31" i="6"/>
  <c r="Q18" i="22"/>
  <c r="Q18" i="19"/>
  <c r="Q18" i="11"/>
  <c r="J27" i="14"/>
  <c r="F14" i="12"/>
  <c r="I14" i="12"/>
  <c r="K26" i="14"/>
  <c r="K27" i="14"/>
  <c r="K28" i="14"/>
  <c r="E57" i="9"/>
  <c r="E57" i="21"/>
  <c r="F57" i="21"/>
  <c r="G57" i="21"/>
  <c r="H57" i="21"/>
  <c r="I57" i="21"/>
  <c r="J57" i="21"/>
  <c r="K57" i="21"/>
  <c r="L57" i="21"/>
  <c r="M57" i="21"/>
  <c r="N57" i="21"/>
  <c r="O57" i="21"/>
  <c r="P57" i="21"/>
  <c r="Q57" i="21"/>
  <c r="L57" i="13"/>
  <c r="G15" i="1"/>
  <c r="G31" i="1"/>
  <c r="G41" i="1"/>
  <c r="G40" i="1"/>
  <c r="E9" i="8"/>
  <c r="E10" i="8"/>
  <c r="E11" i="8"/>
  <c r="G23" i="8"/>
  <c r="E60" i="21"/>
  <c r="H23" i="8"/>
  <c r="F60" i="21"/>
  <c r="I23" i="8"/>
  <c r="G60" i="21"/>
  <c r="J23" i="8"/>
  <c r="H60" i="21"/>
  <c r="K23" i="8"/>
  <c r="I60" i="21"/>
  <c r="L23" i="8"/>
  <c r="J60" i="21"/>
  <c r="M23" i="8"/>
  <c r="K60" i="21"/>
  <c r="N23" i="8"/>
  <c r="L60" i="21"/>
  <c r="O23" i="8"/>
  <c r="M60" i="21"/>
  <c r="P23" i="8"/>
  <c r="N60" i="21"/>
  <c r="Q23" i="8"/>
  <c r="O60" i="21"/>
  <c r="R23" i="8"/>
  <c r="P60" i="21"/>
  <c r="Q60" i="21"/>
  <c r="L60" i="13"/>
  <c r="E29" i="8"/>
  <c r="E30" i="8"/>
  <c r="E31" i="8"/>
  <c r="G43" i="8"/>
  <c r="E61" i="21"/>
  <c r="H43" i="8"/>
  <c r="F61" i="21"/>
  <c r="I43" i="8"/>
  <c r="G61" i="21"/>
  <c r="J43" i="8"/>
  <c r="H61" i="21"/>
  <c r="K43" i="8"/>
  <c r="I61" i="21"/>
  <c r="L43" i="8"/>
  <c r="J61" i="21"/>
  <c r="M43" i="8"/>
  <c r="K61" i="21"/>
  <c r="N43" i="8"/>
  <c r="L61" i="21"/>
  <c r="O43" i="8"/>
  <c r="M61" i="21"/>
  <c r="P43" i="8"/>
  <c r="N61" i="21"/>
  <c r="Q43" i="8"/>
  <c r="O61" i="21"/>
  <c r="R43" i="8"/>
  <c r="P61" i="21"/>
  <c r="Q61" i="21"/>
  <c r="L61" i="13"/>
  <c r="J40" i="1"/>
  <c r="J41" i="1"/>
  <c r="J42" i="1"/>
  <c r="E25" i="11"/>
  <c r="E25" i="9"/>
  <c r="E26" i="9"/>
  <c r="E27" i="9"/>
  <c r="E28" i="9"/>
  <c r="E29" i="9"/>
  <c r="K24" i="6"/>
  <c r="K25" i="6"/>
  <c r="K28" i="6"/>
  <c r="F21" i="6"/>
  <c r="K26" i="6"/>
  <c r="K27" i="6"/>
  <c r="K32" i="6"/>
  <c r="E30" i="9"/>
  <c r="E31" i="9"/>
  <c r="E21" i="11"/>
  <c r="E34" i="9"/>
  <c r="E35" i="9"/>
  <c r="E36" i="9"/>
  <c r="E37" i="9"/>
  <c r="E38" i="9"/>
  <c r="E39" i="9"/>
  <c r="E40" i="9"/>
  <c r="E41" i="9"/>
  <c r="E42" i="9"/>
  <c r="E43" i="9"/>
  <c r="E44" i="9"/>
  <c r="E45" i="9"/>
  <c r="E46" i="9"/>
  <c r="E47" i="9"/>
  <c r="E48" i="9"/>
  <c r="E49" i="9"/>
  <c r="E50" i="9"/>
  <c r="E51" i="9"/>
  <c r="E52" i="9"/>
  <c r="E53" i="9"/>
  <c r="E54" i="9"/>
  <c r="E22" i="11"/>
  <c r="E16" i="9"/>
  <c r="E17" i="9"/>
  <c r="E18" i="9"/>
  <c r="E19" i="9"/>
  <c r="E20" i="9"/>
  <c r="E19" i="11"/>
  <c r="E29" i="11"/>
  <c r="E9" i="9"/>
  <c r="E10" i="9"/>
  <c r="E11" i="9"/>
  <c r="E12" i="9"/>
  <c r="E13" i="9"/>
  <c r="E11" i="11"/>
  <c r="E13" i="11"/>
  <c r="E31" i="11"/>
  <c r="F10" i="12"/>
  <c r="E8" i="11"/>
  <c r="E33" i="11"/>
  <c r="E35" i="11"/>
  <c r="E37" i="11"/>
  <c r="F8" i="11"/>
  <c r="F25" i="11"/>
  <c r="E40" i="11"/>
  <c r="F26" i="11"/>
  <c r="F25" i="9"/>
  <c r="F26" i="9"/>
  <c r="F27" i="9"/>
  <c r="F28" i="9"/>
  <c r="F29" i="9"/>
  <c r="F30" i="9"/>
  <c r="F31" i="9"/>
  <c r="F21" i="11"/>
  <c r="F34" i="9"/>
  <c r="F35" i="9"/>
  <c r="F36" i="9"/>
  <c r="F37" i="9"/>
  <c r="F38" i="9"/>
  <c r="F39" i="9"/>
  <c r="F40" i="9"/>
  <c r="F41" i="9"/>
  <c r="F42" i="9"/>
  <c r="F43" i="9"/>
  <c r="F44" i="9"/>
  <c r="F45" i="9"/>
  <c r="F46" i="9"/>
  <c r="F47" i="9"/>
  <c r="F48" i="9"/>
  <c r="F49" i="9"/>
  <c r="F50" i="9"/>
  <c r="F51" i="9"/>
  <c r="F52" i="9"/>
  <c r="F53" i="9"/>
  <c r="F54" i="9"/>
  <c r="F22" i="11"/>
  <c r="F16" i="9"/>
  <c r="F17" i="9"/>
  <c r="F18" i="9"/>
  <c r="F19" i="9"/>
  <c r="F20" i="9"/>
  <c r="F19" i="11"/>
  <c r="F29" i="11"/>
  <c r="F9" i="9"/>
  <c r="F10" i="9"/>
  <c r="F11" i="9"/>
  <c r="F12" i="9"/>
  <c r="F13" i="9"/>
  <c r="F11" i="11"/>
  <c r="F12" i="11"/>
  <c r="F13" i="11"/>
  <c r="F31" i="11"/>
  <c r="F33" i="11"/>
  <c r="F35" i="11"/>
  <c r="F37" i="11"/>
  <c r="G8" i="11"/>
  <c r="G15" i="8"/>
  <c r="E60" i="9"/>
  <c r="G35" i="8"/>
  <c r="E61" i="9"/>
  <c r="G34" i="7"/>
  <c r="E58" i="9"/>
  <c r="E22" i="9"/>
  <c r="E62" i="9"/>
  <c r="E70" i="9"/>
  <c r="E71" i="9"/>
  <c r="E63" i="9"/>
  <c r="H15" i="8"/>
  <c r="F60" i="9"/>
  <c r="H35" i="8"/>
  <c r="F61" i="9"/>
  <c r="F62" i="9"/>
  <c r="F58" i="9"/>
  <c r="F22" i="9"/>
  <c r="F70" i="9"/>
  <c r="F71" i="9"/>
  <c r="F63" i="9"/>
  <c r="I15" i="8"/>
  <c r="G60" i="9"/>
  <c r="I35" i="8"/>
  <c r="G61" i="9"/>
  <c r="F40" i="11"/>
  <c r="G26" i="11"/>
  <c r="G62" i="9"/>
  <c r="G58" i="9"/>
  <c r="G25" i="9"/>
  <c r="G26" i="9"/>
  <c r="G27" i="9"/>
  <c r="G28" i="9"/>
  <c r="G29" i="9"/>
  <c r="G30" i="9"/>
  <c r="G31" i="9"/>
  <c r="G34" i="9"/>
  <c r="G35" i="9"/>
  <c r="G36" i="9"/>
  <c r="G37" i="9"/>
  <c r="G38" i="9"/>
  <c r="G39" i="9"/>
  <c r="G40" i="9"/>
  <c r="G41" i="9"/>
  <c r="G42" i="9"/>
  <c r="G43" i="9"/>
  <c r="G44" i="9"/>
  <c r="G45" i="9"/>
  <c r="G46" i="9"/>
  <c r="G47" i="9"/>
  <c r="G48" i="9"/>
  <c r="G49" i="9"/>
  <c r="G50" i="9"/>
  <c r="G51" i="9"/>
  <c r="G52" i="9"/>
  <c r="G53" i="9"/>
  <c r="G54" i="9"/>
  <c r="G9" i="9"/>
  <c r="G10" i="9"/>
  <c r="G11" i="9"/>
  <c r="G12" i="9"/>
  <c r="G13" i="9"/>
  <c r="G16" i="9"/>
  <c r="G17" i="9"/>
  <c r="G18" i="9"/>
  <c r="G19" i="9"/>
  <c r="G20" i="9"/>
  <c r="G22" i="9"/>
  <c r="G70" i="9"/>
  <c r="G71" i="9"/>
  <c r="G63" i="9"/>
  <c r="G23" i="11"/>
  <c r="G25" i="11"/>
  <c r="G21" i="11"/>
  <c r="G22" i="11"/>
  <c r="G19" i="11"/>
  <c r="G29" i="11"/>
  <c r="G11" i="11"/>
  <c r="G12" i="11"/>
  <c r="G13" i="11"/>
  <c r="G31" i="11"/>
  <c r="G33" i="11"/>
  <c r="G35" i="11"/>
  <c r="G37" i="11"/>
  <c r="H8" i="11"/>
  <c r="H25" i="11"/>
  <c r="G40" i="11"/>
  <c r="H26" i="11"/>
  <c r="H25" i="9"/>
  <c r="H26" i="9"/>
  <c r="H27" i="9"/>
  <c r="H28" i="9"/>
  <c r="H29" i="9"/>
  <c r="H30" i="9"/>
  <c r="H31" i="9"/>
  <c r="H21" i="11"/>
  <c r="H34" i="9"/>
  <c r="H35" i="9"/>
  <c r="H36" i="9"/>
  <c r="H37" i="9"/>
  <c r="H38" i="9"/>
  <c r="H39" i="9"/>
  <c r="H40" i="9"/>
  <c r="H41" i="9"/>
  <c r="H42" i="9"/>
  <c r="H43" i="9"/>
  <c r="H44" i="9"/>
  <c r="H45" i="9"/>
  <c r="H46" i="9"/>
  <c r="H47" i="9"/>
  <c r="H48" i="9"/>
  <c r="H49" i="9"/>
  <c r="H50" i="9"/>
  <c r="H51" i="9"/>
  <c r="H52" i="9"/>
  <c r="H53" i="9"/>
  <c r="H54" i="9"/>
  <c r="H22" i="11"/>
  <c r="H16" i="9"/>
  <c r="H17" i="9"/>
  <c r="H18" i="9"/>
  <c r="H19" i="9"/>
  <c r="H20" i="9"/>
  <c r="H19" i="11"/>
  <c r="H29" i="11"/>
  <c r="H9" i="9"/>
  <c r="H10" i="9"/>
  <c r="H11" i="9"/>
  <c r="H12" i="9"/>
  <c r="H13" i="9"/>
  <c r="H11" i="11"/>
  <c r="H12" i="11"/>
  <c r="H13" i="11"/>
  <c r="H31" i="11"/>
  <c r="H33" i="11"/>
  <c r="H35" i="11"/>
  <c r="H37" i="11"/>
  <c r="I8" i="11"/>
  <c r="I25" i="11"/>
  <c r="H40" i="11"/>
  <c r="I26" i="11"/>
  <c r="I25" i="9"/>
  <c r="I26" i="9"/>
  <c r="I27" i="9"/>
  <c r="I28" i="9"/>
  <c r="I29" i="9"/>
  <c r="I30" i="9"/>
  <c r="I31" i="9"/>
  <c r="I21" i="11"/>
  <c r="I34" i="9"/>
  <c r="I35" i="9"/>
  <c r="I36" i="9"/>
  <c r="I37" i="9"/>
  <c r="I38" i="9"/>
  <c r="I39" i="9"/>
  <c r="I40" i="9"/>
  <c r="I41" i="9"/>
  <c r="I42" i="9"/>
  <c r="I43" i="9"/>
  <c r="I44" i="9"/>
  <c r="I45" i="9"/>
  <c r="I46" i="9"/>
  <c r="I47" i="9"/>
  <c r="I48" i="9"/>
  <c r="I49" i="9"/>
  <c r="I50" i="9"/>
  <c r="I51" i="9"/>
  <c r="I52" i="9"/>
  <c r="I53" i="9"/>
  <c r="I54" i="9"/>
  <c r="I22" i="11"/>
  <c r="I16" i="9"/>
  <c r="I17" i="9"/>
  <c r="I18" i="9"/>
  <c r="I19" i="9"/>
  <c r="I20" i="9"/>
  <c r="I19" i="11"/>
  <c r="I29" i="11"/>
  <c r="I9" i="9"/>
  <c r="I10" i="9"/>
  <c r="I11" i="9"/>
  <c r="I12" i="9"/>
  <c r="I13" i="9"/>
  <c r="I11" i="11"/>
  <c r="I12" i="11"/>
  <c r="I13" i="11"/>
  <c r="I31" i="11"/>
  <c r="I33" i="11"/>
  <c r="I35" i="11"/>
  <c r="I37" i="11"/>
  <c r="J8" i="11"/>
  <c r="J15" i="8"/>
  <c r="H60" i="9"/>
  <c r="J35" i="8"/>
  <c r="H61" i="9"/>
  <c r="H62" i="9"/>
  <c r="H58" i="9"/>
  <c r="H22" i="9"/>
  <c r="H70" i="9"/>
  <c r="H71" i="9"/>
  <c r="H63" i="9"/>
  <c r="K15" i="8"/>
  <c r="I60" i="9"/>
  <c r="K35" i="8"/>
  <c r="I61" i="9"/>
  <c r="I62" i="9"/>
  <c r="I58" i="9"/>
  <c r="I22" i="9"/>
  <c r="I70" i="9"/>
  <c r="I71" i="9"/>
  <c r="I63" i="9"/>
  <c r="L15" i="8"/>
  <c r="J60" i="9"/>
  <c r="L35" i="8"/>
  <c r="J61" i="9"/>
  <c r="I40" i="11"/>
  <c r="J26" i="11"/>
  <c r="J62" i="9"/>
  <c r="J58" i="9"/>
  <c r="J25" i="9"/>
  <c r="J26" i="9"/>
  <c r="J27" i="9"/>
  <c r="J28" i="9"/>
  <c r="J29" i="9"/>
  <c r="J30" i="9"/>
  <c r="J31" i="9"/>
  <c r="J34" i="9"/>
  <c r="J35" i="9"/>
  <c r="J36" i="9"/>
  <c r="J37" i="9"/>
  <c r="J38" i="9"/>
  <c r="J39" i="9"/>
  <c r="J40" i="9"/>
  <c r="J41" i="9"/>
  <c r="J42" i="9"/>
  <c r="J43" i="9"/>
  <c r="J44" i="9"/>
  <c r="J45" i="9"/>
  <c r="J46" i="9"/>
  <c r="J47" i="9"/>
  <c r="J48" i="9"/>
  <c r="J49" i="9"/>
  <c r="J50" i="9"/>
  <c r="J51" i="9"/>
  <c r="J52" i="9"/>
  <c r="J53" i="9"/>
  <c r="J54" i="9"/>
  <c r="J9" i="9"/>
  <c r="J10" i="9"/>
  <c r="J11" i="9"/>
  <c r="J12" i="9"/>
  <c r="J13" i="9"/>
  <c r="J16" i="9"/>
  <c r="J17" i="9"/>
  <c r="J18" i="9"/>
  <c r="J19" i="9"/>
  <c r="J20" i="9"/>
  <c r="J22" i="9"/>
  <c r="J70" i="9"/>
  <c r="J71" i="9"/>
  <c r="J63" i="9"/>
  <c r="J23" i="11"/>
  <c r="J25" i="11"/>
  <c r="J21" i="11"/>
  <c r="J22" i="11"/>
  <c r="J19" i="11"/>
  <c r="J29" i="11"/>
  <c r="J11" i="11"/>
  <c r="J12" i="11"/>
  <c r="J13" i="11"/>
  <c r="J31" i="11"/>
  <c r="J33" i="11"/>
  <c r="J35" i="11"/>
  <c r="J37" i="11"/>
  <c r="K8" i="11"/>
  <c r="K25" i="11"/>
  <c r="J40" i="11"/>
  <c r="K26" i="11"/>
  <c r="K25" i="9"/>
  <c r="K26" i="9"/>
  <c r="K27" i="9"/>
  <c r="K28" i="9"/>
  <c r="K29" i="9"/>
  <c r="K30" i="9"/>
  <c r="K31" i="9"/>
  <c r="K21" i="11"/>
  <c r="K34" i="9"/>
  <c r="K35" i="9"/>
  <c r="K36" i="9"/>
  <c r="K37" i="9"/>
  <c r="K38" i="9"/>
  <c r="K39" i="9"/>
  <c r="K40" i="9"/>
  <c r="K41" i="9"/>
  <c r="K42" i="9"/>
  <c r="K43" i="9"/>
  <c r="K44" i="9"/>
  <c r="K45" i="9"/>
  <c r="K46" i="9"/>
  <c r="K47" i="9"/>
  <c r="K48" i="9"/>
  <c r="K49" i="9"/>
  <c r="K50" i="9"/>
  <c r="K51" i="9"/>
  <c r="K52" i="9"/>
  <c r="K53" i="9"/>
  <c r="K54" i="9"/>
  <c r="K22" i="11"/>
  <c r="K16" i="9"/>
  <c r="K17" i="9"/>
  <c r="K18" i="9"/>
  <c r="K19" i="9"/>
  <c r="K20" i="9"/>
  <c r="K19" i="11"/>
  <c r="K29" i="11"/>
  <c r="K9" i="9"/>
  <c r="K10" i="9"/>
  <c r="K11" i="9"/>
  <c r="K12" i="9"/>
  <c r="K13" i="9"/>
  <c r="K11" i="11"/>
  <c r="K12" i="11"/>
  <c r="K13" i="11"/>
  <c r="K31" i="11"/>
  <c r="K33" i="11"/>
  <c r="K35" i="11"/>
  <c r="K37" i="11"/>
  <c r="L8" i="11"/>
  <c r="L25" i="11"/>
  <c r="K40" i="11"/>
  <c r="L26" i="11"/>
  <c r="L25" i="9"/>
  <c r="L26" i="9"/>
  <c r="L27" i="9"/>
  <c r="L28" i="9"/>
  <c r="L29" i="9"/>
  <c r="L30" i="9"/>
  <c r="L31" i="9"/>
  <c r="L21" i="11"/>
  <c r="L34" i="9"/>
  <c r="L35" i="9"/>
  <c r="L36" i="9"/>
  <c r="L37" i="9"/>
  <c r="L38" i="9"/>
  <c r="L39" i="9"/>
  <c r="L40" i="9"/>
  <c r="L41" i="9"/>
  <c r="L42" i="9"/>
  <c r="L43" i="9"/>
  <c r="L44" i="9"/>
  <c r="L45" i="9"/>
  <c r="L46" i="9"/>
  <c r="L47" i="9"/>
  <c r="L48" i="9"/>
  <c r="L49" i="9"/>
  <c r="L50" i="9"/>
  <c r="L51" i="9"/>
  <c r="L52" i="9"/>
  <c r="L53" i="9"/>
  <c r="L54" i="9"/>
  <c r="L22" i="11"/>
  <c r="L16" i="9"/>
  <c r="L17" i="9"/>
  <c r="L18" i="9"/>
  <c r="L19" i="9"/>
  <c r="L20" i="9"/>
  <c r="L19" i="11"/>
  <c r="L29" i="11"/>
  <c r="L9" i="9"/>
  <c r="L10" i="9"/>
  <c r="L11" i="9"/>
  <c r="L12" i="9"/>
  <c r="L13" i="9"/>
  <c r="L11" i="11"/>
  <c r="L12" i="11"/>
  <c r="L13" i="11"/>
  <c r="L31" i="11"/>
  <c r="L33" i="11"/>
  <c r="L35" i="11"/>
  <c r="L37" i="11"/>
  <c r="M8" i="11"/>
  <c r="M15" i="8"/>
  <c r="K60" i="9"/>
  <c r="M35" i="8"/>
  <c r="K61" i="9"/>
  <c r="K62" i="9"/>
  <c r="K58" i="9"/>
  <c r="K22" i="9"/>
  <c r="K70" i="9"/>
  <c r="K71" i="9"/>
  <c r="K63" i="9"/>
  <c r="N15" i="8"/>
  <c r="L60" i="9"/>
  <c r="N35" i="8"/>
  <c r="L61" i="9"/>
  <c r="L62" i="9"/>
  <c r="L58" i="9"/>
  <c r="L22" i="9"/>
  <c r="L70" i="9"/>
  <c r="L71" i="9"/>
  <c r="L63" i="9"/>
  <c r="O15" i="8"/>
  <c r="M60" i="9"/>
  <c r="O35" i="8"/>
  <c r="M61" i="9"/>
  <c r="L40" i="11"/>
  <c r="M26" i="11"/>
  <c r="M62" i="9"/>
  <c r="M58" i="9"/>
  <c r="M25" i="9"/>
  <c r="M26" i="9"/>
  <c r="M27" i="9"/>
  <c r="M28" i="9"/>
  <c r="M29" i="9"/>
  <c r="M30" i="9"/>
  <c r="M31" i="9"/>
  <c r="M34" i="9"/>
  <c r="M35" i="9"/>
  <c r="M36" i="9"/>
  <c r="M37" i="9"/>
  <c r="M38" i="9"/>
  <c r="M39" i="9"/>
  <c r="M40" i="9"/>
  <c r="M41" i="9"/>
  <c r="M42" i="9"/>
  <c r="M43" i="9"/>
  <c r="M44" i="9"/>
  <c r="M45" i="9"/>
  <c r="M46" i="9"/>
  <c r="M47" i="9"/>
  <c r="M48" i="9"/>
  <c r="M49" i="9"/>
  <c r="M50" i="9"/>
  <c r="M51" i="9"/>
  <c r="M52" i="9"/>
  <c r="M53" i="9"/>
  <c r="M54" i="9"/>
  <c r="M9" i="9"/>
  <c r="M10" i="9"/>
  <c r="M11" i="9"/>
  <c r="M12" i="9"/>
  <c r="M13" i="9"/>
  <c r="M16" i="9"/>
  <c r="M17" i="9"/>
  <c r="M18" i="9"/>
  <c r="M19" i="9"/>
  <c r="M20" i="9"/>
  <c r="M22" i="9"/>
  <c r="M70" i="9"/>
  <c r="M71" i="9"/>
  <c r="M63" i="9"/>
  <c r="M23" i="11"/>
  <c r="M25" i="11"/>
  <c r="M21" i="11"/>
  <c r="M22" i="11"/>
  <c r="M19" i="11"/>
  <c r="M29" i="11"/>
  <c r="M11" i="11"/>
  <c r="M12" i="11"/>
  <c r="M13" i="11"/>
  <c r="M31" i="11"/>
  <c r="M33" i="11"/>
  <c r="M35" i="11"/>
  <c r="M37" i="11"/>
  <c r="N8" i="11"/>
  <c r="N25" i="11"/>
  <c r="M40" i="11"/>
  <c r="N26" i="11"/>
  <c r="N25" i="9"/>
  <c r="N26" i="9"/>
  <c r="N27" i="9"/>
  <c r="N28" i="9"/>
  <c r="N29" i="9"/>
  <c r="N30" i="9"/>
  <c r="N31" i="9"/>
  <c r="N21" i="11"/>
  <c r="N34" i="9"/>
  <c r="N35" i="9"/>
  <c r="N36" i="9"/>
  <c r="N37" i="9"/>
  <c r="N38" i="9"/>
  <c r="N39" i="9"/>
  <c r="N40" i="9"/>
  <c r="N41" i="9"/>
  <c r="N42" i="9"/>
  <c r="N43" i="9"/>
  <c r="N44" i="9"/>
  <c r="N45" i="9"/>
  <c r="N46" i="9"/>
  <c r="N47" i="9"/>
  <c r="N48" i="9"/>
  <c r="N49" i="9"/>
  <c r="N50" i="9"/>
  <c r="N51" i="9"/>
  <c r="N52" i="9"/>
  <c r="N53" i="9"/>
  <c r="N54" i="9"/>
  <c r="N22" i="11"/>
  <c r="N16" i="9"/>
  <c r="N17" i="9"/>
  <c r="N18" i="9"/>
  <c r="N19" i="9"/>
  <c r="N20" i="9"/>
  <c r="N19" i="11"/>
  <c r="N29" i="11"/>
  <c r="N9" i="9"/>
  <c r="N10" i="9"/>
  <c r="N11" i="9"/>
  <c r="N12" i="9"/>
  <c r="N13" i="9"/>
  <c r="N11" i="11"/>
  <c r="N12" i="11"/>
  <c r="N13" i="11"/>
  <c r="N31" i="11"/>
  <c r="N33" i="11"/>
  <c r="N35" i="11"/>
  <c r="N37" i="11"/>
  <c r="O8" i="11"/>
  <c r="O25" i="11"/>
  <c r="N40" i="11"/>
  <c r="O26" i="11"/>
  <c r="O25" i="9"/>
  <c r="O26" i="9"/>
  <c r="O27" i="9"/>
  <c r="O28" i="9"/>
  <c r="O29" i="9"/>
  <c r="O30" i="9"/>
  <c r="O31" i="9"/>
  <c r="O21" i="11"/>
  <c r="O34" i="9"/>
  <c r="O35" i="9"/>
  <c r="O36" i="9"/>
  <c r="O37" i="9"/>
  <c r="O38" i="9"/>
  <c r="O39" i="9"/>
  <c r="O40" i="9"/>
  <c r="O41" i="9"/>
  <c r="O42" i="9"/>
  <c r="O43" i="9"/>
  <c r="O44" i="9"/>
  <c r="O45" i="9"/>
  <c r="O46" i="9"/>
  <c r="O47" i="9"/>
  <c r="O48" i="9"/>
  <c r="O49" i="9"/>
  <c r="O50" i="9"/>
  <c r="O51" i="9"/>
  <c r="O52" i="9"/>
  <c r="O53" i="9"/>
  <c r="O54" i="9"/>
  <c r="O22" i="11"/>
  <c r="O16" i="9"/>
  <c r="O17" i="9"/>
  <c r="O18" i="9"/>
  <c r="O19" i="9"/>
  <c r="O20" i="9"/>
  <c r="O19" i="11"/>
  <c r="O29" i="11"/>
  <c r="O9" i="9"/>
  <c r="O10" i="9"/>
  <c r="O11" i="9"/>
  <c r="O12" i="9"/>
  <c r="O13" i="9"/>
  <c r="O11" i="11"/>
  <c r="O12" i="11"/>
  <c r="O13" i="11"/>
  <c r="O31" i="11"/>
  <c r="O33" i="11"/>
  <c r="O35" i="11"/>
  <c r="O37" i="11"/>
  <c r="P8" i="11"/>
  <c r="P15" i="8"/>
  <c r="N60" i="9"/>
  <c r="P35" i="8"/>
  <c r="N61" i="9"/>
  <c r="N62" i="9"/>
  <c r="N58" i="9"/>
  <c r="N22" i="9"/>
  <c r="N70" i="9"/>
  <c r="N71" i="9"/>
  <c r="N63" i="9"/>
  <c r="Q15" i="8"/>
  <c r="O60" i="9"/>
  <c r="Q35" i="8"/>
  <c r="O61" i="9"/>
  <c r="O62" i="9"/>
  <c r="O58" i="9"/>
  <c r="O22" i="9"/>
  <c r="O70" i="9"/>
  <c r="O71" i="9"/>
  <c r="O63" i="9"/>
  <c r="R15" i="8"/>
  <c r="P60" i="9"/>
  <c r="R35" i="8"/>
  <c r="P61" i="9"/>
  <c r="O40" i="11"/>
  <c r="P26" i="11"/>
  <c r="P62" i="9"/>
  <c r="P58" i="9"/>
  <c r="P25" i="9"/>
  <c r="P26" i="9"/>
  <c r="P27" i="9"/>
  <c r="P28" i="9"/>
  <c r="P29" i="9"/>
  <c r="P30" i="9"/>
  <c r="P31" i="9"/>
  <c r="P34" i="9"/>
  <c r="P35" i="9"/>
  <c r="P36" i="9"/>
  <c r="P37" i="9"/>
  <c r="P38" i="9"/>
  <c r="P39" i="9"/>
  <c r="P40" i="9"/>
  <c r="P41" i="9"/>
  <c r="P42" i="9"/>
  <c r="P43" i="9"/>
  <c r="P44" i="9"/>
  <c r="P45" i="9"/>
  <c r="P46" i="9"/>
  <c r="P47" i="9"/>
  <c r="P48" i="9"/>
  <c r="P49" i="9"/>
  <c r="P50" i="9"/>
  <c r="P51" i="9"/>
  <c r="P52" i="9"/>
  <c r="P53" i="9"/>
  <c r="P54" i="9"/>
  <c r="P9" i="9"/>
  <c r="P10" i="9"/>
  <c r="P11" i="9"/>
  <c r="P12" i="9"/>
  <c r="P13" i="9"/>
  <c r="P16" i="9"/>
  <c r="P17" i="9"/>
  <c r="P18" i="9"/>
  <c r="P19" i="9"/>
  <c r="P20" i="9"/>
  <c r="P22" i="9"/>
  <c r="P70" i="9"/>
  <c r="P71" i="9"/>
  <c r="P63" i="9"/>
  <c r="P23" i="11"/>
  <c r="P25" i="11"/>
  <c r="P21" i="11"/>
  <c r="P22" i="11"/>
  <c r="P19" i="11"/>
  <c r="P29" i="11"/>
  <c r="P11" i="11"/>
  <c r="P12" i="11"/>
  <c r="P13" i="11"/>
  <c r="P31" i="11"/>
  <c r="P33" i="11"/>
  <c r="P35" i="11"/>
  <c r="P37" i="11"/>
  <c r="E8" i="19"/>
  <c r="E25" i="19"/>
  <c r="P40" i="11"/>
  <c r="E26" i="19"/>
  <c r="M11" i="6"/>
  <c r="N11" i="6"/>
  <c r="E25" i="18"/>
  <c r="M12" i="6"/>
  <c r="N12" i="6"/>
  <c r="E26" i="18"/>
  <c r="N14" i="6"/>
  <c r="E27" i="18"/>
  <c r="N17" i="6"/>
  <c r="E28" i="18"/>
  <c r="M20" i="6"/>
  <c r="N20" i="6"/>
  <c r="E29" i="18"/>
  <c r="M29" i="6"/>
  <c r="N29" i="6"/>
  <c r="M30" i="6"/>
  <c r="N30" i="6"/>
  <c r="M31" i="6"/>
  <c r="N31" i="6"/>
  <c r="N21" i="6"/>
  <c r="N24" i="6"/>
  <c r="N25" i="6"/>
  <c r="M28" i="6"/>
  <c r="N28" i="6"/>
  <c r="M26" i="6"/>
  <c r="N26" i="6"/>
  <c r="M27" i="6"/>
  <c r="N27" i="6"/>
  <c r="N32" i="6"/>
  <c r="E30" i="18"/>
  <c r="E31" i="18"/>
  <c r="E21" i="19"/>
  <c r="I11" i="7"/>
  <c r="J11" i="7"/>
  <c r="E34" i="18"/>
  <c r="I12" i="7"/>
  <c r="J12" i="7"/>
  <c r="E35" i="18"/>
  <c r="I13" i="7"/>
  <c r="J13" i="7"/>
  <c r="E36" i="18"/>
  <c r="I14" i="7"/>
  <c r="J14" i="7"/>
  <c r="E37" i="18"/>
  <c r="I15" i="7"/>
  <c r="J15" i="7"/>
  <c r="E38" i="18"/>
  <c r="I16" i="7"/>
  <c r="J16" i="7"/>
  <c r="E39" i="18"/>
  <c r="I17" i="7"/>
  <c r="J17" i="7"/>
  <c r="E40" i="18"/>
  <c r="I18" i="7"/>
  <c r="J18" i="7"/>
  <c r="E41" i="18"/>
  <c r="I19" i="7"/>
  <c r="J19" i="7"/>
  <c r="E42" i="18"/>
  <c r="I20" i="7"/>
  <c r="J20" i="7"/>
  <c r="E43" i="18"/>
  <c r="I21" i="7"/>
  <c r="J21" i="7"/>
  <c r="E44" i="18"/>
  <c r="I22" i="7"/>
  <c r="J22" i="7"/>
  <c r="E45" i="18"/>
  <c r="I23" i="7"/>
  <c r="J23" i="7"/>
  <c r="E46" i="18"/>
  <c r="I24" i="7"/>
  <c r="J24" i="7"/>
  <c r="E47" i="18"/>
  <c r="I25" i="7"/>
  <c r="J25" i="7"/>
  <c r="E48" i="18"/>
  <c r="I26" i="7"/>
  <c r="J26" i="7"/>
  <c r="E49" i="18"/>
  <c r="I27" i="7"/>
  <c r="J27" i="7"/>
  <c r="E50" i="18"/>
  <c r="I28" i="7"/>
  <c r="J28" i="7"/>
  <c r="E51" i="18"/>
  <c r="I29" i="7"/>
  <c r="J29" i="7"/>
  <c r="E52" i="18"/>
  <c r="I30" i="7"/>
  <c r="J30" i="7"/>
  <c r="E53" i="18"/>
  <c r="E54" i="18"/>
  <c r="E22" i="19"/>
  <c r="H15" i="3"/>
  <c r="E16" i="18"/>
  <c r="H37" i="3"/>
  <c r="E17" i="18"/>
  <c r="E18" i="18"/>
  <c r="E19" i="18"/>
  <c r="E20" i="18"/>
  <c r="E19" i="19"/>
  <c r="E29" i="19"/>
  <c r="E9" i="18"/>
  <c r="E10" i="18"/>
  <c r="E11" i="18"/>
  <c r="E12" i="18"/>
  <c r="E13" i="18"/>
  <c r="E11" i="19"/>
  <c r="E12" i="19"/>
  <c r="E13" i="19"/>
  <c r="E31" i="19"/>
  <c r="E33" i="19"/>
  <c r="E35" i="19"/>
  <c r="E40" i="19"/>
  <c r="E37" i="19"/>
  <c r="F8" i="19"/>
  <c r="F25" i="19"/>
  <c r="F26" i="19"/>
  <c r="F25" i="18"/>
  <c r="F26" i="18"/>
  <c r="F27" i="18"/>
  <c r="F28" i="18"/>
  <c r="F29" i="18"/>
  <c r="F30" i="18"/>
  <c r="F31" i="18"/>
  <c r="F21" i="19"/>
  <c r="F34" i="18"/>
  <c r="F35" i="18"/>
  <c r="F36" i="18"/>
  <c r="F37" i="18"/>
  <c r="F38" i="18"/>
  <c r="F39" i="18"/>
  <c r="F40" i="18"/>
  <c r="F41" i="18"/>
  <c r="F42" i="18"/>
  <c r="F43" i="18"/>
  <c r="F44" i="18"/>
  <c r="F45" i="18"/>
  <c r="F46" i="18"/>
  <c r="F47" i="18"/>
  <c r="F48" i="18"/>
  <c r="F49" i="18"/>
  <c r="F50" i="18"/>
  <c r="F51" i="18"/>
  <c r="F52" i="18"/>
  <c r="F53" i="18"/>
  <c r="F54" i="18"/>
  <c r="F22" i="19"/>
  <c r="I15" i="3"/>
  <c r="F16" i="18"/>
  <c r="I37" i="3"/>
  <c r="F17" i="18"/>
  <c r="F18" i="18"/>
  <c r="F19" i="18"/>
  <c r="F20" i="18"/>
  <c r="F19" i="19"/>
  <c r="F29" i="19"/>
  <c r="F9" i="18"/>
  <c r="F10" i="18"/>
  <c r="F11" i="18"/>
  <c r="F12" i="18"/>
  <c r="F13" i="18"/>
  <c r="F11" i="19"/>
  <c r="F12" i="19"/>
  <c r="F13" i="19"/>
  <c r="F31" i="19"/>
  <c r="F33" i="19"/>
  <c r="F35" i="19"/>
  <c r="F40" i="19"/>
  <c r="F37" i="19"/>
  <c r="G8" i="19"/>
  <c r="G19" i="8"/>
  <c r="E60" i="18"/>
  <c r="G39" i="8"/>
  <c r="E61" i="18"/>
  <c r="E62" i="18"/>
  <c r="E58" i="18"/>
  <c r="E22" i="18"/>
  <c r="E70" i="18"/>
  <c r="E71" i="18"/>
  <c r="E63" i="18"/>
  <c r="H19" i="8"/>
  <c r="F60" i="18"/>
  <c r="H39" i="8"/>
  <c r="F61" i="18"/>
  <c r="F62" i="18"/>
  <c r="F58" i="18"/>
  <c r="F22" i="18"/>
  <c r="F70" i="18"/>
  <c r="F71" i="18"/>
  <c r="F63" i="18"/>
  <c r="I19" i="8"/>
  <c r="G60" i="18"/>
  <c r="I39" i="8"/>
  <c r="G61" i="18"/>
  <c r="G26" i="19"/>
  <c r="G62" i="18"/>
  <c r="G58" i="18"/>
  <c r="G25" i="18"/>
  <c r="G26" i="18"/>
  <c r="G27" i="18"/>
  <c r="G28" i="18"/>
  <c r="G29" i="18"/>
  <c r="G30" i="18"/>
  <c r="G31" i="18"/>
  <c r="G34" i="18"/>
  <c r="G35" i="18"/>
  <c r="G36" i="18"/>
  <c r="G37" i="18"/>
  <c r="G38" i="18"/>
  <c r="G39" i="18"/>
  <c r="G40" i="18"/>
  <c r="G41" i="18"/>
  <c r="G42" i="18"/>
  <c r="G43" i="18"/>
  <c r="G44" i="18"/>
  <c r="G45" i="18"/>
  <c r="G46" i="18"/>
  <c r="G47" i="18"/>
  <c r="G48" i="18"/>
  <c r="G49" i="18"/>
  <c r="G50" i="18"/>
  <c r="G51" i="18"/>
  <c r="G52" i="18"/>
  <c r="G53" i="18"/>
  <c r="G54" i="18"/>
  <c r="J15" i="3"/>
  <c r="G9" i="18"/>
  <c r="J37" i="3"/>
  <c r="G10" i="18"/>
  <c r="G11" i="18"/>
  <c r="G12" i="18"/>
  <c r="G13" i="18"/>
  <c r="G16" i="18"/>
  <c r="G17" i="18"/>
  <c r="G18" i="18"/>
  <c r="G19" i="18"/>
  <c r="G20" i="18"/>
  <c r="G22" i="18"/>
  <c r="G70" i="18"/>
  <c r="G71" i="18"/>
  <c r="G63" i="18"/>
  <c r="G23" i="19"/>
  <c r="G25" i="19"/>
  <c r="G21" i="19"/>
  <c r="G22" i="19"/>
  <c r="G19" i="19"/>
  <c r="G29" i="19"/>
  <c r="G11" i="19"/>
  <c r="G12" i="19"/>
  <c r="G13" i="19"/>
  <c r="G31" i="19"/>
  <c r="G33" i="19"/>
  <c r="G35" i="19"/>
  <c r="G40" i="19"/>
  <c r="G37" i="19"/>
  <c r="H8" i="19"/>
  <c r="H25" i="19"/>
  <c r="H26" i="19"/>
  <c r="H25" i="18"/>
  <c r="H26" i="18"/>
  <c r="H27" i="18"/>
  <c r="H28" i="18"/>
  <c r="H29" i="18"/>
  <c r="H30" i="18"/>
  <c r="H31" i="18"/>
  <c r="H21" i="19"/>
  <c r="H34" i="18"/>
  <c r="H35" i="18"/>
  <c r="H36" i="18"/>
  <c r="H37" i="18"/>
  <c r="H38" i="18"/>
  <c r="H39" i="18"/>
  <c r="H40" i="18"/>
  <c r="H41" i="18"/>
  <c r="H42" i="18"/>
  <c r="H43" i="18"/>
  <c r="H44" i="18"/>
  <c r="H45" i="18"/>
  <c r="H46" i="18"/>
  <c r="H47" i="18"/>
  <c r="H48" i="18"/>
  <c r="H49" i="18"/>
  <c r="H50" i="18"/>
  <c r="H51" i="18"/>
  <c r="H52" i="18"/>
  <c r="H53" i="18"/>
  <c r="H54" i="18"/>
  <c r="H22" i="19"/>
  <c r="K15" i="3"/>
  <c r="H16" i="18"/>
  <c r="K37" i="3"/>
  <c r="H17" i="18"/>
  <c r="H18" i="18"/>
  <c r="H19" i="18"/>
  <c r="H20" i="18"/>
  <c r="H19" i="19"/>
  <c r="H29" i="19"/>
  <c r="H9" i="18"/>
  <c r="H10" i="18"/>
  <c r="H11" i="18"/>
  <c r="H12" i="18"/>
  <c r="H13" i="18"/>
  <c r="H11" i="19"/>
  <c r="H12" i="19"/>
  <c r="H13" i="19"/>
  <c r="H31" i="19"/>
  <c r="H33" i="19"/>
  <c r="H35" i="19"/>
  <c r="H40" i="19"/>
  <c r="H37" i="19"/>
  <c r="I8" i="19"/>
  <c r="I25" i="19"/>
  <c r="I26" i="19"/>
  <c r="I25" i="18"/>
  <c r="I26" i="18"/>
  <c r="I27" i="18"/>
  <c r="I28" i="18"/>
  <c r="I29" i="18"/>
  <c r="I30" i="18"/>
  <c r="I31" i="18"/>
  <c r="I21" i="19"/>
  <c r="I34" i="18"/>
  <c r="I35" i="18"/>
  <c r="I36" i="18"/>
  <c r="I37" i="18"/>
  <c r="I38" i="18"/>
  <c r="I39" i="18"/>
  <c r="I40" i="18"/>
  <c r="I41" i="18"/>
  <c r="I42" i="18"/>
  <c r="I43" i="18"/>
  <c r="I44" i="18"/>
  <c r="I45" i="18"/>
  <c r="I46" i="18"/>
  <c r="I47" i="18"/>
  <c r="I48" i="18"/>
  <c r="I49" i="18"/>
  <c r="I50" i="18"/>
  <c r="I51" i="18"/>
  <c r="I52" i="18"/>
  <c r="I53" i="18"/>
  <c r="I54" i="18"/>
  <c r="I22" i="19"/>
  <c r="L15" i="3"/>
  <c r="I16" i="18"/>
  <c r="L37" i="3"/>
  <c r="I17" i="18"/>
  <c r="I18" i="18"/>
  <c r="I19" i="18"/>
  <c r="I20" i="18"/>
  <c r="I19" i="19"/>
  <c r="I29" i="19"/>
  <c r="I9" i="18"/>
  <c r="I10" i="18"/>
  <c r="I11" i="18"/>
  <c r="I12" i="18"/>
  <c r="I13" i="18"/>
  <c r="I11" i="19"/>
  <c r="I12" i="19"/>
  <c r="I13" i="19"/>
  <c r="I31" i="19"/>
  <c r="I33" i="19"/>
  <c r="I35" i="19"/>
  <c r="I40" i="19"/>
  <c r="I37" i="19"/>
  <c r="J8" i="19"/>
  <c r="J19" i="8"/>
  <c r="H60" i="18"/>
  <c r="J39" i="8"/>
  <c r="H61" i="18"/>
  <c r="H62" i="18"/>
  <c r="H58" i="18"/>
  <c r="H22" i="18"/>
  <c r="H70" i="18"/>
  <c r="H71" i="18"/>
  <c r="H63" i="18"/>
  <c r="K19" i="8"/>
  <c r="I60" i="18"/>
  <c r="K39" i="8"/>
  <c r="I61" i="18"/>
  <c r="I62" i="18"/>
  <c r="I58" i="18"/>
  <c r="I22" i="18"/>
  <c r="I70" i="18"/>
  <c r="I71" i="18"/>
  <c r="I63" i="18"/>
  <c r="L19" i="8"/>
  <c r="J60" i="18"/>
  <c r="L39" i="8"/>
  <c r="J61" i="18"/>
  <c r="J26" i="19"/>
  <c r="J62" i="18"/>
  <c r="J58" i="18"/>
  <c r="J25" i="18"/>
  <c r="J26" i="18"/>
  <c r="J27" i="18"/>
  <c r="J28" i="18"/>
  <c r="J29" i="18"/>
  <c r="J30" i="18"/>
  <c r="J31" i="18"/>
  <c r="J34" i="18"/>
  <c r="J35" i="18"/>
  <c r="J36" i="18"/>
  <c r="J37" i="18"/>
  <c r="J38" i="18"/>
  <c r="J39" i="18"/>
  <c r="J40" i="18"/>
  <c r="J41" i="18"/>
  <c r="J42" i="18"/>
  <c r="J43" i="18"/>
  <c r="J44" i="18"/>
  <c r="J45" i="18"/>
  <c r="J46" i="18"/>
  <c r="J47" i="18"/>
  <c r="J48" i="18"/>
  <c r="J49" i="18"/>
  <c r="J50" i="18"/>
  <c r="J51" i="18"/>
  <c r="J52" i="18"/>
  <c r="J53" i="18"/>
  <c r="J54" i="18"/>
  <c r="M15" i="3"/>
  <c r="J9" i="18"/>
  <c r="M37" i="3"/>
  <c r="J10" i="18"/>
  <c r="J11" i="18"/>
  <c r="J12" i="18"/>
  <c r="J13" i="18"/>
  <c r="J16" i="18"/>
  <c r="J17" i="18"/>
  <c r="J18" i="18"/>
  <c r="J19" i="18"/>
  <c r="J20" i="18"/>
  <c r="J22" i="18"/>
  <c r="J70" i="18"/>
  <c r="J71" i="18"/>
  <c r="J63" i="18"/>
  <c r="J23" i="19"/>
  <c r="J25" i="19"/>
  <c r="J21" i="19"/>
  <c r="J22" i="19"/>
  <c r="J19" i="19"/>
  <c r="J29" i="19"/>
  <c r="J11" i="19"/>
  <c r="J12" i="19"/>
  <c r="J13" i="19"/>
  <c r="J31" i="19"/>
  <c r="J33" i="19"/>
  <c r="J35" i="19"/>
  <c r="J40" i="19"/>
  <c r="J37" i="19"/>
  <c r="K8" i="19"/>
  <c r="K25" i="19"/>
  <c r="K26" i="19"/>
  <c r="K25" i="18"/>
  <c r="K26" i="18"/>
  <c r="K27" i="18"/>
  <c r="K28" i="18"/>
  <c r="K29" i="18"/>
  <c r="K30" i="18"/>
  <c r="K31" i="18"/>
  <c r="K21" i="19"/>
  <c r="K34" i="18"/>
  <c r="K35" i="18"/>
  <c r="K36" i="18"/>
  <c r="K37" i="18"/>
  <c r="K38" i="18"/>
  <c r="K39" i="18"/>
  <c r="K40" i="18"/>
  <c r="K41" i="18"/>
  <c r="K42" i="18"/>
  <c r="K43" i="18"/>
  <c r="K44" i="18"/>
  <c r="K45" i="18"/>
  <c r="K46" i="18"/>
  <c r="K47" i="18"/>
  <c r="K48" i="18"/>
  <c r="K49" i="18"/>
  <c r="K50" i="18"/>
  <c r="K51" i="18"/>
  <c r="K52" i="18"/>
  <c r="K53" i="18"/>
  <c r="K54" i="18"/>
  <c r="K22" i="19"/>
  <c r="N15" i="3"/>
  <c r="K16" i="18"/>
  <c r="N37" i="3"/>
  <c r="K17" i="18"/>
  <c r="K18" i="18"/>
  <c r="K19" i="18"/>
  <c r="K20" i="18"/>
  <c r="K19" i="19"/>
  <c r="K29" i="19"/>
  <c r="K9" i="18"/>
  <c r="K10" i="18"/>
  <c r="K11" i="18"/>
  <c r="K12" i="18"/>
  <c r="K13" i="18"/>
  <c r="K11" i="19"/>
  <c r="K12" i="19"/>
  <c r="K13" i="19"/>
  <c r="K31" i="19"/>
  <c r="K33" i="19"/>
  <c r="K35" i="19"/>
  <c r="K40" i="19"/>
  <c r="K37" i="19"/>
  <c r="L8" i="19"/>
  <c r="L25" i="19"/>
  <c r="L26" i="19"/>
  <c r="L25" i="18"/>
  <c r="L26" i="18"/>
  <c r="L27" i="18"/>
  <c r="L28" i="18"/>
  <c r="L29" i="18"/>
  <c r="L30" i="18"/>
  <c r="L31" i="18"/>
  <c r="L21" i="19"/>
  <c r="L34" i="18"/>
  <c r="L35" i="18"/>
  <c r="L36" i="18"/>
  <c r="L37" i="18"/>
  <c r="L38" i="18"/>
  <c r="L39" i="18"/>
  <c r="L40" i="18"/>
  <c r="L41" i="18"/>
  <c r="L42" i="18"/>
  <c r="L43" i="18"/>
  <c r="L44" i="18"/>
  <c r="L45" i="18"/>
  <c r="L46" i="18"/>
  <c r="L47" i="18"/>
  <c r="L48" i="18"/>
  <c r="L49" i="18"/>
  <c r="L50" i="18"/>
  <c r="L51" i="18"/>
  <c r="L52" i="18"/>
  <c r="L53" i="18"/>
  <c r="L54" i="18"/>
  <c r="L22" i="19"/>
  <c r="O15" i="3"/>
  <c r="L16" i="18"/>
  <c r="O37" i="3"/>
  <c r="L17" i="18"/>
  <c r="L18" i="18"/>
  <c r="L19" i="18"/>
  <c r="L20" i="18"/>
  <c r="L19" i="19"/>
  <c r="L29" i="19"/>
  <c r="L9" i="18"/>
  <c r="L10" i="18"/>
  <c r="L11" i="18"/>
  <c r="L12" i="18"/>
  <c r="L13" i="18"/>
  <c r="L11" i="19"/>
  <c r="L12" i="19"/>
  <c r="L13" i="19"/>
  <c r="L31" i="19"/>
  <c r="L33" i="19"/>
  <c r="L35" i="19"/>
  <c r="L40" i="19"/>
  <c r="L37" i="19"/>
  <c r="M8" i="19"/>
  <c r="M19" i="8"/>
  <c r="K60" i="18"/>
  <c r="M39" i="8"/>
  <c r="K61" i="18"/>
  <c r="K62" i="18"/>
  <c r="K58" i="18"/>
  <c r="K22" i="18"/>
  <c r="K70" i="18"/>
  <c r="K71" i="18"/>
  <c r="K63" i="18"/>
  <c r="N19" i="8"/>
  <c r="L60" i="18"/>
  <c r="N39" i="8"/>
  <c r="L61" i="18"/>
  <c r="L62" i="18"/>
  <c r="L58" i="18"/>
  <c r="L22" i="18"/>
  <c r="L70" i="18"/>
  <c r="L71" i="18"/>
  <c r="L63" i="18"/>
  <c r="O19" i="8"/>
  <c r="M60" i="18"/>
  <c r="O39" i="8"/>
  <c r="M61" i="18"/>
  <c r="M26" i="19"/>
  <c r="M62" i="18"/>
  <c r="M58" i="18"/>
  <c r="M25" i="18"/>
  <c r="M26" i="18"/>
  <c r="M27" i="18"/>
  <c r="M28" i="18"/>
  <c r="M29" i="18"/>
  <c r="M30" i="18"/>
  <c r="M31" i="18"/>
  <c r="M34" i="18"/>
  <c r="M35" i="18"/>
  <c r="M36" i="18"/>
  <c r="M37" i="18"/>
  <c r="M38" i="18"/>
  <c r="M39" i="18"/>
  <c r="M40" i="18"/>
  <c r="M41" i="18"/>
  <c r="M42" i="18"/>
  <c r="M43" i="18"/>
  <c r="M44" i="18"/>
  <c r="M45" i="18"/>
  <c r="M46" i="18"/>
  <c r="M47" i="18"/>
  <c r="M48" i="18"/>
  <c r="M49" i="18"/>
  <c r="M50" i="18"/>
  <c r="M51" i="18"/>
  <c r="M52" i="18"/>
  <c r="M53" i="18"/>
  <c r="M54" i="18"/>
  <c r="P15" i="3"/>
  <c r="M9" i="18"/>
  <c r="P37" i="3"/>
  <c r="M10" i="18"/>
  <c r="M11" i="18"/>
  <c r="M12" i="18"/>
  <c r="M13" i="18"/>
  <c r="M16" i="18"/>
  <c r="M17" i="18"/>
  <c r="M18" i="18"/>
  <c r="M19" i="18"/>
  <c r="M20" i="18"/>
  <c r="M22" i="18"/>
  <c r="M70" i="18"/>
  <c r="M71" i="18"/>
  <c r="M63" i="18"/>
  <c r="M23" i="19"/>
  <c r="M25" i="19"/>
  <c r="M21" i="19"/>
  <c r="M22" i="19"/>
  <c r="M19" i="19"/>
  <c r="M29" i="19"/>
  <c r="M11" i="19"/>
  <c r="M12" i="19"/>
  <c r="M13" i="19"/>
  <c r="M31" i="19"/>
  <c r="M33" i="19"/>
  <c r="M35" i="19"/>
  <c r="M40" i="19"/>
  <c r="M37" i="19"/>
  <c r="N8" i="19"/>
  <c r="N25" i="19"/>
  <c r="N26" i="19"/>
  <c r="N25" i="18"/>
  <c r="N26" i="18"/>
  <c r="N27" i="18"/>
  <c r="N28" i="18"/>
  <c r="N29" i="18"/>
  <c r="N30" i="18"/>
  <c r="N31" i="18"/>
  <c r="N21" i="19"/>
  <c r="N34" i="18"/>
  <c r="N35" i="18"/>
  <c r="N36" i="18"/>
  <c r="N37" i="18"/>
  <c r="N38" i="18"/>
  <c r="N39" i="18"/>
  <c r="N40" i="18"/>
  <c r="N41" i="18"/>
  <c r="N42" i="18"/>
  <c r="N43" i="18"/>
  <c r="N44" i="18"/>
  <c r="N45" i="18"/>
  <c r="N46" i="18"/>
  <c r="N47" i="18"/>
  <c r="N48" i="18"/>
  <c r="N49" i="18"/>
  <c r="N50" i="18"/>
  <c r="N51" i="18"/>
  <c r="N52" i="18"/>
  <c r="N53" i="18"/>
  <c r="N54" i="18"/>
  <c r="N22" i="19"/>
  <c r="Q15" i="3"/>
  <c r="N16" i="18"/>
  <c r="Q37" i="3"/>
  <c r="N17" i="18"/>
  <c r="N18" i="18"/>
  <c r="N19" i="18"/>
  <c r="N20" i="18"/>
  <c r="N19" i="19"/>
  <c r="N29" i="19"/>
  <c r="N9" i="18"/>
  <c r="N10" i="18"/>
  <c r="N11" i="18"/>
  <c r="N12" i="18"/>
  <c r="N13" i="18"/>
  <c r="N11" i="19"/>
  <c r="N12" i="19"/>
  <c r="N13" i="19"/>
  <c r="N31" i="19"/>
  <c r="N33" i="19"/>
  <c r="N35" i="19"/>
  <c r="N40" i="19"/>
  <c r="N37" i="19"/>
  <c r="O8" i="19"/>
  <c r="O25" i="19"/>
  <c r="O26" i="19"/>
  <c r="O25" i="18"/>
  <c r="O26" i="18"/>
  <c r="O27" i="18"/>
  <c r="O28" i="18"/>
  <c r="O29" i="18"/>
  <c r="O30" i="18"/>
  <c r="O31" i="18"/>
  <c r="O21" i="19"/>
  <c r="O34" i="18"/>
  <c r="O35" i="18"/>
  <c r="O36" i="18"/>
  <c r="O37" i="18"/>
  <c r="O38" i="18"/>
  <c r="O39" i="18"/>
  <c r="O40" i="18"/>
  <c r="O41" i="18"/>
  <c r="O42" i="18"/>
  <c r="O43" i="18"/>
  <c r="O44" i="18"/>
  <c r="O45" i="18"/>
  <c r="O46" i="18"/>
  <c r="O47" i="18"/>
  <c r="O48" i="18"/>
  <c r="O49" i="18"/>
  <c r="O50" i="18"/>
  <c r="O51" i="18"/>
  <c r="O52" i="18"/>
  <c r="O53" i="18"/>
  <c r="O54" i="18"/>
  <c r="O22" i="19"/>
  <c r="R15" i="3"/>
  <c r="O16" i="18"/>
  <c r="R37" i="3"/>
  <c r="O17" i="18"/>
  <c r="O18" i="18"/>
  <c r="O19" i="18"/>
  <c r="O20" i="18"/>
  <c r="O19" i="19"/>
  <c r="O29" i="19"/>
  <c r="O9" i="18"/>
  <c r="O10" i="18"/>
  <c r="O11" i="18"/>
  <c r="O12" i="18"/>
  <c r="O13" i="18"/>
  <c r="O11" i="19"/>
  <c r="O12" i="19"/>
  <c r="O13" i="19"/>
  <c r="O31" i="19"/>
  <c r="O33" i="19"/>
  <c r="O35" i="19"/>
  <c r="O40" i="19"/>
  <c r="O37" i="19"/>
  <c r="P8" i="19"/>
  <c r="P19" i="8"/>
  <c r="N60" i="18"/>
  <c r="P39" i="8"/>
  <c r="N61" i="18"/>
  <c r="N62" i="18"/>
  <c r="N58" i="18"/>
  <c r="N22" i="18"/>
  <c r="N70" i="18"/>
  <c r="N71" i="18"/>
  <c r="N63" i="18"/>
  <c r="Q19" i="8"/>
  <c r="O60" i="18"/>
  <c r="Q39" i="8"/>
  <c r="O61" i="18"/>
  <c r="O62" i="18"/>
  <c r="O58" i="18"/>
  <c r="O22" i="18"/>
  <c r="O70" i="18"/>
  <c r="O71" i="18"/>
  <c r="O63" i="18"/>
  <c r="R19" i="8"/>
  <c r="P60" i="18"/>
  <c r="R39" i="8"/>
  <c r="P61" i="18"/>
  <c r="P26" i="19"/>
  <c r="P62" i="18"/>
  <c r="P58" i="18"/>
  <c r="P25" i="18"/>
  <c r="P26" i="18"/>
  <c r="P27" i="18"/>
  <c r="P28" i="18"/>
  <c r="P29" i="18"/>
  <c r="P30" i="18"/>
  <c r="P31" i="18"/>
  <c r="P34" i="18"/>
  <c r="P35" i="18"/>
  <c r="P36" i="18"/>
  <c r="P37" i="18"/>
  <c r="P38" i="18"/>
  <c r="P39" i="18"/>
  <c r="P40" i="18"/>
  <c r="P41" i="18"/>
  <c r="P42" i="18"/>
  <c r="P43" i="18"/>
  <c r="P44" i="18"/>
  <c r="P45" i="18"/>
  <c r="P46" i="18"/>
  <c r="P47" i="18"/>
  <c r="P48" i="18"/>
  <c r="P49" i="18"/>
  <c r="P50" i="18"/>
  <c r="P51" i="18"/>
  <c r="P52" i="18"/>
  <c r="P53" i="18"/>
  <c r="P54" i="18"/>
  <c r="S15" i="3"/>
  <c r="P9" i="18"/>
  <c r="S37" i="3"/>
  <c r="P10" i="18"/>
  <c r="P11" i="18"/>
  <c r="P12" i="18"/>
  <c r="P13" i="18"/>
  <c r="P16" i="18"/>
  <c r="P17" i="18"/>
  <c r="P18" i="18"/>
  <c r="P19" i="18"/>
  <c r="P20" i="18"/>
  <c r="P22" i="18"/>
  <c r="P70" i="18"/>
  <c r="P71" i="18"/>
  <c r="P63" i="18"/>
  <c r="P23" i="19"/>
  <c r="P25" i="19"/>
  <c r="P21" i="19"/>
  <c r="P22" i="19"/>
  <c r="P19" i="19"/>
  <c r="P29" i="19"/>
  <c r="P11" i="19"/>
  <c r="P12" i="19"/>
  <c r="P13" i="19"/>
  <c r="P31" i="19"/>
  <c r="P33" i="19"/>
  <c r="P35" i="19"/>
  <c r="P40" i="19"/>
  <c r="E26" i="22"/>
  <c r="E62" i="21"/>
  <c r="P37" i="19"/>
  <c r="E8" i="22"/>
  <c r="E25" i="22"/>
  <c r="O11" i="6"/>
  <c r="E25" i="21"/>
  <c r="O12" i="6"/>
  <c r="E26" i="21"/>
  <c r="O14" i="6"/>
  <c r="E27" i="21"/>
  <c r="O17" i="6"/>
  <c r="E28" i="21"/>
  <c r="O20" i="6"/>
  <c r="E29" i="21"/>
  <c r="O29" i="6"/>
  <c r="O30" i="6"/>
  <c r="O31" i="6"/>
  <c r="O21" i="6"/>
  <c r="O24" i="6"/>
  <c r="O25" i="6"/>
  <c r="O28" i="6"/>
  <c r="O26" i="6"/>
  <c r="O27" i="6"/>
  <c r="O32" i="6"/>
  <c r="E30" i="21"/>
  <c r="E31" i="21"/>
  <c r="E21" i="22"/>
  <c r="K11" i="7"/>
  <c r="E34" i="21"/>
  <c r="K12" i="7"/>
  <c r="E35" i="21"/>
  <c r="K13" i="7"/>
  <c r="E36" i="21"/>
  <c r="K14" i="7"/>
  <c r="E37" i="21"/>
  <c r="K15" i="7"/>
  <c r="E38" i="21"/>
  <c r="K16" i="7"/>
  <c r="E39" i="21"/>
  <c r="K17" i="7"/>
  <c r="E40" i="21"/>
  <c r="K18" i="7"/>
  <c r="E41" i="21"/>
  <c r="K19" i="7"/>
  <c r="E42" i="21"/>
  <c r="K20" i="7"/>
  <c r="E43" i="21"/>
  <c r="K21" i="7"/>
  <c r="E44" i="21"/>
  <c r="K22" i="7"/>
  <c r="E45" i="21"/>
  <c r="K23" i="7"/>
  <c r="E46" i="21"/>
  <c r="K24" i="7"/>
  <c r="E47" i="21"/>
  <c r="K25" i="7"/>
  <c r="E48" i="21"/>
  <c r="K26" i="7"/>
  <c r="E49" i="21"/>
  <c r="K27" i="7"/>
  <c r="E50" i="21"/>
  <c r="K28" i="7"/>
  <c r="E51" i="21"/>
  <c r="K29" i="7"/>
  <c r="E52" i="21"/>
  <c r="K30" i="7"/>
  <c r="E53" i="21"/>
  <c r="E54" i="21"/>
  <c r="E22" i="22"/>
  <c r="H16" i="3"/>
  <c r="E16" i="21"/>
  <c r="H38" i="3"/>
  <c r="E17" i="21"/>
  <c r="E18" i="21"/>
  <c r="E19" i="21"/>
  <c r="E20" i="21"/>
  <c r="E19" i="22"/>
  <c r="E29" i="22"/>
  <c r="E9" i="21"/>
  <c r="E10" i="21"/>
  <c r="E11" i="21"/>
  <c r="E12" i="21"/>
  <c r="E13" i="21"/>
  <c r="E11" i="22"/>
  <c r="E12" i="22"/>
  <c r="E13" i="22"/>
  <c r="E31" i="22"/>
  <c r="E33" i="22"/>
  <c r="E35" i="22"/>
  <c r="E40" i="22"/>
  <c r="F26" i="22"/>
  <c r="F62" i="21"/>
  <c r="E37" i="22"/>
  <c r="F8" i="22"/>
  <c r="F25" i="22"/>
  <c r="F25" i="21"/>
  <c r="F26" i="21"/>
  <c r="F27" i="21"/>
  <c r="F28" i="21"/>
  <c r="F29" i="21"/>
  <c r="F30" i="21"/>
  <c r="F31" i="21"/>
  <c r="F21" i="22"/>
  <c r="F34" i="21"/>
  <c r="F35" i="21"/>
  <c r="F36" i="21"/>
  <c r="F37" i="21"/>
  <c r="F38" i="21"/>
  <c r="F39" i="21"/>
  <c r="F40" i="21"/>
  <c r="F41" i="21"/>
  <c r="F42" i="21"/>
  <c r="F43" i="21"/>
  <c r="F44" i="21"/>
  <c r="F45" i="21"/>
  <c r="F46" i="21"/>
  <c r="F47" i="21"/>
  <c r="F48" i="21"/>
  <c r="F49" i="21"/>
  <c r="F50" i="21"/>
  <c r="F51" i="21"/>
  <c r="F52" i="21"/>
  <c r="F53" i="21"/>
  <c r="F54" i="21"/>
  <c r="F22" i="22"/>
  <c r="I16" i="3"/>
  <c r="F16" i="21"/>
  <c r="I38" i="3"/>
  <c r="F17" i="21"/>
  <c r="F18" i="21"/>
  <c r="F19" i="21"/>
  <c r="F20" i="21"/>
  <c r="F19" i="22"/>
  <c r="F29" i="22"/>
  <c r="F9" i="21"/>
  <c r="F10" i="21"/>
  <c r="F11" i="21"/>
  <c r="F12" i="21"/>
  <c r="F13" i="21"/>
  <c r="F11" i="22"/>
  <c r="F12" i="22"/>
  <c r="F13" i="22"/>
  <c r="F31" i="22"/>
  <c r="F33" i="22"/>
  <c r="F35" i="22"/>
  <c r="F40" i="22"/>
  <c r="G26" i="22"/>
  <c r="G62" i="21"/>
  <c r="F37" i="22"/>
  <c r="G8" i="22"/>
  <c r="E58" i="21"/>
  <c r="E22" i="21"/>
  <c r="E70" i="21"/>
  <c r="E71" i="21"/>
  <c r="E63" i="21"/>
  <c r="F58" i="21"/>
  <c r="F22" i="21"/>
  <c r="F70" i="21"/>
  <c r="F71" i="21"/>
  <c r="F63" i="21"/>
  <c r="G58" i="21"/>
  <c r="G25" i="21"/>
  <c r="G26" i="21"/>
  <c r="G27" i="21"/>
  <c r="G28" i="21"/>
  <c r="G29" i="21"/>
  <c r="G30" i="21"/>
  <c r="G31" i="21"/>
  <c r="G34" i="21"/>
  <c r="G35" i="21"/>
  <c r="G36" i="21"/>
  <c r="G37" i="21"/>
  <c r="G38" i="21"/>
  <c r="G39" i="21"/>
  <c r="G40" i="21"/>
  <c r="G41" i="21"/>
  <c r="G42" i="21"/>
  <c r="G43" i="21"/>
  <c r="G44" i="21"/>
  <c r="G45" i="21"/>
  <c r="G46" i="21"/>
  <c r="G47" i="21"/>
  <c r="G48" i="21"/>
  <c r="G49" i="21"/>
  <c r="G50" i="21"/>
  <c r="G51" i="21"/>
  <c r="G52" i="21"/>
  <c r="G53" i="21"/>
  <c r="G54" i="21"/>
  <c r="J16" i="3"/>
  <c r="G9" i="21"/>
  <c r="J38" i="3"/>
  <c r="G10" i="21"/>
  <c r="G11" i="21"/>
  <c r="G12" i="21"/>
  <c r="G13" i="21"/>
  <c r="G16" i="21"/>
  <c r="G17" i="21"/>
  <c r="G18" i="21"/>
  <c r="G19" i="21"/>
  <c r="G20" i="21"/>
  <c r="G22" i="21"/>
  <c r="G70" i="21"/>
  <c r="G71" i="21"/>
  <c r="G63" i="21"/>
  <c r="G23" i="22"/>
  <c r="G25" i="22"/>
  <c r="G21" i="22"/>
  <c r="G22" i="22"/>
  <c r="G19" i="22"/>
  <c r="G29" i="22"/>
  <c r="G11" i="22"/>
  <c r="G12" i="22"/>
  <c r="G13" i="22"/>
  <c r="G31" i="22"/>
  <c r="G33" i="22"/>
  <c r="G35" i="22"/>
  <c r="G40" i="22"/>
  <c r="H26" i="22"/>
  <c r="H62" i="21"/>
  <c r="G37" i="22"/>
  <c r="H8" i="22"/>
  <c r="H25" i="22"/>
  <c r="H25" i="21"/>
  <c r="H26" i="21"/>
  <c r="H27" i="21"/>
  <c r="H28" i="21"/>
  <c r="H29" i="21"/>
  <c r="H30" i="21"/>
  <c r="H31" i="21"/>
  <c r="H21" i="22"/>
  <c r="H34" i="21"/>
  <c r="H35" i="21"/>
  <c r="H36" i="21"/>
  <c r="H37" i="21"/>
  <c r="H38" i="21"/>
  <c r="H39" i="21"/>
  <c r="H40" i="21"/>
  <c r="H41" i="21"/>
  <c r="H42" i="21"/>
  <c r="H43" i="21"/>
  <c r="H44" i="21"/>
  <c r="H45" i="21"/>
  <c r="H46" i="21"/>
  <c r="H47" i="21"/>
  <c r="H48" i="21"/>
  <c r="H49" i="21"/>
  <c r="H50" i="21"/>
  <c r="H51" i="21"/>
  <c r="H52" i="21"/>
  <c r="H53" i="21"/>
  <c r="H54" i="21"/>
  <c r="H22" i="22"/>
  <c r="K16" i="3"/>
  <c r="H16" i="21"/>
  <c r="K38" i="3"/>
  <c r="H17" i="21"/>
  <c r="H18" i="21"/>
  <c r="H19" i="21"/>
  <c r="H20" i="21"/>
  <c r="H19" i="22"/>
  <c r="H29" i="22"/>
  <c r="H9" i="21"/>
  <c r="H10" i="21"/>
  <c r="H11" i="21"/>
  <c r="H12" i="21"/>
  <c r="H13" i="21"/>
  <c r="H11" i="22"/>
  <c r="H12" i="22"/>
  <c r="H13" i="22"/>
  <c r="H31" i="22"/>
  <c r="H33" i="22"/>
  <c r="H35" i="22"/>
  <c r="H40" i="22"/>
  <c r="I26" i="22"/>
  <c r="I62" i="21"/>
  <c r="H37" i="22"/>
  <c r="I8" i="22"/>
  <c r="I25" i="22"/>
  <c r="I25" i="21"/>
  <c r="I26" i="21"/>
  <c r="I27" i="21"/>
  <c r="I28" i="21"/>
  <c r="I29" i="21"/>
  <c r="I30" i="21"/>
  <c r="I31" i="21"/>
  <c r="I21" i="22"/>
  <c r="I34" i="21"/>
  <c r="I35" i="21"/>
  <c r="I36" i="21"/>
  <c r="I37" i="21"/>
  <c r="I38" i="21"/>
  <c r="I39" i="21"/>
  <c r="I40" i="21"/>
  <c r="I41" i="21"/>
  <c r="I42" i="21"/>
  <c r="I43" i="21"/>
  <c r="I44" i="21"/>
  <c r="I45" i="21"/>
  <c r="I46" i="21"/>
  <c r="I47" i="21"/>
  <c r="I48" i="21"/>
  <c r="I49" i="21"/>
  <c r="I50" i="21"/>
  <c r="I51" i="21"/>
  <c r="I52" i="21"/>
  <c r="I53" i="21"/>
  <c r="I54" i="21"/>
  <c r="I22" i="22"/>
  <c r="L16" i="3"/>
  <c r="I16" i="21"/>
  <c r="L38" i="3"/>
  <c r="I17" i="21"/>
  <c r="I18" i="21"/>
  <c r="I19" i="21"/>
  <c r="I20" i="21"/>
  <c r="I19" i="22"/>
  <c r="I29" i="22"/>
  <c r="I9" i="21"/>
  <c r="I10" i="21"/>
  <c r="I11" i="21"/>
  <c r="I12" i="21"/>
  <c r="I13" i="21"/>
  <c r="I11" i="22"/>
  <c r="I12" i="22"/>
  <c r="I13" i="22"/>
  <c r="I31" i="22"/>
  <c r="I33" i="22"/>
  <c r="I35" i="22"/>
  <c r="I40" i="22"/>
  <c r="J26" i="22"/>
  <c r="J62" i="21"/>
  <c r="I37" i="22"/>
  <c r="J8" i="22"/>
  <c r="H58" i="21"/>
  <c r="H22" i="21"/>
  <c r="H70" i="21"/>
  <c r="H71" i="21"/>
  <c r="H63" i="21"/>
  <c r="I58" i="21"/>
  <c r="I22" i="21"/>
  <c r="I70" i="21"/>
  <c r="I71" i="21"/>
  <c r="I63" i="21"/>
  <c r="J58" i="21"/>
  <c r="J25" i="21"/>
  <c r="J26" i="21"/>
  <c r="J27" i="21"/>
  <c r="J28" i="21"/>
  <c r="J29" i="21"/>
  <c r="J30" i="21"/>
  <c r="J31" i="21"/>
  <c r="J34" i="21"/>
  <c r="J35" i="21"/>
  <c r="J36" i="21"/>
  <c r="J37" i="21"/>
  <c r="J38" i="21"/>
  <c r="J39" i="21"/>
  <c r="J40" i="21"/>
  <c r="J41" i="21"/>
  <c r="J42" i="21"/>
  <c r="J43" i="21"/>
  <c r="J44" i="21"/>
  <c r="J45" i="21"/>
  <c r="J46" i="21"/>
  <c r="J47" i="21"/>
  <c r="J48" i="21"/>
  <c r="J49" i="21"/>
  <c r="J50" i="21"/>
  <c r="J51" i="21"/>
  <c r="J52" i="21"/>
  <c r="J53" i="21"/>
  <c r="J54" i="21"/>
  <c r="M16" i="3"/>
  <c r="J9" i="21"/>
  <c r="M38" i="3"/>
  <c r="J10" i="21"/>
  <c r="J11" i="21"/>
  <c r="J12" i="21"/>
  <c r="J13" i="21"/>
  <c r="J16" i="21"/>
  <c r="J17" i="21"/>
  <c r="J18" i="21"/>
  <c r="J19" i="21"/>
  <c r="J20" i="21"/>
  <c r="J22" i="21"/>
  <c r="J70" i="21"/>
  <c r="J71" i="21"/>
  <c r="J63" i="21"/>
  <c r="J23" i="22"/>
  <c r="J25" i="22"/>
  <c r="J21" i="22"/>
  <c r="J22" i="22"/>
  <c r="J19" i="22"/>
  <c r="J29" i="22"/>
  <c r="J11" i="22"/>
  <c r="J12" i="22"/>
  <c r="J13" i="22"/>
  <c r="J31" i="22"/>
  <c r="J33" i="22"/>
  <c r="J35" i="22"/>
  <c r="J40" i="22"/>
  <c r="K26" i="22"/>
  <c r="K62" i="21"/>
  <c r="J37" i="22"/>
  <c r="K8" i="22"/>
  <c r="K25" i="22"/>
  <c r="K25" i="21"/>
  <c r="K26" i="21"/>
  <c r="K27" i="21"/>
  <c r="K28" i="21"/>
  <c r="K29" i="21"/>
  <c r="K30" i="21"/>
  <c r="K31" i="21"/>
  <c r="K21" i="22"/>
  <c r="K34" i="21"/>
  <c r="K35" i="21"/>
  <c r="K36" i="21"/>
  <c r="K37" i="21"/>
  <c r="K38" i="21"/>
  <c r="K39" i="21"/>
  <c r="K40" i="21"/>
  <c r="K41" i="21"/>
  <c r="K42" i="21"/>
  <c r="K43" i="21"/>
  <c r="K44" i="21"/>
  <c r="K45" i="21"/>
  <c r="K46" i="21"/>
  <c r="K47" i="21"/>
  <c r="K48" i="21"/>
  <c r="K49" i="21"/>
  <c r="K50" i="21"/>
  <c r="K51" i="21"/>
  <c r="K52" i="21"/>
  <c r="K53" i="21"/>
  <c r="K54" i="21"/>
  <c r="K22" i="22"/>
  <c r="N16" i="3"/>
  <c r="K16" i="21"/>
  <c r="N38" i="3"/>
  <c r="K17" i="21"/>
  <c r="K18" i="21"/>
  <c r="K19" i="21"/>
  <c r="K20" i="21"/>
  <c r="K19" i="22"/>
  <c r="K29" i="22"/>
  <c r="K9" i="21"/>
  <c r="K10" i="21"/>
  <c r="K11" i="21"/>
  <c r="K12" i="21"/>
  <c r="K13" i="21"/>
  <c r="K11" i="22"/>
  <c r="K12" i="22"/>
  <c r="K13" i="22"/>
  <c r="K31" i="22"/>
  <c r="K33" i="22"/>
  <c r="K35" i="22"/>
  <c r="K40" i="22"/>
  <c r="L26" i="22"/>
  <c r="L62" i="21"/>
  <c r="K37" i="22"/>
  <c r="L8" i="22"/>
  <c r="L25" i="22"/>
  <c r="L25" i="21"/>
  <c r="L26" i="21"/>
  <c r="L27" i="21"/>
  <c r="L28" i="21"/>
  <c r="L29" i="21"/>
  <c r="L30" i="21"/>
  <c r="L31" i="21"/>
  <c r="L21" i="22"/>
  <c r="L34" i="21"/>
  <c r="L35" i="21"/>
  <c r="L36" i="21"/>
  <c r="L37" i="21"/>
  <c r="L38" i="21"/>
  <c r="L39" i="21"/>
  <c r="L40" i="21"/>
  <c r="L41" i="21"/>
  <c r="L42" i="21"/>
  <c r="L43" i="21"/>
  <c r="L44" i="21"/>
  <c r="L45" i="21"/>
  <c r="L46" i="21"/>
  <c r="L47" i="21"/>
  <c r="L48" i="21"/>
  <c r="L49" i="21"/>
  <c r="L50" i="21"/>
  <c r="L51" i="21"/>
  <c r="L52" i="21"/>
  <c r="L53" i="21"/>
  <c r="L54" i="21"/>
  <c r="L22" i="22"/>
  <c r="O16" i="3"/>
  <c r="L16" i="21"/>
  <c r="O38" i="3"/>
  <c r="L17" i="21"/>
  <c r="L18" i="21"/>
  <c r="L19" i="21"/>
  <c r="L20" i="21"/>
  <c r="L19" i="22"/>
  <c r="L29" i="22"/>
  <c r="L9" i="21"/>
  <c r="L10" i="21"/>
  <c r="L11" i="21"/>
  <c r="L12" i="21"/>
  <c r="L13" i="21"/>
  <c r="L11" i="22"/>
  <c r="L12" i="22"/>
  <c r="L13" i="22"/>
  <c r="L31" i="22"/>
  <c r="L33" i="22"/>
  <c r="L35" i="22"/>
  <c r="L40" i="22"/>
  <c r="M26" i="22"/>
  <c r="M62" i="21"/>
  <c r="L37" i="22"/>
  <c r="M8" i="22"/>
  <c r="K58" i="21"/>
  <c r="K22" i="21"/>
  <c r="K70" i="21"/>
  <c r="K71" i="21"/>
  <c r="K63" i="21"/>
  <c r="L58" i="21"/>
  <c r="L22" i="21"/>
  <c r="L70" i="21"/>
  <c r="L71" i="21"/>
  <c r="L63" i="21"/>
  <c r="M58" i="21"/>
  <c r="M25" i="21"/>
  <c r="M26" i="21"/>
  <c r="M27" i="21"/>
  <c r="M28" i="21"/>
  <c r="M29" i="21"/>
  <c r="M30" i="21"/>
  <c r="M31" i="21"/>
  <c r="M34" i="21"/>
  <c r="M35" i="21"/>
  <c r="M36" i="21"/>
  <c r="M37" i="21"/>
  <c r="M38" i="21"/>
  <c r="M39" i="21"/>
  <c r="M40" i="21"/>
  <c r="M41" i="21"/>
  <c r="M42" i="21"/>
  <c r="M43" i="21"/>
  <c r="M44" i="21"/>
  <c r="M45" i="21"/>
  <c r="M46" i="21"/>
  <c r="M47" i="21"/>
  <c r="M48" i="21"/>
  <c r="M49" i="21"/>
  <c r="M50" i="21"/>
  <c r="M51" i="21"/>
  <c r="M52" i="21"/>
  <c r="M53" i="21"/>
  <c r="M54" i="21"/>
  <c r="P16" i="3"/>
  <c r="M9" i="21"/>
  <c r="P38" i="3"/>
  <c r="M10" i="21"/>
  <c r="M11" i="21"/>
  <c r="M12" i="21"/>
  <c r="M13" i="21"/>
  <c r="M16" i="21"/>
  <c r="M17" i="21"/>
  <c r="M18" i="21"/>
  <c r="M19" i="21"/>
  <c r="M20" i="21"/>
  <c r="M22" i="21"/>
  <c r="M70" i="21"/>
  <c r="M71" i="21"/>
  <c r="M63" i="21"/>
  <c r="M23" i="22"/>
  <c r="M25" i="22"/>
  <c r="M21" i="22"/>
  <c r="M22" i="22"/>
  <c r="M19" i="22"/>
  <c r="M29" i="22"/>
  <c r="M11" i="22"/>
  <c r="M12" i="22"/>
  <c r="M13" i="22"/>
  <c r="M31" i="22"/>
  <c r="M33" i="22"/>
  <c r="M35" i="22"/>
  <c r="M40" i="22"/>
  <c r="N26" i="22"/>
  <c r="N62" i="21"/>
  <c r="M37" i="22"/>
  <c r="N8" i="22"/>
  <c r="N25" i="22"/>
  <c r="N25" i="21"/>
  <c r="N26" i="21"/>
  <c r="N27" i="21"/>
  <c r="N28" i="21"/>
  <c r="N29" i="21"/>
  <c r="N30" i="21"/>
  <c r="N31" i="21"/>
  <c r="N21" i="22"/>
  <c r="N34" i="21"/>
  <c r="N35" i="21"/>
  <c r="N36" i="21"/>
  <c r="N37" i="21"/>
  <c r="N38" i="21"/>
  <c r="N39" i="21"/>
  <c r="N40" i="21"/>
  <c r="N41" i="21"/>
  <c r="N42" i="21"/>
  <c r="N43" i="21"/>
  <c r="N44" i="21"/>
  <c r="N45" i="21"/>
  <c r="N46" i="21"/>
  <c r="N47" i="21"/>
  <c r="N48" i="21"/>
  <c r="N49" i="21"/>
  <c r="N50" i="21"/>
  <c r="N51" i="21"/>
  <c r="N52" i="21"/>
  <c r="N53" i="21"/>
  <c r="N54" i="21"/>
  <c r="N22" i="22"/>
  <c r="Q16" i="3"/>
  <c r="N16" i="21"/>
  <c r="Q38" i="3"/>
  <c r="N17" i="21"/>
  <c r="N18" i="21"/>
  <c r="N19" i="21"/>
  <c r="N20" i="21"/>
  <c r="N19" i="22"/>
  <c r="N29" i="22"/>
  <c r="N9" i="21"/>
  <c r="N10" i="21"/>
  <c r="N11" i="21"/>
  <c r="N12" i="21"/>
  <c r="N13" i="21"/>
  <c r="N11" i="22"/>
  <c r="N12" i="22"/>
  <c r="N13" i="22"/>
  <c r="N31" i="22"/>
  <c r="N33" i="22"/>
  <c r="N35" i="22"/>
  <c r="N40" i="22"/>
  <c r="O26" i="22"/>
  <c r="O62" i="21"/>
  <c r="N37" i="22"/>
  <c r="O8" i="22"/>
  <c r="O25" i="22"/>
  <c r="O25" i="21"/>
  <c r="O26" i="21"/>
  <c r="O27" i="21"/>
  <c r="O28" i="21"/>
  <c r="O29" i="21"/>
  <c r="O30" i="21"/>
  <c r="O31" i="21"/>
  <c r="O21" i="22"/>
  <c r="O34" i="21"/>
  <c r="O35" i="21"/>
  <c r="O36" i="21"/>
  <c r="O37" i="21"/>
  <c r="O38" i="21"/>
  <c r="O39" i="21"/>
  <c r="O40" i="21"/>
  <c r="O41" i="21"/>
  <c r="O42" i="21"/>
  <c r="O43" i="21"/>
  <c r="O44" i="21"/>
  <c r="O45" i="21"/>
  <c r="O46" i="21"/>
  <c r="O47" i="21"/>
  <c r="O48" i="21"/>
  <c r="O49" i="21"/>
  <c r="O50" i="21"/>
  <c r="O51" i="21"/>
  <c r="O52" i="21"/>
  <c r="O53" i="21"/>
  <c r="O54" i="21"/>
  <c r="O22" i="22"/>
  <c r="R16" i="3"/>
  <c r="O16" i="21"/>
  <c r="R38" i="3"/>
  <c r="O17" i="21"/>
  <c r="O18" i="21"/>
  <c r="O19" i="21"/>
  <c r="O20" i="21"/>
  <c r="O19" i="22"/>
  <c r="O29" i="22"/>
  <c r="O9" i="21"/>
  <c r="O10" i="21"/>
  <c r="O11" i="21"/>
  <c r="O12" i="21"/>
  <c r="O13" i="21"/>
  <c r="O11" i="22"/>
  <c r="O12" i="22"/>
  <c r="O13" i="22"/>
  <c r="O31" i="22"/>
  <c r="O33" i="22"/>
  <c r="O35" i="22"/>
  <c r="O40" i="22"/>
  <c r="P26" i="22"/>
  <c r="P62" i="21"/>
  <c r="Q62" i="21"/>
  <c r="L62" i="13"/>
  <c r="N58" i="21"/>
  <c r="N22" i="21"/>
  <c r="N70" i="21"/>
  <c r="N71" i="21"/>
  <c r="N63" i="21"/>
  <c r="O58" i="21"/>
  <c r="O22" i="21"/>
  <c r="O70" i="21"/>
  <c r="O71" i="21"/>
  <c r="O63" i="21"/>
  <c r="P58" i="21"/>
  <c r="P25" i="21"/>
  <c r="P26" i="21"/>
  <c r="P27" i="21"/>
  <c r="P28" i="21"/>
  <c r="P29" i="21"/>
  <c r="P30" i="21"/>
  <c r="P31" i="21"/>
  <c r="P34" i="21"/>
  <c r="P35" i="21"/>
  <c r="P36" i="21"/>
  <c r="P37" i="21"/>
  <c r="P38" i="21"/>
  <c r="P39" i="21"/>
  <c r="P40" i="21"/>
  <c r="P41" i="21"/>
  <c r="P42" i="21"/>
  <c r="P43" i="21"/>
  <c r="P44" i="21"/>
  <c r="P45" i="21"/>
  <c r="P46" i="21"/>
  <c r="P47" i="21"/>
  <c r="P48" i="21"/>
  <c r="P49" i="21"/>
  <c r="P50" i="21"/>
  <c r="P51" i="21"/>
  <c r="P52" i="21"/>
  <c r="P53" i="21"/>
  <c r="P54" i="21"/>
  <c r="S16" i="3"/>
  <c r="P9" i="21"/>
  <c r="S38" i="3"/>
  <c r="P10" i="21"/>
  <c r="P11" i="21"/>
  <c r="P12" i="21"/>
  <c r="P13" i="21"/>
  <c r="P16" i="21"/>
  <c r="P17" i="21"/>
  <c r="P18" i="21"/>
  <c r="P19" i="21"/>
  <c r="P20" i="21"/>
  <c r="P22" i="21"/>
  <c r="P70" i="21"/>
  <c r="P71" i="21"/>
  <c r="P63" i="21"/>
  <c r="Q63" i="21"/>
  <c r="L63" i="13"/>
  <c r="Q58" i="21"/>
  <c r="L58" i="13"/>
  <c r="L64" i="13"/>
  <c r="E57" i="18"/>
  <c r="F57" i="18"/>
  <c r="G57" i="18"/>
  <c r="H57" i="18"/>
  <c r="I57" i="18"/>
  <c r="J57" i="18"/>
  <c r="K57" i="18"/>
  <c r="L57" i="18"/>
  <c r="M57" i="18"/>
  <c r="N57" i="18"/>
  <c r="O57" i="18"/>
  <c r="P57" i="18"/>
  <c r="Q57" i="18"/>
  <c r="I57" i="13"/>
  <c r="Q60" i="18"/>
  <c r="I60" i="13"/>
  <c r="Q61" i="18"/>
  <c r="I61" i="13"/>
  <c r="Q62" i="18"/>
  <c r="I62" i="13"/>
  <c r="Q63" i="18"/>
  <c r="I63" i="13"/>
  <c r="Q58" i="18"/>
  <c r="I58" i="13"/>
  <c r="I64" i="13"/>
  <c r="F57" i="9"/>
  <c r="G57" i="9"/>
  <c r="H57" i="9"/>
  <c r="I57" i="9"/>
  <c r="J57" i="9"/>
  <c r="K57" i="9"/>
  <c r="L57" i="9"/>
  <c r="M57" i="9"/>
  <c r="N57" i="9"/>
  <c r="O57" i="9"/>
  <c r="P57" i="9"/>
  <c r="Q57" i="9"/>
  <c r="F57" i="13"/>
  <c r="Q60" i="9"/>
  <c r="F60" i="13"/>
  <c r="Q61" i="9"/>
  <c r="F61" i="13"/>
  <c r="Q62" i="9"/>
  <c r="F62" i="13"/>
  <c r="Q63" i="9"/>
  <c r="F63" i="13"/>
  <c r="Q58" i="9"/>
  <c r="F58" i="13"/>
  <c r="F64" i="13"/>
  <c r="F64" i="21"/>
  <c r="G64" i="21"/>
  <c r="H64" i="21"/>
  <c r="I64" i="21"/>
  <c r="J64" i="21"/>
  <c r="K64" i="21"/>
  <c r="L64" i="21"/>
  <c r="M64" i="21"/>
  <c r="N64" i="21"/>
  <c r="O64" i="21"/>
  <c r="P64" i="21"/>
  <c r="Q64" i="21"/>
  <c r="E64" i="21"/>
  <c r="F64" i="9"/>
  <c r="G64" i="9"/>
  <c r="H64" i="9"/>
  <c r="I64" i="9"/>
  <c r="J64" i="9"/>
  <c r="K64" i="9"/>
  <c r="L64" i="9"/>
  <c r="M64" i="9"/>
  <c r="N64" i="9"/>
  <c r="O64" i="9"/>
  <c r="P64" i="9"/>
  <c r="Q64" i="9"/>
  <c r="E64" i="9"/>
  <c r="Q64" i="18"/>
  <c r="F64" i="18"/>
  <c r="G64" i="18"/>
  <c r="H64" i="18"/>
  <c r="I64" i="18"/>
  <c r="J64" i="18"/>
  <c r="K64" i="18"/>
  <c r="L64" i="18"/>
  <c r="M64" i="18"/>
  <c r="N64" i="18"/>
  <c r="O64" i="18"/>
  <c r="P64" i="18"/>
  <c r="E64" i="18"/>
  <c r="F14" i="20"/>
  <c r="I14" i="20"/>
  <c r="F14" i="23"/>
  <c r="I14" i="23"/>
  <c r="F13" i="20"/>
  <c r="I13" i="20"/>
  <c r="F13" i="23"/>
  <c r="I13" i="23"/>
  <c r="G16" i="8"/>
  <c r="G17" i="8"/>
  <c r="H16" i="8"/>
  <c r="H17" i="8"/>
  <c r="I16" i="8"/>
  <c r="I17" i="8"/>
  <c r="J16" i="8"/>
  <c r="J17" i="8"/>
  <c r="K16" i="8"/>
  <c r="K17" i="8"/>
  <c r="L16" i="8"/>
  <c r="L17" i="8"/>
  <c r="M16" i="8"/>
  <c r="M17" i="8"/>
  <c r="N16" i="8"/>
  <c r="N17" i="8"/>
  <c r="O16" i="8"/>
  <c r="O17" i="8"/>
  <c r="P16" i="8"/>
  <c r="P17" i="8"/>
  <c r="Q16" i="8"/>
  <c r="Q17" i="8"/>
  <c r="R16" i="8"/>
  <c r="R17" i="8"/>
  <c r="G20" i="8"/>
  <c r="G21" i="8"/>
  <c r="H20" i="8"/>
  <c r="H21" i="8"/>
  <c r="I20" i="8"/>
  <c r="I21" i="8"/>
  <c r="J20" i="8"/>
  <c r="J21" i="8"/>
  <c r="K20" i="8"/>
  <c r="K21" i="8"/>
  <c r="L20" i="8"/>
  <c r="L21" i="8"/>
  <c r="M20" i="8"/>
  <c r="M21" i="8"/>
  <c r="N20" i="8"/>
  <c r="N21" i="8"/>
  <c r="O20" i="8"/>
  <c r="O21" i="8"/>
  <c r="P20" i="8"/>
  <c r="P21" i="8"/>
  <c r="Q20" i="8"/>
  <c r="Q21" i="8"/>
  <c r="R20" i="8"/>
  <c r="R21" i="8"/>
  <c r="G24" i="8"/>
  <c r="G25" i="8"/>
  <c r="H24" i="8"/>
  <c r="H25" i="8"/>
  <c r="I24" i="8"/>
  <c r="I25" i="8"/>
  <c r="J24" i="8"/>
  <c r="J25" i="8"/>
  <c r="K24" i="8"/>
  <c r="K25" i="8"/>
  <c r="L24" i="8"/>
  <c r="L25" i="8"/>
  <c r="M24" i="8"/>
  <c r="M25" i="8"/>
  <c r="N24" i="8"/>
  <c r="N25" i="8"/>
  <c r="O24" i="8"/>
  <c r="O25" i="8"/>
  <c r="P24" i="8"/>
  <c r="P25" i="8"/>
  <c r="Q24" i="8"/>
  <c r="Q25" i="8"/>
  <c r="R24" i="8"/>
  <c r="R25" i="8"/>
  <c r="G36" i="8"/>
  <c r="G37" i="8"/>
  <c r="H36" i="8"/>
  <c r="H37" i="8"/>
  <c r="I36" i="8"/>
  <c r="I37" i="8"/>
  <c r="J36" i="8"/>
  <c r="J37" i="8"/>
  <c r="K36" i="8"/>
  <c r="K37" i="8"/>
  <c r="L36" i="8"/>
  <c r="L37" i="8"/>
  <c r="M36" i="8"/>
  <c r="M37" i="8"/>
  <c r="N36" i="8"/>
  <c r="N37" i="8"/>
  <c r="O36" i="8"/>
  <c r="O37" i="8"/>
  <c r="P36" i="8"/>
  <c r="P37" i="8"/>
  <c r="Q36" i="8"/>
  <c r="Q37" i="8"/>
  <c r="R36" i="8"/>
  <c r="R37" i="8"/>
  <c r="G40" i="8"/>
  <c r="G41" i="8"/>
  <c r="H40" i="8"/>
  <c r="H41" i="8"/>
  <c r="I40" i="8"/>
  <c r="I41" i="8"/>
  <c r="J40" i="8"/>
  <c r="J41" i="8"/>
  <c r="K40" i="8"/>
  <c r="K41" i="8"/>
  <c r="L40" i="8"/>
  <c r="L41" i="8"/>
  <c r="M40" i="8"/>
  <c r="M41" i="8"/>
  <c r="N40" i="8"/>
  <c r="N41" i="8"/>
  <c r="O40" i="8"/>
  <c r="O41" i="8"/>
  <c r="P40" i="8"/>
  <c r="P41" i="8"/>
  <c r="Q40" i="8"/>
  <c r="Q41" i="8"/>
  <c r="R40" i="8"/>
  <c r="R41" i="8"/>
  <c r="G44" i="8"/>
  <c r="G45" i="8"/>
  <c r="H44" i="8"/>
  <c r="H45" i="8"/>
  <c r="I44" i="8"/>
  <c r="I45" i="8"/>
  <c r="J44" i="8"/>
  <c r="J45" i="8"/>
  <c r="K44" i="8"/>
  <c r="K45" i="8"/>
  <c r="L44" i="8"/>
  <c r="L45" i="8"/>
  <c r="M44" i="8"/>
  <c r="M45" i="8"/>
  <c r="N44" i="8"/>
  <c r="N45" i="8"/>
  <c r="O44" i="8"/>
  <c r="O45" i="8"/>
  <c r="P44" i="8"/>
  <c r="P45" i="8"/>
  <c r="Q44" i="8"/>
  <c r="Q45" i="8"/>
  <c r="R44" i="8"/>
  <c r="R45" i="8"/>
  <c r="S15" i="8"/>
  <c r="S35" i="8"/>
  <c r="S19" i="8"/>
  <c r="S39" i="8"/>
  <c r="S23" i="8"/>
  <c r="S43" i="8"/>
  <c r="S44" i="8"/>
  <c r="S40" i="8"/>
  <c r="S36" i="8"/>
  <c r="E32" i="8"/>
  <c r="S24" i="8"/>
  <c r="S20" i="8"/>
  <c r="S16" i="8"/>
  <c r="E12" i="8"/>
  <c r="R6" i="8"/>
  <c r="H6" i="8"/>
  <c r="I6" i="8"/>
  <c r="J6" i="8"/>
  <c r="K6" i="8"/>
  <c r="L6" i="8"/>
  <c r="M6" i="8"/>
  <c r="N6" i="8"/>
  <c r="O6" i="8"/>
  <c r="P6" i="8"/>
  <c r="Q6" i="8"/>
  <c r="G6" i="8"/>
  <c r="A1" i="1"/>
  <c r="A1" i="8"/>
  <c r="F43" i="12"/>
  <c r="Q9" i="9"/>
  <c r="Q10" i="9"/>
  <c r="Q11" i="9"/>
  <c r="Q12" i="9"/>
  <c r="Q13" i="9"/>
  <c r="Q16" i="9"/>
  <c r="Q17" i="9"/>
  <c r="Q18" i="9"/>
  <c r="Q19" i="9"/>
  <c r="Q20" i="9"/>
  <c r="Q22" i="9"/>
  <c r="Q25" i="9"/>
  <c r="Q26" i="9"/>
  <c r="Q27" i="9"/>
  <c r="Q28" i="9"/>
  <c r="Q29" i="9"/>
  <c r="Q30" i="9"/>
  <c r="Q31" i="9"/>
  <c r="Q34" i="9"/>
  <c r="Q35" i="9"/>
  <c r="Q36" i="9"/>
  <c r="Q37" i="9"/>
  <c r="Q38" i="9"/>
  <c r="Q39" i="9"/>
  <c r="Q40" i="9"/>
  <c r="Q41" i="9"/>
  <c r="Q42" i="9"/>
  <c r="Q43" i="9"/>
  <c r="Q44" i="9"/>
  <c r="Q45" i="9"/>
  <c r="Q46" i="9"/>
  <c r="Q47" i="9"/>
  <c r="Q48" i="9"/>
  <c r="Q49" i="9"/>
  <c r="Q50" i="9"/>
  <c r="Q51" i="9"/>
  <c r="Q52" i="9"/>
  <c r="Q53" i="9"/>
  <c r="Q54" i="9"/>
  <c r="Q66" i="9"/>
  <c r="I43" i="12"/>
  <c r="F42" i="12"/>
  <c r="I42" i="12"/>
  <c r="F44" i="12"/>
  <c r="Q28" i="11"/>
  <c r="I44" i="12"/>
  <c r="I45" i="12"/>
  <c r="I10" i="12"/>
  <c r="F11" i="12"/>
  <c r="Q11" i="11"/>
  <c r="Q12" i="11"/>
  <c r="Q13" i="11"/>
  <c r="I11" i="12"/>
  <c r="F12" i="12"/>
  <c r="I12" i="12"/>
  <c r="I15" i="12"/>
  <c r="F18" i="12"/>
  <c r="I18" i="12"/>
  <c r="F19" i="12"/>
  <c r="I19" i="12"/>
  <c r="F20" i="12"/>
  <c r="I20" i="12"/>
  <c r="F21" i="12"/>
  <c r="I21" i="12"/>
  <c r="F22" i="12"/>
  <c r="I22" i="12"/>
  <c r="F23" i="12"/>
  <c r="I23" i="12"/>
  <c r="F24" i="12"/>
  <c r="Q17" i="11"/>
  <c r="I24" i="12"/>
  <c r="I25" i="12"/>
  <c r="F27" i="12"/>
  <c r="I27" i="12"/>
  <c r="I29" i="12"/>
  <c r="F35" i="12"/>
  <c r="Q19" i="11"/>
  <c r="I35" i="12"/>
  <c r="F38" i="12"/>
  <c r="I38" i="12"/>
  <c r="I36" i="12"/>
  <c r="I37" i="12"/>
  <c r="I39" i="12"/>
  <c r="I47" i="12"/>
  <c r="F36" i="12"/>
  <c r="F37" i="12"/>
  <c r="F39" i="12"/>
  <c r="F45" i="12"/>
  <c r="F47" i="12"/>
  <c r="F15" i="12"/>
  <c r="F25" i="12"/>
  <c r="F29" i="12"/>
  <c r="F50" i="12"/>
  <c r="I50" i="12"/>
  <c r="C19" i="12"/>
  <c r="C20" i="12"/>
  <c r="C21" i="12"/>
  <c r="C22" i="12"/>
  <c r="C23" i="12"/>
  <c r="C24" i="12"/>
  <c r="C18" i="12"/>
  <c r="A1" i="12"/>
  <c r="F11" i="20"/>
  <c r="Q9" i="18"/>
  <c r="Q10" i="18"/>
  <c r="Q11" i="18"/>
  <c r="Q12" i="18"/>
  <c r="Q13" i="18"/>
  <c r="Q11" i="19"/>
  <c r="Q12" i="19"/>
  <c r="Q13" i="19"/>
  <c r="I11" i="20"/>
  <c r="F27" i="20"/>
  <c r="I27" i="20"/>
  <c r="F32" i="10"/>
  <c r="I10" i="20"/>
  <c r="F12" i="20"/>
  <c r="I12" i="20"/>
  <c r="I15" i="20"/>
  <c r="F18" i="20"/>
  <c r="I18" i="20"/>
  <c r="F19" i="20"/>
  <c r="I19" i="20"/>
  <c r="F20" i="20"/>
  <c r="I20" i="20"/>
  <c r="F21" i="20"/>
  <c r="I21" i="20"/>
  <c r="F22" i="20"/>
  <c r="I22" i="20"/>
  <c r="F23" i="20"/>
  <c r="I23" i="20"/>
  <c r="F24" i="20"/>
  <c r="Q17" i="19"/>
  <c r="I24" i="20"/>
  <c r="I25" i="20"/>
  <c r="I29" i="20"/>
  <c r="F43" i="20"/>
  <c r="Q16" i="18"/>
  <c r="Q17" i="18"/>
  <c r="Q18" i="18"/>
  <c r="Q19" i="18"/>
  <c r="Q20" i="18"/>
  <c r="Q22" i="18"/>
  <c r="Q25" i="18"/>
  <c r="Q26" i="18"/>
  <c r="Q27" i="18"/>
  <c r="Q28" i="18"/>
  <c r="Q29" i="18"/>
  <c r="Q30" i="18"/>
  <c r="Q31" i="18"/>
  <c r="Q34" i="18"/>
  <c r="Q35" i="18"/>
  <c r="Q36" i="18"/>
  <c r="Q37" i="18"/>
  <c r="Q38" i="18"/>
  <c r="Q39" i="18"/>
  <c r="Q40" i="18"/>
  <c r="Q41" i="18"/>
  <c r="Q42" i="18"/>
  <c r="Q43" i="18"/>
  <c r="Q44" i="18"/>
  <c r="Q45" i="18"/>
  <c r="Q46" i="18"/>
  <c r="Q47" i="18"/>
  <c r="Q48" i="18"/>
  <c r="Q49" i="18"/>
  <c r="Q50" i="18"/>
  <c r="Q51" i="18"/>
  <c r="Q52" i="18"/>
  <c r="Q53" i="18"/>
  <c r="Q54" i="18"/>
  <c r="Q66" i="18"/>
  <c r="I43" i="20"/>
  <c r="F42" i="20"/>
  <c r="I42" i="20"/>
  <c r="F44" i="20"/>
  <c r="Q28" i="19"/>
  <c r="I44" i="20"/>
  <c r="I45" i="20"/>
  <c r="F35" i="20"/>
  <c r="Q19" i="19"/>
  <c r="I35" i="20"/>
  <c r="I38" i="20"/>
  <c r="I36" i="20"/>
  <c r="I37" i="20"/>
  <c r="I39" i="20"/>
  <c r="F38" i="20"/>
  <c r="F36" i="20"/>
  <c r="F37" i="20"/>
  <c r="F10" i="20"/>
  <c r="A1" i="20"/>
  <c r="F15" i="20"/>
  <c r="C18" i="20"/>
  <c r="C19" i="20"/>
  <c r="C20" i="20"/>
  <c r="C21" i="20"/>
  <c r="C22" i="20"/>
  <c r="C23" i="20"/>
  <c r="C24" i="20"/>
  <c r="F25" i="20"/>
  <c r="F29" i="20"/>
  <c r="F39" i="20"/>
  <c r="F45" i="20"/>
  <c r="F47" i="20"/>
  <c r="I47" i="20"/>
  <c r="F50" i="20"/>
  <c r="I50" i="20"/>
  <c r="F11" i="23"/>
  <c r="Q9" i="21"/>
  <c r="Q10" i="21"/>
  <c r="Q11" i="21"/>
  <c r="Q12" i="21"/>
  <c r="Q13" i="21"/>
  <c r="P11" i="22"/>
  <c r="Q11" i="22"/>
  <c r="P12" i="22"/>
  <c r="Q12" i="22"/>
  <c r="Q13" i="22"/>
  <c r="I11" i="23"/>
  <c r="F12" i="23"/>
  <c r="I12" i="23"/>
  <c r="F27" i="23"/>
  <c r="I27" i="23"/>
  <c r="F18" i="23"/>
  <c r="I18" i="23"/>
  <c r="F19" i="23"/>
  <c r="I19" i="23"/>
  <c r="F20" i="23"/>
  <c r="I20" i="23"/>
  <c r="F21" i="23"/>
  <c r="I21" i="23"/>
  <c r="F22" i="23"/>
  <c r="I22" i="23"/>
  <c r="F23" i="23"/>
  <c r="I23" i="23"/>
  <c r="F24" i="23"/>
  <c r="Q17" i="22"/>
  <c r="I24" i="23"/>
  <c r="I25" i="23"/>
  <c r="F43" i="23"/>
  <c r="F42" i="23"/>
  <c r="I42" i="23"/>
  <c r="F44" i="23"/>
  <c r="Q28" i="22"/>
  <c r="I44" i="23"/>
  <c r="F35" i="23"/>
  <c r="Q16" i="21"/>
  <c r="Q17" i="21"/>
  <c r="Q18" i="21"/>
  <c r="Q19" i="21"/>
  <c r="Q20" i="21"/>
  <c r="P19" i="22"/>
  <c r="Q19" i="22"/>
  <c r="I35" i="23"/>
  <c r="I36" i="23"/>
  <c r="I37" i="23"/>
  <c r="F36" i="23"/>
  <c r="F37" i="23"/>
  <c r="F38" i="23"/>
  <c r="F10" i="23"/>
  <c r="A1" i="23"/>
  <c r="F15" i="23"/>
  <c r="C18" i="23"/>
  <c r="C19" i="23"/>
  <c r="C20" i="23"/>
  <c r="C21" i="23"/>
  <c r="C22" i="23"/>
  <c r="C23" i="23"/>
  <c r="C24" i="23"/>
  <c r="F25" i="23"/>
  <c r="F29" i="23"/>
  <c r="F39" i="23"/>
  <c r="F45" i="23"/>
  <c r="F47" i="23"/>
  <c r="F50" i="23"/>
  <c r="Q22" i="21"/>
  <c r="Q25" i="21"/>
  <c r="Q26" i="21"/>
  <c r="Q27" i="21"/>
  <c r="Q28" i="21"/>
  <c r="Q29" i="21"/>
  <c r="Q30" i="21"/>
  <c r="Q31" i="21"/>
  <c r="Q34" i="21"/>
  <c r="Q35" i="21"/>
  <c r="Q36" i="21"/>
  <c r="Q37" i="21"/>
  <c r="Q38" i="21"/>
  <c r="Q39" i="21"/>
  <c r="Q40" i="21"/>
  <c r="Q41" i="21"/>
  <c r="Q42" i="21"/>
  <c r="Q43" i="21"/>
  <c r="Q44" i="21"/>
  <c r="Q45" i="21"/>
  <c r="Q46" i="21"/>
  <c r="Q47" i="21"/>
  <c r="Q48" i="21"/>
  <c r="Q49" i="21"/>
  <c r="Q50" i="21"/>
  <c r="Q51" i="21"/>
  <c r="Q52" i="21"/>
  <c r="Q53" i="21"/>
  <c r="Q54" i="21"/>
  <c r="Q66" i="21"/>
  <c r="I43" i="23"/>
  <c r="I45" i="23"/>
  <c r="O37" i="22"/>
  <c r="P8" i="22"/>
  <c r="P13" i="22"/>
  <c r="P21" i="22"/>
  <c r="P22" i="22"/>
  <c r="P23" i="22"/>
  <c r="P25" i="22"/>
  <c r="P29" i="22"/>
  <c r="P31" i="22"/>
  <c r="P33" i="22"/>
  <c r="P35" i="22"/>
  <c r="P40" i="22"/>
  <c r="I38" i="23"/>
  <c r="I39" i="23"/>
  <c r="I47" i="23"/>
  <c r="P37" i="22"/>
  <c r="I10" i="23"/>
  <c r="I15" i="23"/>
  <c r="I29" i="23"/>
  <c r="I50" i="23"/>
  <c r="F39" i="16"/>
  <c r="F45" i="16"/>
  <c r="F47" i="16"/>
  <c r="F15" i="16"/>
  <c r="F25" i="16"/>
  <c r="F29" i="16"/>
  <c r="F50" i="16"/>
  <c r="A1" i="16"/>
  <c r="C18" i="16"/>
  <c r="C19" i="16"/>
  <c r="C20" i="16"/>
  <c r="C21" i="16"/>
  <c r="C22" i="16"/>
  <c r="C23" i="16"/>
  <c r="C24" i="16"/>
  <c r="G9" i="17"/>
  <c r="I9" i="17"/>
  <c r="G16" i="17"/>
  <c r="G18" i="17"/>
  <c r="G8" i="17"/>
  <c r="I8" i="17"/>
  <c r="M21" i="6"/>
  <c r="M24" i="6"/>
  <c r="M25" i="6"/>
  <c r="M32" i="6"/>
  <c r="M35" i="6"/>
  <c r="G11" i="17"/>
  <c r="I31" i="7"/>
  <c r="I34" i="7"/>
  <c r="I36" i="7"/>
  <c r="I37" i="7"/>
  <c r="I38" i="7"/>
  <c r="I39" i="7"/>
  <c r="I41" i="7"/>
  <c r="G12" i="17"/>
  <c r="G13" i="17"/>
  <c r="G15" i="17"/>
  <c r="G7" i="17"/>
  <c r="A1" i="17"/>
  <c r="Q35" i="11"/>
  <c r="Q21" i="11"/>
  <c r="Q22" i="11"/>
  <c r="Q23" i="11"/>
  <c r="Q24" i="11"/>
  <c r="Q25" i="11"/>
  <c r="Q27" i="11"/>
  <c r="C22" i="11"/>
  <c r="A24" i="9"/>
  <c r="C21" i="11"/>
  <c r="A1" i="11"/>
  <c r="E6" i="11"/>
  <c r="F6" i="11"/>
  <c r="G6" i="11"/>
  <c r="H6" i="11"/>
  <c r="I6" i="11"/>
  <c r="J6" i="11"/>
  <c r="K6" i="11"/>
  <c r="L6" i="11"/>
  <c r="M6" i="11"/>
  <c r="N6" i="11"/>
  <c r="O6" i="11"/>
  <c r="P6" i="11"/>
  <c r="Q26" i="11"/>
  <c r="Q29" i="11"/>
  <c r="Q31" i="11"/>
  <c r="A1" i="19"/>
  <c r="E6" i="19"/>
  <c r="F6" i="19"/>
  <c r="G6" i="19"/>
  <c r="H6" i="19"/>
  <c r="I6" i="19"/>
  <c r="J6" i="19"/>
  <c r="K6" i="19"/>
  <c r="L6" i="19"/>
  <c r="M6" i="19"/>
  <c r="N6" i="19"/>
  <c r="O6" i="19"/>
  <c r="P6" i="19"/>
  <c r="C21" i="19"/>
  <c r="Q21" i="19"/>
  <c r="C22" i="19"/>
  <c r="Q22" i="19"/>
  <c r="Q23" i="19"/>
  <c r="Q24" i="19"/>
  <c r="Q25" i="19"/>
  <c r="Q26" i="19"/>
  <c r="Q27" i="19"/>
  <c r="Q29" i="19"/>
  <c r="Q31" i="19"/>
  <c r="Q35" i="19"/>
  <c r="A1" i="22"/>
  <c r="E6" i="22"/>
  <c r="F6" i="22"/>
  <c r="G6" i="22"/>
  <c r="H6" i="22"/>
  <c r="I6" i="22"/>
  <c r="J6" i="22"/>
  <c r="K6" i="22"/>
  <c r="L6" i="22"/>
  <c r="M6" i="22"/>
  <c r="N6" i="22"/>
  <c r="O6" i="22"/>
  <c r="P6" i="22"/>
  <c r="C21" i="22"/>
  <c r="Q21" i="22"/>
  <c r="C22" i="22"/>
  <c r="Q22" i="22"/>
  <c r="Q24" i="22"/>
  <c r="Q25" i="22"/>
  <c r="Q27" i="22"/>
  <c r="Q26" i="22"/>
  <c r="Q23" i="22"/>
  <c r="Q29" i="22"/>
  <c r="Q31" i="22"/>
  <c r="Q35" i="22"/>
  <c r="G18" i="14"/>
  <c r="G11" i="14"/>
  <c r="A1" i="14"/>
  <c r="Q1" i="14"/>
  <c r="I27" i="24"/>
  <c r="G27" i="24"/>
  <c r="K26" i="24"/>
  <c r="I26" i="24"/>
  <c r="G26" i="24"/>
  <c r="K25" i="24"/>
  <c r="I25" i="24"/>
  <c r="G25" i="24"/>
  <c r="K24" i="24"/>
  <c r="I24" i="24"/>
  <c r="G24" i="24"/>
  <c r="K23" i="24"/>
  <c r="I23" i="24"/>
  <c r="G23" i="24"/>
  <c r="K21" i="24"/>
  <c r="I21" i="24"/>
  <c r="G21" i="24"/>
  <c r="I20" i="24"/>
  <c r="G20" i="24"/>
  <c r="I19" i="24"/>
  <c r="G19" i="24"/>
  <c r="K18" i="24"/>
  <c r="I18" i="24"/>
  <c r="G18" i="24"/>
  <c r="K17" i="24"/>
  <c r="I17" i="24"/>
  <c r="G17" i="24"/>
  <c r="K16" i="24"/>
  <c r="I16" i="24"/>
  <c r="G16" i="24"/>
  <c r="K15" i="24"/>
  <c r="I15" i="24"/>
  <c r="G15" i="24"/>
  <c r="K14" i="24"/>
  <c r="I14" i="24"/>
  <c r="I12" i="24"/>
  <c r="G12" i="24"/>
  <c r="I11" i="24"/>
  <c r="G11" i="24"/>
  <c r="I9" i="24"/>
  <c r="G9" i="24"/>
  <c r="I8" i="24"/>
  <c r="G8" i="24"/>
  <c r="A1" i="24"/>
  <c r="K11" i="24"/>
  <c r="K19" i="24"/>
  <c r="K8" i="24"/>
  <c r="K9" i="24"/>
  <c r="K12" i="24"/>
  <c r="K20" i="24"/>
  <c r="K27" i="24"/>
  <c r="G44" i="26"/>
  <c r="I44" i="26"/>
  <c r="G41" i="26"/>
  <c r="I41" i="26"/>
  <c r="G40" i="26"/>
  <c r="I40" i="26"/>
  <c r="G39" i="26"/>
  <c r="I39" i="26"/>
  <c r="G36" i="26"/>
  <c r="I36" i="26"/>
  <c r="G34" i="26"/>
  <c r="G35" i="26"/>
  <c r="I35" i="26"/>
  <c r="I34" i="26"/>
  <c r="F66" i="13"/>
  <c r="F13" i="13"/>
  <c r="G66" i="13"/>
  <c r="G31" i="26"/>
  <c r="I31" i="26"/>
  <c r="G30" i="26"/>
  <c r="I30" i="26"/>
  <c r="G29" i="26"/>
  <c r="I29" i="26"/>
  <c r="G27" i="26"/>
  <c r="G28" i="26"/>
  <c r="I28" i="26"/>
  <c r="I27" i="26"/>
  <c r="F22" i="13"/>
  <c r="G22" i="13"/>
  <c r="G26" i="26"/>
  <c r="I26" i="26"/>
  <c r="G23" i="26"/>
  <c r="I23" i="26"/>
  <c r="G21" i="26"/>
  <c r="I21" i="26"/>
  <c r="G20" i="26"/>
  <c r="I20" i="26"/>
  <c r="G18" i="26"/>
  <c r="I18" i="26"/>
  <c r="G17" i="26"/>
  <c r="I17" i="26"/>
  <c r="G14" i="26"/>
  <c r="I14" i="26"/>
  <c r="G42" i="1"/>
  <c r="G13" i="26"/>
  <c r="I13" i="26"/>
  <c r="A1" i="26"/>
  <c r="G38" i="7"/>
  <c r="Q1" i="7"/>
  <c r="J34" i="7"/>
  <c r="J36" i="7"/>
  <c r="J37" i="7"/>
  <c r="J39" i="7"/>
  <c r="K34" i="7"/>
  <c r="K36" i="7"/>
  <c r="K37" i="7"/>
  <c r="K39" i="7"/>
  <c r="G36" i="7"/>
  <c r="G37" i="7"/>
  <c r="G39" i="7"/>
  <c r="J31" i="7"/>
  <c r="J41" i="7"/>
  <c r="K31" i="7"/>
  <c r="K41" i="7"/>
  <c r="G31" i="7"/>
  <c r="G41" i="7"/>
  <c r="A1" i="7"/>
  <c r="F66" i="9"/>
  <c r="G66" i="9"/>
  <c r="H66" i="9"/>
  <c r="I66" i="9"/>
  <c r="J66" i="9"/>
  <c r="K66" i="9"/>
  <c r="L66" i="9"/>
  <c r="M66" i="9"/>
  <c r="N66" i="9"/>
  <c r="O66" i="9"/>
  <c r="P66" i="9"/>
  <c r="E66" i="9"/>
  <c r="B12" i="9"/>
  <c r="B11" i="9"/>
  <c r="B27" i="9"/>
  <c r="B28" i="9"/>
  <c r="B29" i="9"/>
  <c r="B10" i="9"/>
  <c r="B17" i="9"/>
  <c r="B18" i="9"/>
  <c r="B19" i="9"/>
  <c r="B9" i="9"/>
  <c r="B16" i="9"/>
  <c r="B30" i="9"/>
  <c r="B53" i="9"/>
  <c r="B35" i="9"/>
  <c r="B36" i="9"/>
  <c r="B37" i="9"/>
  <c r="B38" i="9"/>
  <c r="B39" i="9"/>
  <c r="B40" i="9"/>
  <c r="B41" i="9"/>
  <c r="B42" i="9"/>
  <c r="B43" i="9"/>
  <c r="B44" i="9"/>
  <c r="B45" i="9"/>
  <c r="B46" i="9"/>
  <c r="B47" i="9"/>
  <c r="B48" i="9"/>
  <c r="B49" i="9"/>
  <c r="B50" i="9"/>
  <c r="B51" i="9"/>
  <c r="B52" i="9"/>
  <c r="B34" i="9"/>
  <c r="B26" i="9"/>
  <c r="B25" i="9"/>
  <c r="A1" i="9"/>
  <c r="E6" i="9"/>
  <c r="F6" i="9"/>
  <c r="G6" i="9"/>
  <c r="H6" i="9"/>
  <c r="I6" i="9"/>
  <c r="J6" i="9"/>
  <c r="K6" i="9"/>
  <c r="L6" i="9"/>
  <c r="M6" i="9"/>
  <c r="N6" i="9"/>
  <c r="O6" i="9"/>
  <c r="P6" i="9"/>
  <c r="A1" i="18"/>
  <c r="E6" i="18"/>
  <c r="F6" i="18"/>
  <c r="G6" i="18"/>
  <c r="H6" i="18"/>
  <c r="I6" i="18"/>
  <c r="J6" i="18"/>
  <c r="K6" i="18"/>
  <c r="L6" i="18"/>
  <c r="M6" i="18"/>
  <c r="N6" i="18"/>
  <c r="O6" i="18"/>
  <c r="P6" i="18"/>
  <c r="B9" i="18"/>
  <c r="B10" i="18"/>
  <c r="B11" i="18"/>
  <c r="B12" i="18"/>
  <c r="B16" i="18"/>
  <c r="B17" i="18"/>
  <c r="B18" i="18"/>
  <c r="B19" i="18"/>
  <c r="A24" i="18"/>
  <c r="B25" i="18"/>
  <c r="B26" i="18"/>
  <c r="B27" i="18"/>
  <c r="B28" i="18"/>
  <c r="B29" i="18"/>
  <c r="B30" i="18"/>
  <c r="B34" i="18"/>
  <c r="B35" i="18"/>
  <c r="B36" i="18"/>
  <c r="B37" i="18"/>
  <c r="B38" i="18"/>
  <c r="B39" i="18"/>
  <c r="B40" i="18"/>
  <c r="B41" i="18"/>
  <c r="B42" i="18"/>
  <c r="B43" i="18"/>
  <c r="B44" i="18"/>
  <c r="B45" i="18"/>
  <c r="B46" i="18"/>
  <c r="B47" i="18"/>
  <c r="B48" i="18"/>
  <c r="B49" i="18"/>
  <c r="B50" i="18"/>
  <c r="B51" i="18"/>
  <c r="B52" i="18"/>
  <c r="B53" i="18"/>
  <c r="E66" i="18"/>
  <c r="F66" i="18"/>
  <c r="G66" i="18"/>
  <c r="H66" i="18"/>
  <c r="I66" i="18"/>
  <c r="J66" i="18"/>
  <c r="K66" i="18"/>
  <c r="L66" i="18"/>
  <c r="M66" i="18"/>
  <c r="N66" i="18"/>
  <c r="O66" i="18"/>
  <c r="P66" i="18"/>
  <c r="A1" i="21"/>
  <c r="E6" i="21"/>
  <c r="F6" i="21"/>
  <c r="G6" i="21"/>
  <c r="H6" i="21"/>
  <c r="I6" i="21"/>
  <c r="J6" i="21"/>
  <c r="K6" i="21"/>
  <c r="L6" i="21"/>
  <c r="M6" i="21"/>
  <c r="N6" i="21"/>
  <c r="O6" i="21"/>
  <c r="P6" i="21"/>
  <c r="B9" i="21"/>
  <c r="B10" i="21"/>
  <c r="B11" i="21"/>
  <c r="B12" i="21"/>
  <c r="B16" i="21"/>
  <c r="B17" i="21"/>
  <c r="B18" i="21"/>
  <c r="B19" i="21"/>
  <c r="A24" i="21"/>
  <c r="B25" i="21"/>
  <c r="B26" i="21"/>
  <c r="B27" i="21"/>
  <c r="B28" i="21"/>
  <c r="B29" i="21"/>
  <c r="B30" i="21"/>
  <c r="B34" i="21"/>
  <c r="B35" i="21"/>
  <c r="B36" i="21"/>
  <c r="B37" i="21"/>
  <c r="B38" i="21"/>
  <c r="B39" i="21"/>
  <c r="B40" i="21"/>
  <c r="B41" i="21"/>
  <c r="B42" i="21"/>
  <c r="B43" i="21"/>
  <c r="B44" i="21"/>
  <c r="B45" i="21"/>
  <c r="B46" i="21"/>
  <c r="B47" i="21"/>
  <c r="B48" i="21"/>
  <c r="B49" i="21"/>
  <c r="B50" i="21"/>
  <c r="B51" i="21"/>
  <c r="B52" i="21"/>
  <c r="B53" i="21"/>
  <c r="E66" i="21"/>
  <c r="F66" i="21"/>
  <c r="G66" i="21"/>
  <c r="H66" i="21"/>
  <c r="I66" i="21"/>
  <c r="J66" i="21"/>
  <c r="K66" i="21"/>
  <c r="L66" i="21"/>
  <c r="M66" i="21"/>
  <c r="N66" i="21"/>
  <c r="O66" i="21"/>
  <c r="P66" i="21"/>
  <c r="T36" i="3"/>
  <c r="I35" i="3"/>
  <c r="J35" i="3"/>
  <c r="K35" i="3"/>
  <c r="L35" i="3"/>
  <c r="M35" i="3"/>
  <c r="N35" i="3"/>
  <c r="O35" i="3"/>
  <c r="P35" i="3"/>
  <c r="Q35" i="3"/>
  <c r="R35" i="3"/>
  <c r="S35" i="3"/>
  <c r="H35" i="3"/>
  <c r="I13" i="3"/>
  <c r="J13" i="3"/>
  <c r="K13" i="3"/>
  <c r="L13" i="3"/>
  <c r="M13" i="3"/>
  <c r="N13" i="3"/>
  <c r="O13" i="3"/>
  <c r="P13" i="3"/>
  <c r="Q13" i="3"/>
  <c r="R13" i="3"/>
  <c r="S13" i="3"/>
  <c r="H13" i="3"/>
  <c r="E39" i="3"/>
  <c r="E44" i="3"/>
  <c r="E33" i="3"/>
  <c r="F33" i="3"/>
  <c r="E47" i="3"/>
  <c r="E48" i="3"/>
  <c r="E41" i="3"/>
  <c r="E42" i="3"/>
  <c r="E43" i="3"/>
  <c r="E45" i="3"/>
  <c r="F45" i="3"/>
  <c r="F32" i="3"/>
  <c r="E22" i="3"/>
  <c r="E11" i="3"/>
  <c r="F11" i="3"/>
  <c r="E25" i="3"/>
  <c r="E26" i="3"/>
  <c r="T14" i="3"/>
  <c r="E19" i="3"/>
  <c r="E20" i="3"/>
  <c r="E21" i="3"/>
  <c r="E23" i="3"/>
  <c r="F23" i="3"/>
  <c r="F10" i="3"/>
  <c r="T38" i="3"/>
  <c r="T37" i="3"/>
  <c r="T1" i="3"/>
  <c r="T13" i="3"/>
  <c r="T15" i="3"/>
  <c r="T16" i="3"/>
  <c r="A1" i="3"/>
  <c r="T35" i="3"/>
  <c r="I6" i="10"/>
  <c r="J6" i="10"/>
  <c r="K6" i="10"/>
  <c r="L6" i="10"/>
  <c r="M6" i="10"/>
  <c r="N6" i="10"/>
  <c r="O6" i="10"/>
  <c r="P6" i="10"/>
  <c r="Q6" i="10"/>
  <c r="R6" i="10"/>
  <c r="S6" i="10"/>
  <c r="H6" i="10"/>
  <c r="I37" i="10"/>
  <c r="I38" i="10"/>
  <c r="J37" i="10"/>
  <c r="J38" i="10"/>
  <c r="K37" i="10"/>
  <c r="K38" i="10"/>
  <c r="L37" i="10"/>
  <c r="L38" i="10"/>
  <c r="M37" i="10"/>
  <c r="M38" i="10"/>
  <c r="N37" i="10"/>
  <c r="N38" i="10"/>
  <c r="O37" i="10"/>
  <c r="O38" i="10"/>
  <c r="P37" i="10"/>
  <c r="P38" i="10"/>
  <c r="Q37" i="10"/>
  <c r="Q38" i="10"/>
  <c r="R37" i="10"/>
  <c r="R38" i="10"/>
  <c r="S37" i="10"/>
  <c r="S38" i="10"/>
  <c r="H37" i="10"/>
  <c r="H38" i="10"/>
  <c r="T36" i="10"/>
  <c r="I35" i="10"/>
  <c r="J35" i="10"/>
  <c r="K35" i="10"/>
  <c r="L35" i="10"/>
  <c r="M35" i="10"/>
  <c r="N35" i="10"/>
  <c r="O35" i="10"/>
  <c r="P35" i="10"/>
  <c r="Q35" i="10"/>
  <c r="R35" i="10"/>
  <c r="S35" i="10"/>
  <c r="H35" i="10"/>
  <c r="T14" i="10"/>
  <c r="I13" i="10"/>
  <c r="J13" i="10"/>
  <c r="K13" i="10"/>
  <c r="L13" i="10"/>
  <c r="M13" i="10"/>
  <c r="N13" i="10"/>
  <c r="O13" i="10"/>
  <c r="P13" i="10"/>
  <c r="Q13" i="10"/>
  <c r="R13" i="10"/>
  <c r="S13" i="10"/>
  <c r="H13" i="10"/>
  <c r="E17" i="10"/>
  <c r="E39" i="10"/>
  <c r="E44" i="10"/>
  <c r="E48" i="10"/>
  <c r="E47" i="10"/>
  <c r="F45" i="10"/>
  <c r="F33" i="10"/>
  <c r="E22" i="10"/>
  <c r="E11" i="10"/>
  <c r="F11" i="10"/>
  <c r="E25" i="10"/>
  <c r="E26" i="10"/>
  <c r="E19" i="10"/>
  <c r="E20" i="10"/>
  <c r="E21" i="10"/>
  <c r="E23" i="10"/>
  <c r="F23" i="10"/>
  <c r="F10" i="10"/>
  <c r="A1" i="10"/>
  <c r="T1" i="10"/>
  <c r="T13" i="10"/>
  <c r="H15" i="10"/>
  <c r="I15" i="10"/>
  <c r="J15" i="10"/>
  <c r="K15" i="10"/>
  <c r="L15" i="10"/>
  <c r="M15" i="10"/>
  <c r="N15" i="10"/>
  <c r="O15" i="10"/>
  <c r="P15" i="10"/>
  <c r="Q15" i="10"/>
  <c r="R15" i="10"/>
  <c r="S15" i="10"/>
  <c r="T15" i="10"/>
  <c r="H16" i="10"/>
  <c r="I16" i="10"/>
  <c r="J16" i="10"/>
  <c r="K16" i="10"/>
  <c r="L16" i="10"/>
  <c r="M16" i="10"/>
  <c r="N16" i="10"/>
  <c r="O16" i="10"/>
  <c r="P16" i="10"/>
  <c r="Q16" i="10"/>
  <c r="R16" i="10"/>
  <c r="S16" i="10"/>
  <c r="T16" i="10"/>
  <c r="E33" i="10"/>
  <c r="T35" i="10"/>
  <c r="T37" i="10"/>
  <c r="T38" i="10"/>
  <c r="E41" i="10"/>
  <c r="E42" i="10"/>
  <c r="E43" i="10"/>
  <c r="E45" i="10"/>
  <c r="E41" i="1"/>
  <c r="E40" i="1"/>
  <c r="E38" i="1"/>
  <c r="E37" i="1"/>
  <c r="A44" i="1"/>
  <c r="G44" i="1"/>
  <c r="M1" i="1"/>
  <c r="E42" i="1"/>
  <c r="R1" i="6"/>
  <c r="N35" i="6"/>
  <c r="O35" i="6"/>
  <c r="K35" i="6"/>
  <c r="A1" i="6"/>
  <c r="I66" i="13"/>
  <c r="I9" i="13"/>
  <c r="I10" i="13"/>
  <c r="I11" i="13"/>
  <c r="I12" i="13"/>
  <c r="I13" i="13"/>
  <c r="J66" i="13"/>
  <c r="J64" i="13"/>
  <c r="G64" i="13"/>
  <c r="L34" i="13"/>
  <c r="L35" i="13"/>
  <c r="L36" i="13"/>
  <c r="L37" i="13"/>
  <c r="L38" i="13"/>
  <c r="L39" i="13"/>
  <c r="L40" i="13"/>
  <c r="L41" i="13"/>
  <c r="L42" i="13"/>
  <c r="L43" i="13"/>
  <c r="L44" i="13"/>
  <c r="L45" i="13"/>
  <c r="L46" i="13"/>
  <c r="L47" i="13"/>
  <c r="L48" i="13"/>
  <c r="L49" i="13"/>
  <c r="L50" i="13"/>
  <c r="L51" i="13"/>
  <c r="L52" i="13"/>
  <c r="L53" i="13"/>
  <c r="L54" i="13"/>
  <c r="M54" i="13"/>
  <c r="I34" i="13"/>
  <c r="I35" i="13"/>
  <c r="I36" i="13"/>
  <c r="I37" i="13"/>
  <c r="I38" i="13"/>
  <c r="I39" i="13"/>
  <c r="I40" i="13"/>
  <c r="I41" i="13"/>
  <c r="I42" i="13"/>
  <c r="I43" i="13"/>
  <c r="I44" i="13"/>
  <c r="I45" i="13"/>
  <c r="I46" i="13"/>
  <c r="I47" i="13"/>
  <c r="I48" i="13"/>
  <c r="I49" i="13"/>
  <c r="I50" i="13"/>
  <c r="I51" i="13"/>
  <c r="I52" i="13"/>
  <c r="I53" i="13"/>
  <c r="I54" i="13"/>
  <c r="J54" i="13"/>
  <c r="F34" i="13"/>
  <c r="F35" i="13"/>
  <c r="F36" i="13"/>
  <c r="F37" i="13"/>
  <c r="F38" i="13"/>
  <c r="F39" i="13"/>
  <c r="F40" i="13"/>
  <c r="F41" i="13"/>
  <c r="F42" i="13"/>
  <c r="F43" i="13"/>
  <c r="F44" i="13"/>
  <c r="F45" i="13"/>
  <c r="F46" i="13"/>
  <c r="F47" i="13"/>
  <c r="F48" i="13"/>
  <c r="F49" i="13"/>
  <c r="F50" i="13"/>
  <c r="F51" i="13"/>
  <c r="F52" i="13"/>
  <c r="F53" i="13"/>
  <c r="F54" i="13"/>
  <c r="G54" i="13"/>
  <c r="L25" i="13"/>
  <c r="L26" i="13"/>
  <c r="L27" i="13"/>
  <c r="L28" i="13"/>
  <c r="L29" i="13"/>
  <c r="L30" i="13"/>
  <c r="L31" i="13"/>
  <c r="M31" i="13"/>
  <c r="I25" i="13"/>
  <c r="I26" i="13"/>
  <c r="I27" i="13"/>
  <c r="I28" i="13"/>
  <c r="I29" i="13"/>
  <c r="I30" i="13"/>
  <c r="I31" i="13"/>
  <c r="J31" i="13"/>
  <c r="F25" i="13"/>
  <c r="F26" i="13"/>
  <c r="F27" i="13"/>
  <c r="F28" i="13"/>
  <c r="F29" i="13"/>
  <c r="F30" i="13"/>
  <c r="F31" i="13"/>
  <c r="G31" i="13"/>
  <c r="L22" i="13"/>
  <c r="M22" i="13"/>
  <c r="I22" i="13"/>
  <c r="J22" i="13"/>
  <c r="L19" i="13"/>
  <c r="L16" i="13"/>
  <c r="L17" i="13"/>
  <c r="L18" i="13"/>
  <c r="L20" i="13"/>
  <c r="M20" i="13"/>
  <c r="I19" i="13"/>
  <c r="I16" i="13"/>
  <c r="I17" i="13"/>
  <c r="I18" i="13"/>
  <c r="I20" i="13"/>
  <c r="J20" i="13"/>
  <c r="F19" i="13"/>
  <c r="F16" i="13"/>
  <c r="F17" i="13"/>
  <c r="F18" i="13"/>
  <c r="F20" i="13"/>
  <c r="G20" i="13"/>
  <c r="L10" i="13"/>
  <c r="L12" i="13"/>
  <c r="L9" i="13"/>
  <c r="L11" i="13"/>
  <c r="L13" i="13"/>
  <c r="F10" i="13"/>
  <c r="F11" i="13"/>
  <c r="F12" i="13"/>
  <c r="F9" i="13"/>
  <c r="A66" i="13"/>
  <c r="A64" i="13"/>
  <c r="B63" i="13"/>
  <c r="C61" i="13"/>
  <c r="C62" i="13"/>
  <c r="C60" i="13"/>
  <c r="B59" i="13"/>
  <c r="B58" i="13"/>
  <c r="A56" i="13"/>
  <c r="A54" i="13"/>
  <c r="B52" i="13"/>
  <c r="B53" i="13"/>
  <c r="B35" i="13"/>
  <c r="B36" i="13"/>
  <c r="B37" i="13"/>
  <c r="B38" i="13"/>
  <c r="B39" i="13"/>
  <c r="B40" i="13"/>
  <c r="B41" i="13"/>
  <c r="B42" i="13"/>
  <c r="B43" i="13"/>
  <c r="B44" i="13"/>
  <c r="B45" i="13"/>
  <c r="B46" i="13"/>
  <c r="B47" i="13"/>
  <c r="B48" i="13"/>
  <c r="B49" i="13"/>
  <c r="B50" i="13"/>
  <c r="B51" i="13"/>
  <c r="B34" i="13"/>
  <c r="A33" i="13"/>
  <c r="A31" i="13"/>
  <c r="B26" i="13"/>
  <c r="B27" i="13"/>
  <c r="B28" i="13"/>
  <c r="B29" i="13"/>
  <c r="B30" i="13"/>
  <c r="B25" i="13"/>
  <c r="A24" i="13"/>
  <c r="A22" i="13"/>
  <c r="A20" i="13"/>
  <c r="B17" i="13"/>
  <c r="B18" i="13"/>
  <c r="B19" i="13"/>
  <c r="B16" i="13"/>
  <c r="A15" i="13"/>
  <c r="A13" i="13"/>
  <c r="B10" i="13"/>
  <c r="B11" i="13"/>
  <c r="B12" i="13"/>
  <c r="B9" i="13"/>
  <c r="A8" i="13"/>
  <c r="A1" i="13"/>
  <c r="M64" i="13"/>
  <c r="L66" i="13"/>
  <c r="M66" i="13"/>
</calcChain>
</file>

<file path=xl/comments1.xml><?xml version="1.0" encoding="utf-8"?>
<comments xmlns="http://schemas.openxmlformats.org/spreadsheetml/2006/main">
  <authors>
    <author>Jack Hess</author>
  </authors>
  <commentList>
    <comment ref="G8" authorId="0">
      <text>
        <r>
          <rPr>
            <b/>
            <sz val="8"/>
            <color indexed="81"/>
            <rFont val="Tahoma"/>
            <family val="2"/>
          </rPr>
          <t>An indication of a company's ability to meet short-term debt obligations.</t>
        </r>
      </text>
    </comment>
    <comment ref="G9" authorId="0">
      <text>
        <r>
          <rPr>
            <b/>
            <sz val="8"/>
            <color indexed="81"/>
            <rFont val="Tahoma"/>
            <family val="2"/>
          </rPr>
          <t>The ratio between all assets quickly convertible into cash and current liabilities. Measures a company's liquidity. Also called acid-test ratio.</t>
        </r>
      </text>
    </comment>
    <comment ref="G11" authorId="0">
      <text>
        <r>
          <rPr>
            <b/>
            <sz val="8"/>
            <color indexed="81"/>
            <rFont val="Tahoma"/>
            <family val="2"/>
          </rPr>
          <t>This ratio expresses the relationship between capital contributed by creditors and that contributed by owners.</t>
        </r>
      </text>
    </comment>
    <comment ref="G12" authorId="0">
      <text>
        <r>
          <rPr>
            <b/>
            <sz val="8"/>
            <color indexed="81"/>
            <rFont val="Tahoma"/>
            <family val="2"/>
          </rPr>
          <t>This ratio indicates how well your cash flow covers debt and the capability of the business to take on additional debt.</t>
        </r>
      </text>
    </comment>
    <comment ref="G14" authorId="0">
      <text>
        <r>
          <rPr>
            <b/>
            <sz val="8"/>
            <color indexed="81"/>
            <rFont val="Tahoma"/>
            <family val="2"/>
          </rPr>
          <t>This ratio calculates the percentage of increase (or decrease) in sales between the current year and the previous year.</t>
        </r>
      </text>
    </comment>
    <comment ref="G15" authorId="0">
      <text>
        <r>
          <rPr>
            <b/>
            <sz val="8"/>
            <color indexed="81"/>
            <rFont val="Tahoma"/>
            <family val="2"/>
          </rPr>
          <t>The percentage of sales used to pay for the COGS (expenses which directly vary with sales) is expressed in this ratio.</t>
        </r>
      </text>
    </comment>
    <comment ref="G16" authorId="0">
      <text>
        <r>
          <rPr>
            <b/>
            <sz val="8"/>
            <color indexed="81"/>
            <rFont val="Tahoma"/>
            <family val="2"/>
          </rPr>
          <t>This ratio indicates how much profit is earned on your products without consideration of indirect costs, selling and administration costs.</t>
        </r>
      </text>
    </comment>
    <comment ref="G17" authorId="0">
      <text>
        <r>
          <rPr>
            <b/>
            <sz val="8"/>
            <color indexed="81"/>
            <rFont val="Tahoma"/>
            <family val="2"/>
          </rPr>
          <t>This ratio measures the percentage of selling, general and administrative costs to your amount of sales.</t>
        </r>
      </text>
    </comment>
    <comment ref="G18" authorId="0">
      <text>
        <r>
          <rPr>
            <b/>
            <sz val="8"/>
            <color indexed="81"/>
            <rFont val="Tahoma"/>
            <family val="2"/>
          </rPr>
          <t>Net profit margin shows how much profit comes from every dollar of sales.</t>
        </r>
      </text>
    </comment>
    <comment ref="G19" authorId="0">
      <text>
        <r>
          <rPr>
            <b/>
            <sz val="8"/>
            <color indexed="81"/>
            <rFont val="Tahoma"/>
            <family val="2"/>
          </rPr>
          <t>Return on equity determines the rate of return on your investment in the business.  As an owner or shareholder this is one of the most important ratios as it shows the hard fact about the business - are you making enough of a profit to compensate you for the risk of being in business?</t>
        </r>
      </text>
    </comment>
    <comment ref="G20" authorId="0">
      <text>
        <r>
          <rPr>
            <b/>
            <sz val="8"/>
            <color indexed="81"/>
            <rFont val="Tahoma"/>
            <family val="2"/>
          </rPr>
          <t>This ratio measures how effectively assets are used to generate a return.</t>
        </r>
      </text>
    </comment>
    <comment ref="G21" authorId="0">
      <text>
        <r>
          <rPr>
            <b/>
            <sz val="8"/>
            <color indexed="81"/>
            <rFont val="Tahoma"/>
            <family val="2"/>
          </rPr>
          <t>This ratio measures the owner's compensation as a percentage of sales.</t>
        </r>
      </text>
    </comment>
    <comment ref="G23" authorId="0">
      <text>
        <r>
          <rPr>
            <b/>
            <sz val="8"/>
            <color indexed="81"/>
            <rFont val="Tahoma"/>
            <family val="2"/>
          </rPr>
          <t>Days in receivable calculates the average number of days it takes to collect your account receivable (number of days of sales in receivables).</t>
        </r>
      </text>
    </comment>
    <comment ref="G24" authorId="0">
      <text>
        <r>
          <rPr>
            <b/>
            <sz val="8"/>
            <color indexed="81"/>
            <rFont val="Tahoma"/>
            <family val="2"/>
          </rPr>
          <t>This ratio tells you the number of times accounts receivable turnover during the year.</t>
        </r>
      </text>
    </comment>
    <comment ref="G25" authorId="0">
      <text>
        <r>
          <rPr>
            <b/>
            <sz val="8"/>
            <color indexed="81"/>
            <rFont val="Tahoma"/>
            <family val="2"/>
          </rPr>
          <t>This ratio shows the average number of days it will take to sell your inventory.</t>
        </r>
      </text>
    </comment>
    <comment ref="G26" authorId="0">
      <text>
        <r>
          <rPr>
            <b/>
            <sz val="8"/>
            <color indexed="81"/>
            <rFont val="Tahoma"/>
            <family val="2"/>
          </rPr>
          <t>This ratio calculates the number of times inventory is turned over (or sold) during the year.</t>
        </r>
      </text>
    </comment>
    <comment ref="G27" authorId="0">
      <text>
        <r>
          <rPr>
            <b/>
            <sz val="8"/>
            <color indexed="81"/>
            <rFont val="Tahoma"/>
            <family val="2"/>
          </rPr>
          <t>This ratio indicates how efficiently your business generates sales on every dollar of assets.</t>
        </r>
      </text>
    </comment>
  </commentList>
</comments>
</file>

<file path=xl/sharedStrings.xml><?xml version="1.0" encoding="utf-8"?>
<sst xmlns="http://schemas.openxmlformats.org/spreadsheetml/2006/main" count="613" uniqueCount="304">
  <si>
    <t>Required Start-Up Funds</t>
  </si>
  <si>
    <t>Amount</t>
  </si>
  <si>
    <t>Totals</t>
  </si>
  <si>
    <t>Depreciation</t>
  </si>
  <si>
    <t>Notes</t>
  </si>
  <si>
    <t>Fixed Assets</t>
  </si>
  <si>
    <t>Real Estate</t>
  </si>
  <si>
    <t>Buildings</t>
  </si>
  <si>
    <t>Leasehold Improvements</t>
  </si>
  <si>
    <t>Equipment</t>
  </si>
  <si>
    <t>Furniture and Fixtures</t>
  </si>
  <si>
    <t>Vehicles</t>
  </si>
  <si>
    <t>Other Fixed Assets</t>
  </si>
  <si>
    <t>Total Fixed Assets</t>
  </si>
  <si>
    <t>Operating Capital</t>
  </si>
  <si>
    <t>Pre-Opening Salaries and Wages</t>
  </si>
  <si>
    <t>Prepaid Insurance Premiums</t>
  </si>
  <si>
    <t>Beginning Inventory</t>
  </si>
  <si>
    <t>Legal and Accounting Fees</t>
  </si>
  <si>
    <t>Rent Deposits</t>
  </si>
  <si>
    <t>Utility Deposits</t>
  </si>
  <si>
    <t>Supplies</t>
  </si>
  <si>
    <t>Licenses</t>
  </si>
  <si>
    <t>Other Initial Start-Up Costs</t>
  </si>
  <si>
    <t>Working Capital (Cash On Hand)</t>
  </si>
  <si>
    <t>Total Operating Capital</t>
  </si>
  <si>
    <t>Total Required Funds</t>
  </si>
  <si>
    <t xml:space="preserve"> years</t>
  </si>
  <si>
    <t>Sources of Funding</t>
  </si>
  <si>
    <t>Commercial Loan</t>
  </si>
  <si>
    <t>Term in Months</t>
  </si>
  <si>
    <t>Commercial Mortgage</t>
  </si>
  <si>
    <t>Total Sources of Funding</t>
  </si>
  <si>
    <t>Outside Investors</t>
  </si>
  <si>
    <t>Monthly Payments</t>
  </si>
  <si>
    <t>Loan Rate</t>
  </si>
  <si>
    <t>Advertising and Promotions</t>
  </si>
  <si>
    <t>Additional Loans or Debt</t>
  </si>
  <si>
    <t>Price Per Unit</t>
  </si>
  <si>
    <t>Variable Cost Per Unit</t>
  </si>
  <si>
    <t>Variable Costs</t>
  </si>
  <si>
    <t>Gross Margin</t>
  </si>
  <si>
    <t>Fixed Expenses</t>
  </si>
  <si>
    <t>Profit</t>
  </si>
  <si>
    <t>Breakeven Sales Revenue</t>
  </si>
  <si>
    <t>Breakeven Sales Units</t>
  </si>
  <si>
    <t>Product/Service A</t>
  </si>
  <si>
    <t>Month 1</t>
  </si>
  <si>
    <t>Month 2</t>
  </si>
  <si>
    <t>Month 3</t>
  </si>
  <si>
    <t>Month 4</t>
  </si>
  <si>
    <t>Month 5</t>
  </si>
  <si>
    <t>Month 6</t>
  </si>
  <si>
    <t>Month 7</t>
  </si>
  <si>
    <t>Month 8</t>
  </si>
  <si>
    <t>Month 9</t>
  </si>
  <si>
    <t>Month 10</t>
  </si>
  <si>
    <t>Month 11</t>
  </si>
  <si>
    <t>Month 12</t>
  </si>
  <si>
    <t>Projected Unit Sales</t>
  </si>
  <si>
    <t>Year One</t>
  </si>
  <si>
    <t>Year Three</t>
  </si>
  <si>
    <t>Assumptions</t>
  </si>
  <si>
    <t>Projected Revenue</t>
  </si>
  <si>
    <t>Seasonality Factor</t>
  </si>
  <si>
    <t>Projected Sales Forecast</t>
  </si>
  <si>
    <t>Gross Margin Per Unit</t>
  </si>
  <si>
    <t>Products and Services</t>
  </si>
  <si>
    <t>Fixed Expense Allocation</t>
  </si>
  <si>
    <t>Product/Service B</t>
  </si>
  <si>
    <t xml:space="preserve">          %</t>
  </si>
  <si>
    <t>Monthly</t>
  </si>
  <si>
    <t>Year Two</t>
  </si>
  <si>
    <t>Salaries and Wages</t>
  </si>
  <si>
    <t>Owner's Compensation</t>
  </si>
  <si>
    <t>Owner's Cash Injection</t>
  </si>
  <si>
    <t>Salaries</t>
  </si>
  <si>
    <t>Wages</t>
  </si>
  <si>
    <t>Full-Time Employees</t>
  </si>
  <si>
    <t>Estimated Rate Per Hour</t>
  </si>
  <si>
    <t>Part-Time Employees</t>
  </si>
  <si>
    <t>Independent Contractors</t>
  </si>
  <si>
    <t>Total Salaries and Wages</t>
  </si>
  <si>
    <t>Estimated Hours Per Week</t>
  </si>
  <si>
    <t>Payroll Taxes and Benefits</t>
  </si>
  <si>
    <t>Federal Unemployment Tax (FUTA)</t>
  </si>
  <si>
    <t>State Unemployment Tax (SUTA)</t>
  </si>
  <si>
    <t>Worker's Compensation</t>
  </si>
  <si>
    <t>Salaries and Related Expenses</t>
  </si>
  <si>
    <t>Total Payroll Taxes and Benefits</t>
  </si>
  <si>
    <t>Employee Health Insurance</t>
  </si>
  <si>
    <t>Employee Pension Programs</t>
  </si>
  <si>
    <t>Other Employee Benefit Programs</t>
  </si>
  <si>
    <t>Percent Change</t>
  </si>
  <si>
    <t>Social Security</t>
  </si>
  <si>
    <t>Medicare</t>
  </si>
  <si>
    <t>Total Salaries and Related Expenses</t>
  </si>
  <si>
    <t>#</t>
  </si>
  <si>
    <t>Fixed Operating Expenses</t>
  </si>
  <si>
    <t>Expenses</t>
  </si>
  <si>
    <t>Advertising</t>
  </si>
  <si>
    <t>Car and Truck Expenses</t>
  </si>
  <si>
    <t>Commissions and Fees</t>
  </si>
  <si>
    <t>Contract Labor</t>
  </si>
  <si>
    <t>Customer Discounts and Refunds</t>
  </si>
  <si>
    <t>Entertainment</t>
  </si>
  <si>
    <t>Insurance (Liability and Property)</t>
  </si>
  <si>
    <t>Legal and Professional Fees</t>
  </si>
  <si>
    <t>Office Expenses</t>
  </si>
  <si>
    <t>Postage and Delivery</t>
  </si>
  <si>
    <t>Rent (on business property)</t>
  </si>
  <si>
    <t>Rent of Vehicles and Equipment</t>
  </si>
  <si>
    <t>Repairs and Maintenance</t>
  </si>
  <si>
    <t>Travel</t>
  </si>
  <si>
    <t>Total Expenses</t>
  </si>
  <si>
    <t>Internet</t>
  </si>
  <si>
    <t>Dues and Subscriptions</t>
  </si>
  <si>
    <t>Telephone and Communications</t>
  </si>
  <si>
    <t>Other Expenses</t>
  </si>
  <si>
    <t>Interest</t>
  </si>
  <si>
    <t>Total Other Expenses</t>
  </si>
  <si>
    <t>Line of Credit</t>
  </si>
  <si>
    <t>Total Fixed Operating Expenses</t>
  </si>
  <si>
    <t>Amortization Schedule</t>
  </si>
  <si>
    <t>Principal Amount</t>
  </si>
  <si>
    <t>Utilities</t>
  </si>
  <si>
    <t>Interest Rate</t>
  </si>
  <si>
    <t>Loan Term in Months</t>
  </si>
  <si>
    <t>Loan Type</t>
  </si>
  <si>
    <t>Principal</t>
  </si>
  <si>
    <t>Monthly Payment Amount</t>
  </si>
  <si>
    <t>Loan Balance</t>
  </si>
  <si>
    <t>Year Three Growth</t>
  </si>
  <si>
    <t>Income</t>
  </si>
  <si>
    <t>Product/Service C</t>
  </si>
  <si>
    <t>Product/Service D</t>
  </si>
  <si>
    <t>Total Income</t>
  </si>
  <si>
    <t>Cost of Sales</t>
  </si>
  <si>
    <t>Total Cost of Sales</t>
  </si>
  <si>
    <t>Total Fixed Business Expenses</t>
  </si>
  <si>
    <t>Fixed Business Expenses</t>
  </si>
  <si>
    <t>Wage Base</t>
  </si>
  <si>
    <t>Credit Card and Bank Charges</t>
  </si>
  <si>
    <t>Total Salary and Wages</t>
  </si>
  <si>
    <t>Net Income</t>
  </si>
  <si>
    <t>Beginning Cash Balance</t>
  </si>
  <si>
    <t>Cash Inflows</t>
  </si>
  <si>
    <t>Income from Sales</t>
  </si>
  <si>
    <t>Accounts Receivable</t>
  </si>
  <si>
    <t>Total Cash Inflows</t>
  </si>
  <si>
    <t>Cash Outflows</t>
  </si>
  <si>
    <t>New Capital Purchases</t>
  </si>
  <si>
    <t>Operating Activities</t>
  </si>
  <si>
    <t>Financing Activities</t>
  </si>
  <si>
    <t>Loan Payments</t>
  </si>
  <si>
    <t>Line of Credit Interest</t>
  </si>
  <si>
    <t>Line of Credit Repayments</t>
  </si>
  <si>
    <t>Dividends Paid</t>
  </si>
  <si>
    <t>Taxes</t>
  </si>
  <si>
    <t>Total Cash Outflows</t>
  </si>
  <si>
    <t>Operating Cash Balance</t>
  </si>
  <si>
    <t>Cash Flow</t>
  </si>
  <si>
    <t>Line of Credit Drawdowns</t>
  </si>
  <si>
    <t>Ending Cash Balance</t>
  </si>
  <si>
    <t>Line of Credit Balance</t>
  </si>
  <si>
    <t>Base Period</t>
  </si>
  <si>
    <t>End of Year One</t>
  </si>
  <si>
    <t>Assets</t>
  </si>
  <si>
    <t>Current Assets</t>
  </si>
  <si>
    <t>Cash</t>
  </si>
  <si>
    <t>Investing Activities</t>
  </si>
  <si>
    <t>Inventory</t>
  </si>
  <si>
    <t>Prepaid Expenses</t>
  </si>
  <si>
    <t>Other Current</t>
  </si>
  <si>
    <t>Total Current Assets</t>
  </si>
  <si>
    <t>Less:  Accumulated Depreciation</t>
  </si>
  <si>
    <t>Total Assets</t>
  </si>
  <si>
    <t>Liabilities and Owner's Equity</t>
  </si>
  <si>
    <t>Accounts Payable</t>
  </si>
  <si>
    <t>Notes Payable</t>
  </si>
  <si>
    <t>Mortgage Payable</t>
  </si>
  <si>
    <t>Liabilities</t>
  </si>
  <si>
    <t>Total Liabilities</t>
  </si>
  <si>
    <t>Owner's Equity</t>
  </si>
  <si>
    <t>Common Stock</t>
  </si>
  <si>
    <t>Retained Earnings</t>
  </si>
  <si>
    <t>Dividends Dispersed</t>
  </si>
  <si>
    <t>Total Owner's Equity</t>
  </si>
  <si>
    <t>Year End Summary</t>
  </si>
  <si>
    <t>%</t>
  </si>
  <si>
    <t>Cash Receipts and Disbursements</t>
  </si>
  <si>
    <t>Accounts Receivable Collections</t>
  </si>
  <si>
    <t>Percent of Collections</t>
  </si>
  <si>
    <t>0 to 30 days</t>
  </si>
  <si>
    <t>31 to 60 days</t>
  </si>
  <si>
    <t>More than 60 days</t>
  </si>
  <si>
    <t>Total Collections Percentage</t>
  </si>
  <si>
    <t>Line of Credit Assumptions</t>
  </si>
  <si>
    <t>Desired Minimum Cash Balance</t>
  </si>
  <si>
    <t>Line of Credit Interest Rate</t>
  </si>
  <si>
    <t>Income Tax Assumptions</t>
  </si>
  <si>
    <t>Effective Income Tax Rate</t>
  </si>
  <si>
    <t>Amortization of Start-Up Expenses</t>
  </si>
  <si>
    <t>Amortization Period in Years</t>
  </si>
  <si>
    <t>Balance Sheet (For Existing Businesses Only)</t>
  </si>
  <si>
    <t>Projected Sales Forecast - Page 2</t>
  </si>
  <si>
    <t>Accounts Payable Disbursements</t>
  </si>
  <si>
    <t>Number of Days to Pay Suppliers</t>
  </si>
  <si>
    <t>Total Disbursements Percentage</t>
  </si>
  <si>
    <t>Total Liabilities and Owner's Equity</t>
  </si>
  <si>
    <t>Projected Income Statement - Year One</t>
  </si>
  <si>
    <t>Projected Cash Flow Statement - Year One</t>
  </si>
  <si>
    <t>Balance Sheet - Year One</t>
  </si>
  <si>
    <t>Breakeven Analysis</t>
  </si>
  <si>
    <t>Annual Sales Revenue</t>
  </si>
  <si>
    <t>Dollars</t>
  </si>
  <si>
    <t>Percent</t>
  </si>
  <si>
    <t>Breakeven Sales Calculation</t>
  </si>
  <si>
    <t>Breakeven Sales in Dollars</t>
  </si>
  <si>
    <t>Projected Income Statement - Year Two</t>
  </si>
  <si>
    <t>Projected Cash Flow Statement - Year Two</t>
  </si>
  <si>
    <t>Balance Sheet - Year Two</t>
  </si>
  <si>
    <t>End of Year Two</t>
  </si>
  <si>
    <t>Projected Income Statement - Year Three</t>
  </si>
  <si>
    <t>Projected Cash Flow Statement - Year Three</t>
  </si>
  <si>
    <t>Balance Sheet - Year Three</t>
  </si>
  <si>
    <t>End of Year Three</t>
  </si>
  <si>
    <t>Financial Ratios</t>
  </si>
  <si>
    <t>Year Two Growth</t>
  </si>
  <si>
    <t>Ratio</t>
  </si>
  <si>
    <t>Liquidity</t>
  </si>
  <si>
    <t>Current Ratio</t>
  </si>
  <si>
    <t>Quick Ratio</t>
  </si>
  <si>
    <t>Safety</t>
  </si>
  <si>
    <t>Debt to Coverage Ratio</t>
  </si>
  <si>
    <t>Debt to Equity Ratio</t>
  </si>
  <si>
    <t>Profitability</t>
  </si>
  <si>
    <t xml:space="preserve">Sales Growth </t>
  </si>
  <si>
    <t>COGS to Sales</t>
  </si>
  <si>
    <t>Gross Profit Margin</t>
  </si>
  <si>
    <t>SG&amp;A to Sales</t>
  </si>
  <si>
    <t>Net Profit Margin</t>
  </si>
  <si>
    <t>Return on Equity</t>
  </si>
  <si>
    <t>Return on Assets</t>
  </si>
  <si>
    <t>Owner's Compensation to Sales</t>
  </si>
  <si>
    <t>Days in Receivables</t>
  </si>
  <si>
    <t>Accounts Receivable Turnover</t>
  </si>
  <si>
    <t>Days in Inventory</t>
  </si>
  <si>
    <t>Inventory Turnover</t>
  </si>
  <si>
    <t>Sales to Total Assets</t>
  </si>
  <si>
    <t>This spreadsheet walks you through the process of developing an integrated set of financial projections.</t>
  </si>
  <si>
    <r>
      <t xml:space="preserve">To use this model, simply complete any information asked for found in the </t>
    </r>
    <r>
      <rPr>
        <sz val="9"/>
        <color indexed="8"/>
        <rFont val="Arial"/>
        <family val="2"/>
      </rPr>
      <t>color yellow.</t>
    </r>
  </si>
  <si>
    <t>Please enter the name of your business in the box below:</t>
  </si>
  <si>
    <t>1.  Required Start-Up Funds</t>
  </si>
  <si>
    <t>2.  Salaries and Wages</t>
  </si>
  <si>
    <t>4.  Projected Sales Forecast (2 sheets)</t>
  </si>
  <si>
    <t>5.  Cash Receipts and Disbursements</t>
  </si>
  <si>
    <t>3.  Fixed Operating Expenses</t>
  </si>
  <si>
    <t>q</t>
  </si>
  <si>
    <t>Before you begin, we need some information about your business to best customize your financial statements.</t>
  </si>
  <si>
    <t>Although the cells that are calculated are locked (or protected), you can turn off this protection to modify the sheets.</t>
  </si>
  <si>
    <t>Finally, select "Unprotect Sheet" and you will be able to edit any labels or formulas.</t>
  </si>
  <si>
    <r>
      <t>Example:</t>
    </r>
    <r>
      <rPr>
        <sz val="9"/>
        <rFont val="Arial"/>
        <family val="2"/>
      </rPr>
      <t xml:space="preserve">  Fill in boxes that look like this</t>
    </r>
  </si>
  <si>
    <r>
      <t>Example:</t>
    </r>
    <r>
      <rPr>
        <sz val="9"/>
        <rFont val="Arial"/>
        <family val="2"/>
      </rPr>
      <t xml:space="preserve">  Check these assumptions</t>
    </r>
  </si>
  <si>
    <t>Begin by clicking on the tabs below</t>
  </si>
  <si>
    <t>To do this, select "Tools" from the menu bar at the top of the screen.  Then select, "Protection."</t>
  </si>
  <si>
    <t>A number found in the color green is optional information that you can complete.</t>
  </si>
  <si>
    <t>Otherwise, any information found in black type is automatically calculated for you.</t>
  </si>
  <si>
    <t>The first six worksheets in this workbook are steps you will need to complete.  They are titled:</t>
  </si>
  <si>
    <r>
      <t xml:space="preserve">The sixth step titled, "Beginning Balance Sheet" is for </t>
    </r>
    <r>
      <rPr>
        <i/>
        <sz val="9"/>
        <rFont val="Arial"/>
        <family val="2"/>
      </rPr>
      <t>existing</t>
    </r>
    <r>
      <rPr>
        <sz val="9"/>
        <rFont val="Arial"/>
        <family val="2"/>
      </rPr>
      <t xml:space="preserve"> businesses only.</t>
    </r>
  </si>
  <si>
    <t>Efficiency</t>
  </si>
  <si>
    <t>Financial Diagnostics</t>
  </si>
  <si>
    <t>Value</t>
  </si>
  <si>
    <t>Findings</t>
  </si>
  <si>
    <t>General Financing Assumptions</t>
  </si>
  <si>
    <t>Owner's Cash Injection into the Business</t>
  </si>
  <si>
    <t>Cash Request as percent of Total Required Funds</t>
  </si>
  <si>
    <t>Loan Assumptions</t>
  </si>
  <si>
    <t>Commercial Loan Interest rate</t>
  </si>
  <si>
    <t>Commercial Loan Term in Months</t>
  </si>
  <si>
    <t>Commercial Mortgage Interest rate</t>
  </si>
  <si>
    <t>Commercial Mortgage Term in Months</t>
  </si>
  <si>
    <t>Loan Payments as a Percent of Projected Sales</t>
  </si>
  <si>
    <t>Income Statement</t>
  </si>
  <si>
    <t>Gross Margin as a Percent of Sales</t>
  </si>
  <si>
    <t>This sheet performs a few tests on your numbers to see if they seem within certain reasonable ranges.</t>
  </si>
  <si>
    <t>Remember, no computer can tell whether your projections are truly well-constructed, only a human can do that.</t>
  </si>
  <si>
    <t>But these tests can at least look for values that are critically out of range.</t>
  </si>
  <si>
    <t>Owner's Compensation Lower Limit Check</t>
  </si>
  <si>
    <t>Owner's Compensation Upper Limit Check</t>
  </si>
  <si>
    <t>Advertising Expense Levels as a Percent of Sales</t>
  </si>
  <si>
    <t>Profitability as a Percent of Sales</t>
  </si>
  <si>
    <t>Cash Flow Statement</t>
  </si>
  <si>
    <t>Accounts Receivable Ratio to Sales</t>
  </si>
  <si>
    <t>Balance Sheet</t>
  </si>
  <si>
    <t>Does the Base Period Balance Sheet Balance?</t>
  </si>
  <si>
    <t>Does the Final Balance Sheet Balance</t>
  </si>
  <si>
    <t>Breakeven Levels</t>
  </si>
  <si>
    <t>Profitability Levels</t>
  </si>
  <si>
    <t>Desired Operating cash Flow Levels</t>
  </si>
  <si>
    <t>Financial Projection Model</t>
  </si>
  <si>
    <t>Amortized Start-up Expenses</t>
  </si>
  <si>
    <t>Inventory Purchases</t>
  </si>
  <si>
    <t>CloudNET Co.,Ltd</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</si>
</sst>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8" formatCode="&quot;$&quot;#,##0.00_);[Red]\(&quot;$&quot;#,##0.00\)"/>
    <numFmt numFmtId="44" formatCode="_(&quot;$&quot;* #,##0.00_);_(&quot;$&quot;* \(#,##0.00\);_(&quot;$&quot;* &quot;-&quot;??_);_(@_)"/>
    <numFmt numFmtId="43" formatCode="_(* #,##0.00_);_(* \(#,##0.00\);_(* &quot;-&quot;??_);_(@_)"/>
    <numFmt numFmtId="164" formatCode="_(&quot;$&quot;* #,##0_);_(&quot;$&quot;* \(#,##0\);_(&quot;$&quot;* &quot;-&quot;??_);_(@_)"/>
    <numFmt numFmtId="165" formatCode="_(* #,##0_);_(* \(#,##0\);_(* &quot;-&quot;??_);_(@_)"/>
    <numFmt numFmtId="166" formatCode="_(* #,##0.00000000000000000000000000000000_);_(* \(#,##0.00000000000000000000000000000000\);_(* &quot;-&quot;??_);_(@_)"/>
  </numFmts>
  <fonts count="17" x14ac:knownFonts="1">
    <font>
      <sz val="9"/>
      <name val="Arial"/>
    </font>
    <font>
      <sz val="9"/>
      <name val="Arial"/>
      <family val="2"/>
    </font>
    <font>
      <b/>
      <sz val="12"/>
      <name val="Arial"/>
      <family val="2"/>
    </font>
    <font>
      <b/>
      <sz val="9"/>
      <name val="Arial"/>
      <family val="2"/>
    </font>
    <font>
      <sz val="8"/>
      <name val="Arial"/>
      <family val="2"/>
    </font>
    <font>
      <b/>
      <sz val="8"/>
      <name val="Arial"/>
      <family val="2"/>
    </font>
    <font>
      <b/>
      <sz val="8"/>
      <name val="Arial"/>
      <family val="2"/>
    </font>
    <font>
      <b/>
      <sz val="9"/>
      <name val="Arial"/>
      <family val="2"/>
    </font>
    <font>
      <sz val="9"/>
      <name val="Arial"/>
      <family val="2"/>
    </font>
    <font>
      <sz val="9"/>
      <name val="Arial"/>
      <family val="2"/>
    </font>
    <font>
      <sz val="9"/>
      <color indexed="9"/>
      <name val="Arial"/>
      <family val="2"/>
    </font>
    <font>
      <b/>
      <sz val="8"/>
      <color indexed="81"/>
      <name val="Tahoma"/>
      <family val="2"/>
    </font>
    <font>
      <sz val="8"/>
      <name val="Arial"/>
      <family val="2"/>
    </font>
    <font>
      <b/>
      <sz val="14"/>
      <name val="Arial"/>
      <family val="2"/>
    </font>
    <font>
      <sz val="9"/>
      <color indexed="8"/>
      <name val="Arial"/>
      <family val="2"/>
    </font>
    <font>
      <sz val="9"/>
      <name val="Wingdings 3"/>
      <family val="1"/>
      <charset val="2"/>
    </font>
    <font>
      <i/>
      <sz val="9"/>
      <name val="Arial"/>
      <family val="2"/>
    </font>
  </fonts>
  <fills count="4">
    <fill>
      <patternFill patternType="none"/>
    </fill>
    <fill>
      <patternFill patternType="gray125"/>
    </fill>
    <fill>
      <patternFill patternType="solid">
        <fgColor indexed="43"/>
        <bgColor indexed="64"/>
      </patternFill>
    </fill>
    <fill>
      <patternFill patternType="solid">
        <fgColor indexed="42"/>
        <bgColor indexed="64"/>
      </patternFill>
    </fill>
  </fills>
  <borders count="11">
    <border>
      <left/>
      <right/>
      <top/>
      <bottom/>
      <diagonal/>
    </border>
    <border>
      <left/>
      <right/>
      <top/>
      <bottom style="medium">
        <color indexed="64"/>
      </bottom>
      <diagonal/>
    </border>
    <border>
      <left/>
      <right/>
      <top style="medium">
        <color indexed="64"/>
      </top>
      <bottom style="double">
        <color indexed="64"/>
      </bottom>
      <diagonal/>
    </border>
    <border>
      <left/>
      <right/>
      <top style="medium">
        <color indexed="64"/>
      </top>
      <bottom style="medium">
        <color indexed="64"/>
      </bottom>
      <diagonal/>
    </border>
    <border>
      <left/>
      <right/>
      <top/>
      <bottom style="thick">
        <color indexed="64"/>
      </bottom>
      <diagonal/>
    </border>
    <border>
      <left/>
      <right/>
      <top/>
      <bottom style="thin">
        <color indexed="64"/>
      </bottom>
      <diagonal/>
    </border>
    <border>
      <left/>
      <right/>
      <top style="thin">
        <color indexed="64"/>
      </top>
      <bottom style="double">
        <color indexed="64"/>
      </bottom>
      <diagonal/>
    </border>
    <border>
      <left/>
      <right/>
      <top/>
      <bottom style="double">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4">
    <xf numFmtId="0" fontId="0"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cellStyleXfs>
  <cellXfs count="176">
    <xf numFmtId="0" fontId="0" fillId="0" borderId="0" xfId="0"/>
    <xf numFmtId="0" fontId="3" fillId="0" borderId="0" xfId="0" applyFont="1"/>
    <xf numFmtId="0" fontId="2" fillId="0" borderId="0" xfId="0" applyFont="1" applyAlignment="1"/>
    <xf numFmtId="0" fontId="0" fillId="0" borderId="0" xfId="0" applyAlignment="1">
      <alignment horizontal="right"/>
    </xf>
    <xf numFmtId="0" fontId="2" fillId="0" borderId="0" xfId="0" applyFont="1" applyAlignment="1">
      <alignment horizontal="left"/>
    </xf>
    <xf numFmtId="0" fontId="2" fillId="0" borderId="0" xfId="0" applyFont="1"/>
    <xf numFmtId="0" fontId="5" fillId="0" borderId="0" xfId="0" applyFont="1"/>
    <xf numFmtId="0" fontId="4" fillId="0" borderId="0" xfId="0" applyFont="1"/>
    <xf numFmtId="0" fontId="6" fillId="0" borderId="0" xfId="0" applyFont="1"/>
    <xf numFmtId="0" fontId="4" fillId="0" borderId="0" xfId="0" applyFont="1" applyAlignment="1">
      <alignment horizontal="right"/>
    </xf>
    <xf numFmtId="10" fontId="4" fillId="0" borderId="0" xfId="3" applyNumberFormat="1" applyFont="1" applyAlignment="1">
      <alignment horizontal="right"/>
    </xf>
    <xf numFmtId="165" fontId="4" fillId="0" borderId="0" xfId="1" applyNumberFormat="1" applyFont="1"/>
    <xf numFmtId="165" fontId="4" fillId="0" borderId="0" xfId="0" applyNumberFormat="1" applyFont="1"/>
    <xf numFmtId="164" fontId="4" fillId="0" borderId="0" xfId="2" applyNumberFormat="1" applyFont="1" applyAlignment="1">
      <alignment horizontal="right"/>
    </xf>
    <xf numFmtId="165" fontId="4" fillId="0" borderId="0" xfId="1" applyNumberFormat="1" applyFont="1" applyAlignment="1">
      <alignment horizontal="right"/>
    </xf>
    <xf numFmtId="164" fontId="4" fillId="0" borderId="0" xfId="0" applyNumberFormat="1" applyFont="1" applyAlignment="1">
      <alignment horizontal="right"/>
    </xf>
    <xf numFmtId="15" fontId="3" fillId="0" borderId="0" xfId="0" applyNumberFormat="1" applyFont="1" applyAlignment="1"/>
    <xf numFmtId="0" fontId="0" fillId="0" borderId="0" xfId="0" applyAlignment="1">
      <alignment horizontal="center"/>
    </xf>
    <xf numFmtId="0" fontId="0" fillId="0" borderId="0" xfId="0" applyBorder="1"/>
    <xf numFmtId="0" fontId="5" fillId="0" borderId="0" xfId="0" applyFont="1" applyBorder="1" applyAlignment="1">
      <alignment horizontal="right"/>
    </xf>
    <xf numFmtId="0" fontId="0" fillId="0" borderId="0" xfId="0" applyFill="1" applyBorder="1"/>
    <xf numFmtId="0" fontId="4" fillId="0" borderId="0" xfId="0" applyFont="1" applyBorder="1"/>
    <xf numFmtId="165" fontId="4" fillId="0" borderId="0" xfId="1" applyNumberFormat="1" applyFont="1" applyBorder="1"/>
    <xf numFmtId="165" fontId="4" fillId="0" borderId="0" xfId="0" applyNumberFormat="1" applyFont="1" applyBorder="1"/>
    <xf numFmtId="0" fontId="3" fillId="0" borderId="0" xfId="0" applyFont="1" applyFill="1" applyBorder="1"/>
    <xf numFmtId="165" fontId="0" fillId="0" borderId="0" xfId="0" applyNumberFormat="1"/>
    <xf numFmtId="0" fontId="1" fillId="0" borderId="0" xfId="0" applyFont="1"/>
    <xf numFmtId="0" fontId="7" fillId="0" borderId="0" xfId="0" applyFont="1"/>
    <xf numFmtId="0" fontId="8" fillId="0" borderId="0" xfId="0" applyFont="1"/>
    <xf numFmtId="0" fontId="7" fillId="0" borderId="0" xfId="0" applyFont="1" applyAlignment="1">
      <alignment horizontal="right"/>
    </xf>
    <xf numFmtId="0" fontId="7" fillId="0" borderId="0" xfId="0" applyFont="1" applyAlignment="1">
      <alignment horizontal="left"/>
    </xf>
    <xf numFmtId="164" fontId="8" fillId="0" borderId="0" xfId="2" applyNumberFormat="1" applyFont="1"/>
    <xf numFmtId="164" fontId="8" fillId="0" borderId="0" xfId="0" applyNumberFormat="1" applyFont="1"/>
    <xf numFmtId="164" fontId="8" fillId="0" borderId="0" xfId="1" applyNumberFormat="1" applyFont="1"/>
    <xf numFmtId="164" fontId="8" fillId="0" borderId="1" xfId="0" applyNumberFormat="1" applyFont="1" applyBorder="1"/>
    <xf numFmtId="165" fontId="8" fillId="0" borderId="0" xfId="1" applyNumberFormat="1" applyFont="1"/>
    <xf numFmtId="43" fontId="8" fillId="0" borderId="0" xfId="0" applyNumberFormat="1" applyFont="1"/>
    <xf numFmtId="164" fontId="8" fillId="0" borderId="2" xfId="0" applyNumberFormat="1" applyFont="1" applyBorder="1"/>
    <xf numFmtId="10" fontId="8" fillId="0" borderId="0" xfId="3" applyNumberFormat="1" applyFont="1"/>
    <xf numFmtId="8" fontId="8" fillId="0" borderId="0" xfId="0" applyNumberFormat="1" applyFont="1"/>
    <xf numFmtId="165" fontId="8" fillId="0" borderId="1" xfId="1" applyNumberFormat="1" applyFont="1" applyBorder="1"/>
    <xf numFmtId="8" fontId="8" fillId="0" borderId="1" xfId="0" applyNumberFormat="1" applyFont="1" applyBorder="1"/>
    <xf numFmtId="10" fontId="8" fillId="0" borderId="0" xfId="0" applyNumberFormat="1" applyFont="1"/>
    <xf numFmtId="164" fontId="8" fillId="0" borderId="2" xfId="2" applyNumberFormat="1" applyFont="1" applyBorder="1"/>
    <xf numFmtId="8" fontId="8" fillId="0" borderId="3" xfId="0" applyNumberFormat="1" applyFont="1" applyBorder="1"/>
    <xf numFmtId="0" fontId="9" fillId="0" borderId="0" xfId="0" applyFont="1"/>
    <xf numFmtId="0" fontId="3" fillId="0" borderId="0" xfId="0" applyFont="1" applyAlignment="1">
      <alignment horizontal="center"/>
    </xf>
    <xf numFmtId="0" fontId="3" fillId="0" borderId="0" xfId="0" applyFont="1" applyAlignment="1">
      <alignment horizontal="right"/>
    </xf>
    <xf numFmtId="0" fontId="3" fillId="0" borderId="4" xfId="0" applyFont="1" applyBorder="1" applyAlignment="1">
      <alignment horizontal="right"/>
    </xf>
    <xf numFmtId="0" fontId="3" fillId="0" borderId="0" xfId="0" applyFont="1" applyFill="1" applyBorder="1" applyAlignment="1">
      <alignment horizontal="right"/>
    </xf>
    <xf numFmtId="0" fontId="9" fillId="0" borderId="0" xfId="0" applyFont="1" applyAlignment="1">
      <alignment horizontal="center"/>
    </xf>
    <xf numFmtId="0" fontId="9" fillId="0" borderId="0" xfId="0" applyFont="1" applyFill="1" applyBorder="1"/>
    <xf numFmtId="164" fontId="9" fillId="0" borderId="0" xfId="2" applyNumberFormat="1" applyFont="1" applyFill="1" applyBorder="1"/>
    <xf numFmtId="165" fontId="9" fillId="0" borderId="0" xfId="1" applyNumberFormat="1" applyFont="1"/>
    <xf numFmtId="165" fontId="9" fillId="0" borderId="0" xfId="1" applyNumberFormat="1" applyFont="1" applyFill="1" applyBorder="1"/>
    <xf numFmtId="43" fontId="9" fillId="0" borderId="0" xfId="1" applyFont="1"/>
    <xf numFmtId="44" fontId="9" fillId="0" borderId="0" xfId="2" applyFont="1"/>
    <xf numFmtId="165" fontId="9" fillId="0" borderId="1" xfId="1" applyNumberFormat="1" applyFont="1" applyBorder="1"/>
    <xf numFmtId="164" fontId="9" fillId="0" borderId="0" xfId="0" applyNumberFormat="1" applyFont="1" applyFill="1" applyBorder="1"/>
    <xf numFmtId="10" fontId="9" fillId="0" borderId="0" xfId="3" applyNumberFormat="1" applyFont="1"/>
    <xf numFmtId="164" fontId="9" fillId="0" borderId="0" xfId="2" applyNumberFormat="1" applyFont="1"/>
    <xf numFmtId="165" fontId="9" fillId="0" borderId="0" xfId="0" applyNumberFormat="1" applyFont="1"/>
    <xf numFmtId="165" fontId="9" fillId="0" borderId="0" xfId="0" applyNumberFormat="1" applyFont="1" applyFill="1" applyBorder="1"/>
    <xf numFmtId="0" fontId="9" fillId="0" borderId="1" xfId="0" applyFont="1" applyBorder="1"/>
    <xf numFmtId="43" fontId="9" fillId="0" borderId="0" xfId="1" applyFont="1" applyFill="1" applyBorder="1"/>
    <xf numFmtId="165" fontId="9" fillId="0" borderId="2" xfId="1" applyNumberFormat="1" applyFont="1" applyBorder="1"/>
    <xf numFmtId="44" fontId="9" fillId="0" borderId="0" xfId="2" applyFont="1" applyFill="1" applyBorder="1"/>
    <xf numFmtId="165" fontId="9" fillId="0" borderId="1" xfId="1" applyNumberFormat="1" applyFont="1" applyFill="1" applyBorder="1"/>
    <xf numFmtId="164" fontId="9" fillId="0" borderId="1" xfId="0" applyNumberFormat="1" applyFont="1" applyFill="1" applyBorder="1"/>
    <xf numFmtId="164" fontId="9" fillId="0" borderId="2" xfId="2" applyNumberFormat="1" applyFont="1" applyFill="1" applyBorder="1"/>
    <xf numFmtId="0" fontId="7" fillId="0" borderId="0" xfId="0" applyFont="1" applyBorder="1"/>
    <xf numFmtId="0" fontId="7" fillId="0" borderId="0" xfId="0" applyFont="1" applyBorder="1" applyAlignment="1">
      <alignment horizontal="right"/>
    </xf>
    <xf numFmtId="0" fontId="7" fillId="0" borderId="0" xfId="0" applyFont="1" applyBorder="1" applyAlignment="1">
      <alignment horizontal="center"/>
    </xf>
    <xf numFmtId="0" fontId="7" fillId="0" borderId="4" xfId="0" applyFont="1" applyBorder="1" applyAlignment="1">
      <alignment horizontal="right"/>
    </xf>
    <xf numFmtId="0" fontId="8" fillId="0" borderId="0" xfId="0" applyFont="1" applyAlignment="1">
      <alignment horizontal="right"/>
    </xf>
    <xf numFmtId="10" fontId="8" fillId="0" borderId="0" xfId="3" applyNumberFormat="1" applyFont="1" applyAlignment="1">
      <alignment horizontal="right"/>
    </xf>
    <xf numFmtId="10" fontId="8" fillId="0" borderId="0" xfId="3" applyNumberFormat="1" applyFont="1" applyBorder="1" applyAlignment="1">
      <alignment horizontal="right"/>
    </xf>
    <xf numFmtId="44" fontId="8" fillId="0" borderId="0" xfId="2" applyNumberFormat="1" applyFont="1" applyAlignment="1">
      <alignment horizontal="right"/>
    </xf>
    <xf numFmtId="165" fontId="8" fillId="0" borderId="0" xfId="0" applyNumberFormat="1" applyFont="1"/>
    <xf numFmtId="0" fontId="8" fillId="0" borderId="0" xfId="0" applyFont="1" applyAlignment="1">
      <alignment horizontal="left"/>
    </xf>
    <xf numFmtId="165" fontId="8" fillId="0" borderId="0" xfId="1" applyNumberFormat="1" applyFont="1" applyFill="1"/>
    <xf numFmtId="164" fontId="8" fillId="0" borderId="0" xfId="2" applyNumberFormat="1" applyFont="1" applyAlignment="1">
      <alignment horizontal="right"/>
    </xf>
    <xf numFmtId="165" fontId="8" fillId="0" borderId="5" xfId="1" applyNumberFormat="1" applyFont="1" applyBorder="1" applyAlignment="1">
      <alignment horizontal="right"/>
    </xf>
    <xf numFmtId="165" fontId="8" fillId="0" borderId="0" xfId="1" applyNumberFormat="1" applyFont="1" applyAlignment="1">
      <alignment horizontal="right"/>
    </xf>
    <xf numFmtId="165" fontId="8" fillId="0" borderId="6" xfId="1" applyNumberFormat="1" applyFont="1" applyBorder="1" applyAlignment="1">
      <alignment horizontal="right"/>
    </xf>
    <xf numFmtId="44" fontId="8" fillId="0" borderId="0" xfId="2" applyFont="1" applyAlignment="1">
      <alignment horizontal="right"/>
    </xf>
    <xf numFmtId="0" fontId="7" fillId="0" borderId="0" xfId="0" applyFont="1" applyFill="1" applyBorder="1"/>
    <xf numFmtId="0" fontId="8" fillId="0" borderId="0" xfId="0" applyFont="1" applyFill="1" applyBorder="1"/>
    <xf numFmtId="165" fontId="8" fillId="0" borderId="0" xfId="1" applyNumberFormat="1" applyFont="1" applyFill="1" applyBorder="1" applyAlignment="1">
      <alignment horizontal="right"/>
    </xf>
    <xf numFmtId="10" fontId="8" fillId="0" borderId="0" xfId="3" applyNumberFormat="1" applyFont="1" applyFill="1" applyBorder="1" applyAlignment="1">
      <alignment horizontal="right"/>
    </xf>
    <xf numFmtId="165" fontId="8" fillId="0" borderId="0" xfId="1" applyNumberFormat="1" applyFont="1" applyFill="1" applyBorder="1"/>
    <xf numFmtId="165" fontId="8" fillId="0" borderId="0" xfId="0" applyNumberFormat="1" applyFont="1" applyFill="1" applyBorder="1"/>
    <xf numFmtId="0" fontId="7" fillId="0" borderId="4" xfId="0" applyFont="1" applyFill="1" applyBorder="1" applyAlignment="1">
      <alignment horizontal="right"/>
    </xf>
    <xf numFmtId="165" fontId="9" fillId="0" borderId="2" xfId="1" applyNumberFormat="1" applyFont="1" applyFill="1" applyBorder="1"/>
    <xf numFmtId="10" fontId="8" fillId="0" borderId="1" xfId="3" applyNumberFormat="1" applyFont="1" applyFill="1" applyBorder="1"/>
    <xf numFmtId="10" fontId="8" fillId="0" borderId="1" xfId="0" applyNumberFormat="1" applyFont="1" applyBorder="1"/>
    <xf numFmtId="0" fontId="3" fillId="0" borderId="0" xfId="0" applyFont="1" applyFill="1" applyBorder="1" applyAlignment="1">
      <alignment horizontal="center"/>
    </xf>
    <xf numFmtId="10" fontId="9" fillId="0" borderId="0" xfId="3" applyNumberFormat="1" applyFont="1" applyFill="1" applyBorder="1"/>
    <xf numFmtId="10" fontId="3" fillId="0" borderId="2" xfId="3" applyNumberFormat="1" applyFont="1" applyFill="1" applyBorder="1"/>
    <xf numFmtId="0" fontId="9" fillId="0" borderId="0" xfId="0" applyFont="1" applyBorder="1"/>
    <xf numFmtId="0" fontId="3" fillId="0" borderId="0" xfId="0" applyFont="1" applyBorder="1" applyAlignment="1">
      <alignment horizontal="right"/>
    </xf>
    <xf numFmtId="0" fontId="3" fillId="0" borderId="0" xfId="0" applyFont="1" applyBorder="1" applyAlignment="1">
      <alignment horizontal="center"/>
    </xf>
    <xf numFmtId="0" fontId="3" fillId="0" borderId="0" xfId="0" applyFont="1" applyBorder="1"/>
    <xf numFmtId="165" fontId="9" fillId="0" borderId="0" xfId="1" applyNumberFormat="1" applyFont="1" applyBorder="1"/>
    <xf numFmtId="165" fontId="9" fillId="0" borderId="0" xfId="0" applyNumberFormat="1" applyFont="1" applyBorder="1"/>
    <xf numFmtId="0" fontId="9" fillId="0" borderId="0" xfId="0" applyFont="1" applyAlignment="1">
      <alignment horizontal="right"/>
    </xf>
    <xf numFmtId="165" fontId="9" fillId="0" borderId="1" xfId="0" applyNumberFormat="1" applyFont="1" applyBorder="1"/>
    <xf numFmtId="165" fontId="9" fillId="0" borderId="7" xfId="1" applyNumberFormat="1" applyFont="1" applyBorder="1"/>
    <xf numFmtId="165" fontId="10" fillId="0" borderId="0" xfId="0" applyNumberFormat="1" applyFont="1"/>
    <xf numFmtId="166" fontId="9" fillId="0" borderId="0" xfId="0" applyNumberFormat="1" applyFont="1"/>
    <xf numFmtId="10" fontId="9" fillId="0" borderId="0" xfId="3" applyNumberFormat="1" applyFont="1" applyBorder="1"/>
    <xf numFmtId="44" fontId="8" fillId="0" borderId="0" xfId="2" applyFont="1"/>
    <xf numFmtId="165" fontId="8" fillId="0" borderId="0" xfId="0" applyNumberFormat="1" applyFont="1" applyAlignment="1">
      <alignment horizontal="left"/>
    </xf>
    <xf numFmtId="10" fontId="3" fillId="0" borderId="0" xfId="3" applyNumberFormat="1" applyFont="1" applyFill="1" applyBorder="1"/>
    <xf numFmtId="10" fontId="9" fillId="0" borderId="1" xfId="3" applyNumberFormat="1" applyFont="1" applyFill="1" applyBorder="1"/>
    <xf numFmtId="0" fontId="3" fillId="0" borderId="4" xfId="0" applyFont="1" applyFill="1" applyBorder="1" applyAlignment="1">
      <alignment horizontal="right"/>
    </xf>
    <xf numFmtId="10" fontId="9" fillId="0" borderId="0" xfId="3" applyNumberFormat="1" applyFont="1" applyBorder="1" applyAlignment="1">
      <alignment horizontal="left" indent="3"/>
    </xf>
    <xf numFmtId="43" fontId="9" fillId="0" borderId="0" xfId="1" applyNumberFormat="1" applyFont="1" applyFill="1" applyBorder="1"/>
    <xf numFmtId="43" fontId="0" fillId="0" borderId="0" xfId="1" applyNumberFormat="1" applyFont="1" applyBorder="1"/>
    <xf numFmtId="0" fontId="12" fillId="0" borderId="0" xfId="0" applyFont="1" applyFill="1" applyBorder="1"/>
    <xf numFmtId="0" fontId="13" fillId="0" borderId="0" xfId="0" applyFont="1"/>
    <xf numFmtId="0" fontId="14" fillId="0" borderId="0" xfId="0" applyFont="1"/>
    <xf numFmtId="43" fontId="0" fillId="2" borderId="8" xfId="1" applyFont="1" applyFill="1" applyBorder="1"/>
    <xf numFmtId="43" fontId="0" fillId="3" borderId="8" xfId="1" applyFont="1" applyFill="1" applyBorder="1"/>
    <xf numFmtId="0" fontId="0" fillId="2" borderId="9" xfId="0" applyFill="1" applyBorder="1"/>
    <xf numFmtId="0" fontId="15" fillId="0" borderId="0" xfId="0" applyFont="1" applyAlignment="1">
      <alignment horizontal="right"/>
    </xf>
    <xf numFmtId="0" fontId="16" fillId="0" borderId="0" xfId="0" applyFont="1"/>
    <xf numFmtId="165" fontId="0" fillId="0" borderId="0" xfId="0" applyNumberFormat="1" applyBorder="1"/>
    <xf numFmtId="0" fontId="3" fillId="0" borderId="0" xfId="0" applyFont="1" applyFill="1" applyBorder="1" applyAlignment="1">
      <alignment horizontal="left"/>
    </xf>
    <xf numFmtId="43" fontId="9" fillId="0" borderId="0" xfId="3" applyNumberFormat="1" applyFont="1" applyFill="1" applyBorder="1"/>
    <xf numFmtId="0" fontId="9" fillId="0" borderId="0" xfId="3" applyNumberFormat="1" applyFont="1" applyFill="1" applyBorder="1"/>
    <xf numFmtId="0" fontId="9" fillId="0" borderId="0" xfId="0" applyNumberFormat="1" applyFont="1" applyFill="1" applyBorder="1"/>
    <xf numFmtId="0" fontId="9" fillId="0" borderId="0" xfId="1" applyNumberFormat="1" applyFont="1" applyFill="1" applyBorder="1"/>
    <xf numFmtId="0" fontId="9" fillId="0" borderId="0" xfId="1" applyNumberFormat="1" applyFont="1" applyFill="1" applyBorder="1" applyAlignment="1">
      <alignment horizontal="left"/>
    </xf>
    <xf numFmtId="0" fontId="3" fillId="0" borderId="0" xfId="0" applyFont="1" applyFill="1"/>
    <xf numFmtId="165" fontId="9" fillId="3" borderId="0" xfId="1" applyNumberFormat="1" applyFont="1" applyFill="1" applyBorder="1" applyProtection="1">
      <protection locked="0"/>
    </xf>
    <xf numFmtId="165" fontId="9" fillId="3" borderId="1" xfId="1" applyNumberFormat="1" applyFont="1" applyFill="1" applyBorder="1" applyProtection="1">
      <protection locked="0"/>
    </xf>
    <xf numFmtId="14" fontId="3" fillId="2" borderId="4" xfId="0" applyNumberFormat="1" applyFont="1" applyFill="1" applyBorder="1" applyAlignment="1" applyProtection="1">
      <alignment horizontal="right"/>
      <protection locked="0"/>
    </xf>
    <xf numFmtId="165" fontId="9" fillId="2" borderId="0" xfId="1" applyNumberFormat="1" applyFont="1" applyFill="1" applyBorder="1" applyProtection="1">
      <protection locked="0"/>
    </xf>
    <xf numFmtId="165" fontId="9" fillId="2" borderId="1" xfId="1" applyNumberFormat="1" applyFont="1" applyFill="1" applyBorder="1" applyProtection="1">
      <protection locked="0"/>
    </xf>
    <xf numFmtId="165" fontId="9" fillId="2" borderId="0" xfId="1" applyNumberFormat="1" applyFont="1" applyFill="1" applyProtection="1">
      <protection locked="0"/>
    </xf>
    <xf numFmtId="10" fontId="9" fillId="2" borderId="0" xfId="3" applyNumberFormat="1" applyFont="1" applyFill="1" applyBorder="1" applyProtection="1">
      <protection locked="0"/>
    </xf>
    <xf numFmtId="10" fontId="9" fillId="2" borderId="1" xfId="3" applyNumberFormat="1" applyFont="1" applyFill="1" applyBorder="1" applyProtection="1">
      <protection locked="0"/>
    </xf>
    <xf numFmtId="44" fontId="9" fillId="2" borderId="0" xfId="2" applyFont="1" applyFill="1" applyBorder="1" applyProtection="1">
      <protection locked="0"/>
    </xf>
    <xf numFmtId="10" fontId="9" fillId="3" borderId="0" xfId="3" applyNumberFormat="1" applyFont="1" applyFill="1" applyBorder="1" applyProtection="1">
      <protection locked="0"/>
    </xf>
    <xf numFmtId="43" fontId="9" fillId="3" borderId="0" xfId="1" applyFont="1" applyFill="1" applyBorder="1" applyProtection="1">
      <protection locked="0"/>
    </xf>
    <xf numFmtId="165" fontId="8" fillId="2" borderId="0" xfId="1" applyNumberFormat="1" applyFont="1" applyFill="1" applyProtection="1">
      <protection locked="0"/>
    </xf>
    <xf numFmtId="165" fontId="8" fillId="3" borderId="0" xfId="1" applyNumberFormat="1" applyFont="1" applyFill="1" applyProtection="1">
      <protection locked="0"/>
    </xf>
    <xf numFmtId="10" fontId="8" fillId="2" borderId="0" xfId="3" applyNumberFormat="1" applyFont="1" applyFill="1" applyAlignment="1" applyProtection="1">
      <alignment horizontal="right"/>
      <protection locked="0"/>
    </xf>
    <xf numFmtId="44" fontId="8" fillId="2" borderId="5" xfId="2" applyNumberFormat="1" applyFont="1" applyFill="1" applyBorder="1" applyAlignment="1" applyProtection="1">
      <alignment horizontal="right"/>
      <protection locked="0"/>
    </xf>
    <xf numFmtId="44" fontId="8" fillId="2" borderId="0" xfId="2" applyFont="1" applyFill="1" applyAlignment="1" applyProtection="1">
      <alignment horizontal="right"/>
      <protection locked="0"/>
    </xf>
    <xf numFmtId="0" fontId="7" fillId="2" borderId="0" xfId="0" applyFont="1" applyFill="1" applyAlignment="1" applyProtection="1">
      <protection locked="0"/>
    </xf>
    <xf numFmtId="10" fontId="8" fillId="2" borderId="0" xfId="2" applyNumberFormat="1" applyFont="1" applyFill="1" applyBorder="1" applyAlignment="1" applyProtection="1">
      <alignment horizontal="right"/>
      <protection locked="0"/>
    </xf>
    <xf numFmtId="0" fontId="7" fillId="2" borderId="4" xfId="0" applyFont="1" applyFill="1" applyBorder="1" applyAlignment="1" applyProtection="1">
      <alignment horizontal="right"/>
      <protection locked="0"/>
    </xf>
    <xf numFmtId="164" fontId="9" fillId="2" borderId="0" xfId="2" applyNumberFormat="1" applyFont="1" applyFill="1" applyBorder="1" applyProtection="1">
      <protection locked="0"/>
    </xf>
    <xf numFmtId="10" fontId="9" fillId="2" borderId="0" xfId="3" applyNumberFormat="1" applyFont="1" applyFill="1" applyProtection="1">
      <protection locked="0"/>
    </xf>
    <xf numFmtId="0" fontId="9" fillId="2" borderId="0" xfId="0" applyFont="1" applyFill="1" applyAlignment="1" applyProtection="1">
      <alignment horizontal="center"/>
      <protection locked="0"/>
    </xf>
    <xf numFmtId="164" fontId="9" fillId="2" borderId="0" xfId="2" applyNumberFormat="1" applyFont="1" applyFill="1" applyProtection="1">
      <protection locked="0"/>
    </xf>
    <xf numFmtId="43" fontId="9" fillId="2" borderId="0" xfId="1" applyFont="1" applyFill="1" applyProtection="1">
      <protection locked="0"/>
    </xf>
    <xf numFmtId="44" fontId="9" fillId="2" borderId="0" xfId="2" applyFont="1" applyFill="1" applyProtection="1">
      <protection locked="0"/>
    </xf>
    <xf numFmtId="164" fontId="9" fillId="3" borderId="0" xfId="2" applyNumberFormat="1" applyFont="1" applyFill="1" applyProtection="1">
      <protection locked="0"/>
    </xf>
    <xf numFmtId="10" fontId="9" fillId="3" borderId="0" xfId="3" applyNumberFormat="1" applyFont="1" applyFill="1" applyProtection="1">
      <protection locked="0"/>
    </xf>
    <xf numFmtId="164" fontId="8" fillId="2" borderId="0" xfId="2" applyNumberFormat="1" applyFont="1" applyFill="1" applyProtection="1">
      <protection locked="0"/>
    </xf>
    <xf numFmtId="43" fontId="8" fillId="3" borderId="0" xfId="1" applyFont="1" applyFill="1" applyProtection="1">
      <protection locked="0"/>
    </xf>
    <xf numFmtId="0" fontId="8" fillId="0" borderId="0" xfId="0" applyFont="1" applyProtection="1">
      <protection locked="0"/>
    </xf>
    <xf numFmtId="43" fontId="8" fillId="0" borderId="0" xfId="1" applyNumberFormat="1" applyFont="1" applyProtection="1">
      <protection locked="0"/>
    </xf>
    <xf numFmtId="43" fontId="8" fillId="0" borderId="0" xfId="1" applyFont="1" applyProtection="1">
      <protection locked="0"/>
    </xf>
    <xf numFmtId="43" fontId="8" fillId="0" borderId="0" xfId="0" applyNumberFormat="1" applyFont="1" applyProtection="1">
      <protection locked="0"/>
    </xf>
    <xf numFmtId="0" fontId="3" fillId="2" borderId="10" xfId="0" applyFont="1" applyFill="1" applyBorder="1" applyProtection="1">
      <protection locked="0"/>
    </xf>
    <xf numFmtId="165" fontId="9" fillId="0" borderId="0" xfId="3" applyNumberFormat="1" applyFont="1" applyBorder="1"/>
    <xf numFmtId="0" fontId="3" fillId="3" borderId="0" xfId="0" applyFont="1" applyFill="1" applyBorder="1"/>
    <xf numFmtId="0" fontId="9" fillId="3" borderId="0" xfId="0" applyFont="1" applyFill="1" applyBorder="1"/>
    <xf numFmtId="0" fontId="3" fillId="3" borderId="0" xfId="0" applyFont="1" applyFill="1" applyBorder="1" applyProtection="1">
      <protection locked="0"/>
    </xf>
    <xf numFmtId="10" fontId="9" fillId="3" borderId="0" xfId="0" applyNumberFormat="1" applyFont="1" applyFill="1" applyProtection="1">
      <protection locked="0"/>
    </xf>
    <xf numFmtId="165" fontId="10" fillId="0" borderId="0" xfId="1" applyNumberFormat="1" applyFont="1" applyFill="1" applyBorder="1"/>
    <xf numFmtId="10" fontId="8" fillId="3" borderId="0" xfId="3" applyNumberFormat="1" applyFont="1" applyFill="1" applyProtection="1">
      <protection locked="0"/>
    </xf>
  </cellXfs>
  <cellStyles count="4">
    <cellStyle name="Comma" xfId="1" builtinId="3"/>
    <cellStyle name="Currency" xfId="2" builtinId="4"/>
    <cellStyle name="Normal" xfId="0" builtinId="0"/>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32"/>
  <sheetViews>
    <sheetView showGridLines="0" showRowColHeaders="0" workbookViewId="0">
      <selection activeCell="B32" sqref="B32"/>
    </sheetView>
  </sheetViews>
  <sheetFormatPr defaultRowHeight="12" x14ac:dyDescent="0.2"/>
  <cols>
    <col min="1" max="1" width="7.7109375" customWidth="1"/>
    <col min="2" max="2" width="33.7109375" customWidth="1"/>
    <col min="3" max="3" width="15.140625" customWidth="1"/>
  </cols>
  <sheetData>
    <row r="1" spans="2:3" ht="18" x14ac:dyDescent="0.25">
      <c r="B1" s="120" t="s">
        <v>300</v>
      </c>
    </row>
    <row r="3" spans="2:3" x14ac:dyDescent="0.2">
      <c r="B3" t="s">
        <v>250</v>
      </c>
    </row>
    <row r="5" spans="2:3" x14ac:dyDescent="0.2">
      <c r="B5" t="s">
        <v>251</v>
      </c>
    </row>
    <row r="6" spans="2:3" x14ac:dyDescent="0.2">
      <c r="B6" s="126" t="s">
        <v>262</v>
      </c>
      <c r="C6" s="122">
        <v>0</v>
      </c>
    </row>
    <row r="8" spans="2:3" x14ac:dyDescent="0.2">
      <c r="B8" s="121" t="s">
        <v>266</v>
      </c>
    </row>
    <row r="9" spans="2:3" x14ac:dyDescent="0.2">
      <c r="B9" s="126" t="s">
        <v>263</v>
      </c>
      <c r="C9" s="123">
        <v>0</v>
      </c>
    </row>
    <row r="11" spans="2:3" x14ac:dyDescent="0.2">
      <c r="B11" t="s">
        <v>267</v>
      </c>
    </row>
    <row r="12" spans="2:3" x14ac:dyDescent="0.2">
      <c r="B12" t="s">
        <v>260</v>
      </c>
    </row>
    <row r="13" spans="2:3" x14ac:dyDescent="0.2">
      <c r="B13" t="s">
        <v>265</v>
      </c>
    </row>
    <row r="14" spans="2:3" x14ac:dyDescent="0.2">
      <c r="B14" t="s">
        <v>261</v>
      </c>
    </row>
    <row r="16" spans="2:3" x14ac:dyDescent="0.2">
      <c r="B16" t="s">
        <v>259</v>
      </c>
    </row>
    <row r="17" spans="2:3" x14ac:dyDescent="0.2">
      <c r="B17" s="1" t="s">
        <v>252</v>
      </c>
    </row>
    <row r="18" spans="2:3" ht="6" customHeight="1" x14ac:dyDescent="0.2"/>
    <row r="19" spans="2:3" ht="18" customHeight="1" x14ac:dyDescent="0.2">
      <c r="B19" s="168" t="s">
        <v>303</v>
      </c>
      <c r="C19" s="124"/>
    </row>
    <row r="22" spans="2:3" x14ac:dyDescent="0.2">
      <c r="B22" t="s">
        <v>268</v>
      </c>
    </row>
    <row r="23" spans="2:3" x14ac:dyDescent="0.2">
      <c r="B23" t="s">
        <v>253</v>
      </c>
    </row>
    <row r="24" spans="2:3" x14ac:dyDescent="0.2">
      <c r="B24" t="s">
        <v>254</v>
      </c>
    </row>
    <row r="25" spans="2:3" x14ac:dyDescent="0.2">
      <c r="B25" t="s">
        <v>257</v>
      </c>
    </row>
    <row r="26" spans="2:3" x14ac:dyDescent="0.2">
      <c r="B26" t="s">
        <v>255</v>
      </c>
    </row>
    <row r="27" spans="2:3" x14ac:dyDescent="0.2">
      <c r="B27" t="s">
        <v>256</v>
      </c>
    </row>
    <row r="28" spans="2:3" x14ac:dyDescent="0.2">
      <c r="B28" t="s">
        <v>269</v>
      </c>
    </row>
    <row r="31" spans="2:3" x14ac:dyDescent="0.2">
      <c r="B31" s="47" t="s">
        <v>264</v>
      </c>
    </row>
    <row r="32" spans="2:3" x14ac:dyDescent="0.2">
      <c r="B32" s="125" t="s">
        <v>258</v>
      </c>
    </row>
  </sheetData>
  <phoneticPr fontId="4" type="noConversion"/>
  <pageMargins left="0.75" right="0.75" top="1" bottom="1" header="0.5" footer="0.5"/>
  <pageSetup scale="75" orientation="landscape" horizontalDpi="300" verticalDpi="300"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88"/>
  <sheetViews>
    <sheetView showGridLines="0" showRowColHeaders="0" workbookViewId="0">
      <selection activeCell="E17" sqref="E17"/>
    </sheetView>
  </sheetViews>
  <sheetFormatPr defaultRowHeight="12" x14ac:dyDescent="0.2"/>
  <cols>
    <col min="1" max="3" width="3" style="6" customWidth="1"/>
    <col min="4" max="4" width="22.7109375" customWidth="1"/>
    <col min="5" max="16" width="10.7109375" customWidth="1"/>
    <col min="17" max="17" width="15.7109375" customWidth="1"/>
  </cols>
  <sheetData>
    <row r="1" spans="1:17" ht="15.75" x14ac:dyDescent="0.25">
      <c r="A1" s="5" t="str">
        <f>'1. Required Start-Up Funds'!A1</f>
        <v>CloudNET Co.,Ltd</v>
      </c>
    </row>
    <row r="2" spans="1:17" ht="15.75" x14ac:dyDescent="0.25">
      <c r="A2" s="5" t="s">
        <v>211</v>
      </c>
    </row>
    <row r="3" spans="1:17" ht="12.75" customHeight="1" x14ac:dyDescent="0.2">
      <c r="A3" s="1"/>
      <c r="B3" s="1"/>
      <c r="C3" s="1"/>
      <c r="D3" s="45"/>
      <c r="E3" s="45"/>
      <c r="F3" s="45"/>
      <c r="G3" s="45"/>
      <c r="H3" s="45"/>
      <c r="I3" s="45"/>
      <c r="J3" s="45"/>
      <c r="K3" s="45"/>
      <c r="L3" s="45"/>
      <c r="M3" s="45"/>
      <c r="N3" s="45"/>
      <c r="O3" s="45"/>
      <c r="P3" s="45"/>
      <c r="Q3" s="45"/>
    </row>
    <row r="4" spans="1:17" ht="12.75" customHeight="1" x14ac:dyDescent="0.2">
      <c r="A4" s="1"/>
      <c r="B4" s="1"/>
      <c r="C4" s="1"/>
      <c r="D4" s="45"/>
      <c r="E4" s="45"/>
      <c r="F4" s="45"/>
      <c r="G4" s="45"/>
      <c r="H4" s="45"/>
      <c r="I4" s="45"/>
      <c r="J4" s="45"/>
      <c r="K4" s="45"/>
      <c r="L4" s="45"/>
      <c r="M4" s="45"/>
      <c r="N4" s="45"/>
      <c r="O4" s="45"/>
      <c r="P4" s="45"/>
      <c r="Q4" s="45"/>
    </row>
    <row r="5" spans="1:17" ht="12.75" customHeight="1" x14ac:dyDescent="0.2">
      <c r="A5" s="1"/>
      <c r="B5" s="1"/>
      <c r="C5" s="1"/>
      <c r="D5" s="45"/>
      <c r="E5" s="45"/>
      <c r="F5" s="45"/>
      <c r="G5" s="45"/>
      <c r="H5" s="45"/>
      <c r="I5" s="45"/>
      <c r="J5" s="45"/>
      <c r="K5" s="45"/>
      <c r="L5" s="45"/>
      <c r="M5" s="45"/>
      <c r="N5" s="45"/>
      <c r="O5" s="45"/>
      <c r="P5" s="45"/>
      <c r="Q5" s="45"/>
    </row>
    <row r="6" spans="1:17" ht="12.75" customHeight="1" thickBot="1" x14ac:dyDescent="0.25">
      <c r="A6" s="1"/>
      <c r="B6" s="1"/>
      <c r="C6" s="1"/>
      <c r="D6" s="45"/>
      <c r="E6" s="48" t="str">
        <f>'4. Projected Sales Forecast'!H6</f>
        <v>Month 1</v>
      </c>
      <c r="F6" s="48" t="str">
        <f>'4. Projected Sales Forecast'!I6</f>
        <v>Month 2</v>
      </c>
      <c r="G6" s="48" t="str">
        <f>'4. Projected Sales Forecast'!J6</f>
        <v>Month 3</v>
      </c>
      <c r="H6" s="48" t="str">
        <f>'4. Projected Sales Forecast'!K6</f>
        <v>Month 4</v>
      </c>
      <c r="I6" s="48" t="str">
        <f>'4. Projected Sales Forecast'!L6</f>
        <v>Month 5</v>
      </c>
      <c r="J6" s="48" t="str">
        <f>'4. Projected Sales Forecast'!M6</f>
        <v>Month 6</v>
      </c>
      <c r="K6" s="48" t="str">
        <f>'4. Projected Sales Forecast'!N6</f>
        <v>Month 7</v>
      </c>
      <c r="L6" s="48" t="str">
        <f>'4. Projected Sales Forecast'!O6</f>
        <v>Month 8</v>
      </c>
      <c r="M6" s="48" t="str">
        <f>'4. Projected Sales Forecast'!P6</f>
        <v>Month 9</v>
      </c>
      <c r="N6" s="48" t="str">
        <f>'4. Projected Sales Forecast'!Q6</f>
        <v>Month 10</v>
      </c>
      <c r="O6" s="48" t="str">
        <f>'4. Projected Sales Forecast'!R6</f>
        <v>Month 11</v>
      </c>
      <c r="P6" s="48" t="str">
        <f>'4. Projected Sales Forecast'!S6</f>
        <v>Month 12</v>
      </c>
      <c r="Q6" s="48" t="s">
        <v>2</v>
      </c>
    </row>
    <row r="7" spans="1:17" ht="12.75" customHeight="1" thickTop="1" x14ac:dyDescent="0.2">
      <c r="A7" s="102"/>
      <c r="B7" s="102"/>
      <c r="C7" s="102"/>
      <c r="D7" s="99"/>
      <c r="E7" s="99"/>
      <c r="F7" s="99"/>
      <c r="G7" s="99"/>
      <c r="H7" s="99"/>
      <c r="I7" s="99"/>
      <c r="J7" s="99"/>
      <c r="K7" s="99"/>
      <c r="L7" s="99"/>
      <c r="M7" s="99"/>
      <c r="N7" s="99"/>
      <c r="O7" s="99"/>
      <c r="P7" s="99"/>
      <c r="Q7" s="99"/>
    </row>
    <row r="8" spans="1:17" ht="12.75" customHeight="1" x14ac:dyDescent="0.2">
      <c r="A8" s="102" t="s">
        <v>145</v>
      </c>
      <c r="B8" s="102"/>
      <c r="C8" s="102"/>
      <c r="D8" s="99"/>
      <c r="E8" s="103">
        <f>'10. Balance Sheet'!F10</f>
        <v>0</v>
      </c>
      <c r="F8" s="103">
        <f>E37</f>
        <v>0</v>
      </c>
      <c r="G8" s="103">
        <f t="shared" ref="G8:P8" si="0">F37</f>
        <v>0</v>
      </c>
      <c r="H8" s="103">
        <f t="shared" si="0"/>
        <v>0</v>
      </c>
      <c r="I8" s="103">
        <f t="shared" si="0"/>
        <v>0</v>
      </c>
      <c r="J8" s="103">
        <f t="shared" si="0"/>
        <v>0</v>
      </c>
      <c r="K8" s="103">
        <f t="shared" si="0"/>
        <v>0</v>
      </c>
      <c r="L8" s="103">
        <f t="shared" si="0"/>
        <v>0</v>
      </c>
      <c r="M8" s="103">
        <f t="shared" si="0"/>
        <v>0</v>
      </c>
      <c r="N8" s="103">
        <f t="shared" si="0"/>
        <v>0</v>
      </c>
      <c r="O8" s="103">
        <f t="shared" si="0"/>
        <v>0</v>
      </c>
      <c r="P8" s="103">
        <f t="shared" si="0"/>
        <v>0</v>
      </c>
      <c r="Q8" s="103"/>
    </row>
    <row r="9" spans="1:17" ht="12.75" customHeight="1" x14ac:dyDescent="0.2">
      <c r="A9" s="102"/>
      <c r="B9" s="102"/>
      <c r="C9" s="102"/>
      <c r="D9" s="99"/>
      <c r="E9" s="103"/>
      <c r="F9" s="103"/>
      <c r="G9" s="103"/>
      <c r="H9" s="103"/>
      <c r="I9" s="103"/>
      <c r="J9" s="103"/>
      <c r="K9" s="103"/>
      <c r="L9" s="103"/>
      <c r="M9" s="103"/>
      <c r="N9" s="103"/>
      <c r="O9" s="103"/>
      <c r="P9" s="103"/>
      <c r="Q9" s="103"/>
    </row>
    <row r="10" spans="1:17" ht="12.75" customHeight="1" x14ac:dyDescent="0.2">
      <c r="A10" s="102" t="s">
        <v>146</v>
      </c>
      <c r="B10" s="102"/>
      <c r="C10" s="102"/>
      <c r="D10" s="99"/>
      <c r="E10" s="103"/>
      <c r="F10" s="103"/>
      <c r="G10" s="103"/>
      <c r="H10" s="103"/>
      <c r="I10" s="103"/>
      <c r="J10" s="103"/>
      <c r="K10" s="103"/>
      <c r="L10" s="103"/>
      <c r="M10" s="103"/>
      <c r="N10" s="103"/>
      <c r="O10" s="103"/>
      <c r="P10" s="103"/>
      <c r="Q10" s="103"/>
    </row>
    <row r="11" spans="1:17" ht="12.75" customHeight="1" x14ac:dyDescent="0.2">
      <c r="A11" s="102"/>
      <c r="B11" s="102" t="s">
        <v>147</v>
      </c>
      <c r="C11" s="102"/>
      <c r="D11" s="99"/>
      <c r="E11" s="103">
        <f>'8. Income Statement'!E13*'6. Cash Receipts-Disbursements'!$G$8</f>
        <v>0</v>
      </c>
      <c r="F11" s="103">
        <f>'8. Income Statement'!F13*'6. Cash Receipts-Disbursements'!$G$8</f>
        <v>0</v>
      </c>
      <c r="G11" s="103">
        <f>'8. Income Statement'!G13*'6. Cash Receipts-Disbursements'!$G$8</f>
        <v>0</v>
      </c>
      <c r="H11" s="103">
        <f>'8. Income Statement'!H13*'6. Cash Receipts-Disbursements'!$G$8</f>
        <v>0</v>
      </c>
      <c r="I11" s="103">
        <f>'8. Income Statement'!I13*'6. Cash Receipts-Disbursements'!$G$8</f>
        <v>0</v>
      </c>
      <c r="J11" s="103">
        <f>'8. Income Statement'!J13*'6. Cash Receipts-Disbursements'!$G$8</f>
        <v>0</v>
      </c>
      <c r="K11" s="103">
        <f>'8. Income Statement'!K13*'6. Cash Receipts-Disbursements'!$G$8</f>
        <v>0</v>
      </c>
      <c r="L11" s="103">
        <f>'8. Income Statement'!L13*'6. Cash Receipts-Disbursements'!$G$8</f>
        <v>0</v>
      </c>
      <c r="M11" s="103">
        <f>'8. Income Statement'!M13*'6. Cash Receipts-Disbursements'!$G$8</f>
        <v>0</v>
      </c>
      <c r="N11" s="103">
        <f>'8. Income Statement'!N13*'6. Cash Receipts-Disbursements'!$G$8</f>
        <v>0</v>
      </c>
      <c r="O11" s="103">
        <f>'8. Income Statement'!O13*'6. Cash Receipts-Disbursements'!$G$8</f>
        <v>0</v>
      </c>
      <c r="P11" s="103">
        <f>'8. Income Statement'!P13*'6. Cash Receipts-Disbursements'!$G$8</f>
        <v>0</v>
      </c>
      <c r="Q11" s="103">
        <f>SUM(E11:P11)</f>
        <v>0</v>
      </c>
    </row>
    <row r="12" spans="1:17" ht="12.75" customHeight="1" thickBot="1" x14ac:dyDescent="0.25">
      <c r="A12" s="102"/>
      <c r="B12" s="102" t="s">
        <v>148</v>
      </c>
      <c r="C12" s="102"/>
      <c r="D12" s="99"/>
      <c r="E12" s="57">
        <v>0</v>
      </c>
      <c r="F12" s="57">
        <f>'8. Income Statement'!E13*'6. Cash Receipts-Disbursements'!G9</f>
        <v>0</v>
      </c>
      <c r="G12" s="57">
        <f>('8. Income Statement'!F13*'6. Cash Receipts-Disbursements'!$G$9)+('8. Income Statement'!E13*'6. Cash Receipts-Disbursements'!$G$10)</f>
        <v>0</v>
      </c>
      <c r="H12" s="57">
        <f>('8. Income Statement'!G13*'6. Cash Receipts-Disbursements'!$G$9)+('8. Income Statement'!F13*'6. Cash Receipts-Disbursements'!$G$10)</f>
        <v>0</v>
      </c>
      <c r="I12" s="57">
        <f>('8. Income Statement'!H13*'6. Cash Receipts-Disbursements'!$G$9)+('8. Income Statement'!G13*'6. Cash Receipts-Disbursements'!$G$10)</f>
        <v>0</v>
      </c>
      <c r="J12" s="57">
        <f>('8. Income Statement'!I13*'6. Cash Receipts-Disbursements'!$G$9)+('8. Income Statement'!H13*'6. Cash Receipts-Disbursements'!$G$10)</f>
        <v>0</v>
      </c>
      <c r="K12" s="57">
        <f>('8. Income Statement'!J13*'6. Cash Receipts-Disbursements'!$G$9)+('8. Income Statement'!I13*'6. Cash Receipts-Disbursements'!$G$10)</f>
        <v>0</v>
      </c>
      <c r="L12" s="57">
        <f>('8. Income Statement'!K13*'6. Cash Receipts-Disbursements'!$G$9)+('8. Income Statement'!J13*'6. Cash Receipts-Disbursements'!$G$10)</f>
        <v>0</v>
      </c>
      <c r="M12" s="57">
        <f>('8. Income Statement'!L13*'6. Cash Receipts-Disbursements'!$G$9)+('8. Income Statement'!K13*'6. Cash Receipts-Disbursements'!$G$10)</f>
        <v>0</v>
      </c>
      <c r="N12" s="57">
        <f>('8. Income Statement'!M13*'6. Cash Receipts-Disbursements'!$G$9)+('8. Income Statement'!L13*'6. Cash Receipts-Disbursements'!$G$10)</f>
        <v>0</v>
      </c>
      <c r="O12" s="57">
        <f>('8. Income Statement'!N13*'6. Cash Receipts-Disbursements'!$G$9)+('8. Income Statement'!M13*'6. Cash Receipts-Disbursements'!$G$10)</f>
        <v>0</v>
      </c>
      <c r="P12" s="57">
        <f>('8. Income Statement'!O13*'6. Cash Receipts-Disbursements'!$G$9)+('8. Income Statement'!N13*'6. Cash Receipts-Disbursements'!$G$10)</f>
        <v>0</v>
      </c>
      <c r="Q12" s="57">
        <f>SUM(E12:P12)</f>
        <v>0</v>
      </c>
    </row>
    <row r="13" spans="1:17" ht="12.75" customHeight="1" x14ac:dyDescent="0.2">
      <c r="A13" s="102" t="s">
        <v>149</v>
      </c>
      <c r="B13" s="102"/>
      <c r="C13" s="102"/>
      <c r="D13" s="99"/>
      <c r="E13" s="103">
        <f>SUM(E11:E12)</f>
        <v>0</v>
      </c>
      <c r="F13" s="103">
        <f t="shared" ref="F13:Q13" si="1">SUM(F11:F12)</f>
        <v>0</v>
      </c>
      <c r="G13" s="103">
        <f t="shared" si="1"/>
        <v>0</v>
      </c>
      <c r="H13" s="103">
        <f t="shared" si="1"/>
        <v>0</v>
      </c>
      <c r="I13" s="103">
        <f t="shared" si="1"/>
        <v>0</v>
      </c>
      <c r="J13" s="103">
        <f t="shared" si="1"/>
        <v>0</v>
      </c>
      <c r="K13" s="103">
        <f t="shared" si="1"/>
        <v>0</v>
      </c>
      <c r="L13" s="103">
        <f t="shared" si="1"/>
        <v>0</v>
      </c>
      <c r="M13" s="103">
        <f t="shared" si="1"/>
        <v>0</v>
      </c>
      <c r="N13" s="103">
        <f t="shared" si="1"/>
        <v>0</v>
      </c>
      <c r="O13" s="103">
        <f t="shared" si="1"/>
        <v>0</v>
      </c>
      <c r="P13" s="103">
        <f t="shared" si="1"/>
        <v>0</v>
      </c>
      <c r="Q13" s="103">
        <f t="shared" si="1"/>
        <v>0</v>
      </c>
    </row>
    <row r="14" spans="1:17" ht="12.75" customHeight="1" x14ac:dyDescent="0.2">
      <c r="A14" s="102"/>
      <c r="B14" s="102"/>
      <c r="C14" s="102"/>
      <c r="D14" s="99"/>
      <c r="E14" s="103"/>
      <c r="F14" s="103"/>
      <c r="G14" s="103"/>
      <c r="H14" s="103"/>
      <c r="I14" s="103"/>
      <c r="J14" s="103"/>
      <c r="K14" s="103"/>
      <c r="L14" s="103"/>
      <c r="M14" s="103"/>
      <c r="N14" s="103"/>
      <c r="O14" s="103"/>
      <c r="P14" s="103"/>
      <c r="Q14" s="103"/>
    </row>
    <row r="15" spans="1:17" ht="12.75" customHeight="1" x14ac:dyDescent="0.2">
      <c r="A15" s="102" t="s">
        <v>150</v>
      </c>
      <c r="B15" s="102"/>
      <c r="C15" s="102"/>
      <c r="D15" s="99"/>
      <c r="E15" s="103"/>
      <c r="F15" s="103"/>
      <c r="G15" s="103"/>
      <c r="H15" s="103"/>
      <c r="I15" s="103"/>
      <c r="J15" s="103"/>
      <c r="K15" s="103"/>
      <c r="L15" s="103"/>
      <c r="M15" s="103"/>
      <c r="N15" s="103"/>
      <c r="O15" s="103"/>
      <c r="P15" s="103"/>
      <c r="Q15" s="103"/>
    </row>
    <row r="16" spans="1:17" ht="12.75" customHeight="1" x14ac:dyDescent="0.2">
      <c r="A16" s="102"/>
      <c r="B16" s="1" t="s">
        <v>170</v>
      </c>
      <c r="C16" s="1"/>
      <c r="D16" s="99"/>
      <c r="E16" s="103"/>
      <c r="F16" s="103"/>
      <c r="G16" s="103"/>
      <c r="H16" s="103"/>
      <c r="I16" s="103"/>
      <c r="J16" s="103"/>
      <c r="K16" s="103"/>
      <c r="L16" s="103"/>
      <c r="M16" s="103"/>
      <c r="N16" s="103"/>
      <c r="O16" s="103"/>
      <c r="P16" s="103"/>
      <c r="Q16" s="103"/>
    </row>
    <row r="17" spans="1:17" ht="12.75" customHeight="1" x14ac:dyDescent="0.2">
      <c r="A17" s="102"/>
      <c r="B17" s="1"/>
      <c r="C17" s="102" t="s">
        <v>151</v>
      </c>
      <c r="D17" s="99"/>
      <c r="E17" s="135">
        <v>0</v>
      </c>
      <c r="F17" s="135">
        <v>0</v>
      </c>
      <c r="G17" s="135">
        <v>0</v>
      </c>
      <c r="H17" s="135">
        <v>0</v>
      </c>
      <c r="I17" s="135">
        <v>0</v>
      </c>
      <c r="J17" s="135">
        <v>0</v>
      </c>
      <c r="K17" s="135">
        <v>0</v>
      </c>
      <c r="L17" s="135">
        <v>0</v>
      </c>
      <c r="M17" s="135">
        <v>0</v>
      </c>
      <c r="N17" s="135">
        <v>0</v>
      </c>
      <c r="O17" s="135">
        <v>0</v>
      </c>
      <c r="P17" s="135">
        <v>0</v>
      </c>
      <c r="Q17" s="103">
        <f>SUM(E17:P17)</f>
        <v>0</v>
      </c>
    </row>
    <row r="18" spans="1:17" ht="12.75" customHeight="1" x14ac:dyDescent="0.2">
      <c r="A18" s="102"/>
      <c r="B18" s="1"/>
      <c r="C18" s="102" t="s">
        <v>302</v>
      </c>
      <c r="D18" s="99"/>
      <c r="E18" s="135">
        <v>0</v>
      </c>
      <c r="F18" s="135">
        <v>0</v>
      </c>
      <c r="G18" s="135">
        <v>0</v>
      </c>
      <c r="H18" s="135">
        <v>0</v>
      </c>
      <c r="I18" s="135">
        <v>0</v>
      </c>
      <c r="J18" s="135">
        <v>0</v>
      </c>
      <c r="K18" s="135">
        <v>0</v>
      </c>
      <c r="L18" s="135">
        <v>0</v>
      </c>
      <c r="M18" s="135">
        <v>0</v>
      </c>
      <c r="N18" s="135">
        <v>0</v>
      </c>
      <c r="O18" s="135">
        <v>0</v>
      </c>
      <c r="P18" s="135">
        <v>0</v>
      </c>
      <c r="Q18" s="103">
        <f>SUM(E18:P18)</f>
        <v>0</v>
      </c>
    </row>
    <row r="19" spans="1:17" ht="12.75" customHeight="1" x14ac:dyDescent="0.2">
      <c r="A19" s="102"/>
      <c r="B19" s="102"/>
      <c r="C19" s="102" t="s">
        <v>137</v>
      </c>
      <c r="D19" s="99"/>
      <c r="E19" s="103">
        <f>'8. Income Statement'!E20*'6. Cash Receipts-Disbursements'!G15</f>
        <v>0</v>
      </c>
      <c r="F19" s="103">
        <f>('8. Income Statement'!F20*'6. Cash Receipts-Disbursements'!G15)+('8. Income Statement'!E20*'6. Cash Receipts-Disbursements'!G16)</f>
        <v>0</v>
      </c>
      <c r="G19" s="103">
        <f>('8. Income Statement'!G20*'6. Cash Receipts-Disbursements'!$G$15)+('8. Income Statement'!F20*'6. Cash Receipts-Disbursements'!$G$16)+('8. Income Statement'!E20*'6. Cash Receipts-Disbursements'!$G$17)</f>
        <v>0</v>
      </c>
      <c r="H19" s="103">
        <f>('8. Income Statement'!H20*'6. Cash Receipts-Disbursements'!$G$15)+('8. Income Statement'!G20*'6. Cash Receipts-Disbursements'!$G$16)+('8. Income Statement'!F20*'6. Cash Receipts-Disbursements'!$G$17)</f>
        <v>0</v>
      </c>
      <c r="I19" s="103">
        <f>('8. Income Statement'!I20*'6. Cash Receipts-Disbursements'!$G$15)+('8. Income Statement'!H20*'6. Cash Receipts-Disbursements'!$G$16)+('8. Income Statement'!G20*'6. Cash Receipts-Disbursements'!$G$17)</f>
        <v>0</v>
      </c>
      <c r="J19" s="103">
        <f>('8. Income Statement'!J20*'6. Cash Receipts-Disbursements'!$G$15)+('8. Income Statement'!I20*'6. Cash Receipts-Disbursements'!$G$16)+('8. Income Statement'!H20*'6. Cash Receipts-Disbursements'!$G$17)</f>
        <v>0</v>
      </c>
      <c r="K19" s="103">
        <f>('8. Income Statement'!K20*'6. Cash Receipts-Disbursements'!$G$15)+('8. Income Statement'!J20*'6. Cash Receipts-Disbursements'!$G$16)+('8. Income Statement'!I20*'6. Cash Receipts-Disbursements'!$G$17)</f>
        <v>0</v>
      </c>
      <c r="L19" s="103">
        <f>('8. Income Statement'!L20*'6. Cash Receipts-Disbursements'!$G$15)+('8. Income Statement'!K20*'6. Cash Receipts-Disbursements'!$G$16)+('8. Income Statement'!J20*'6. Cash Receipts-Disbursements'!$G$17)</f>
        <v>0</v>
      </c>
      <c r="M19" s="103">
        <f>('8. Income Statement'!M20*'6. Cash Receipts-Disbursements'!$G$15)+('8. Income Statement'!L20*'6. Cash Receipts-Disbursements'!$G$16)+('8. Income Statement'!K20*'6. Cash Receipts-Disbursements'!$G$17)</f>
        <v>0</v>
      </c>
      <c r="N19" s="103">
        <f>('8. Income Statement'!N20*'6. Cash Receipts-Disbursements'!$G$15)+('8. Income Statement'!M20*'6. Cash Receipts-Disbursements'!$G$16)+('8. Income Statement'!L20*'6. Cash Receipts-Disbursements'!$G$17)</f>
        <v>0</v>
      </c>
      <c r="O19" s="103">
        <f>('8. Income Statement'!O20*'6. Cash Receipts-Disbursements'!$G$15)+('8. Income Statement'!N20*'6. Cash Receipts-Disbursements'!$G$16)+('8. Income Statement'!M20*'6. Cash Receipts-Disbursements'!$G$17)</f>
        <v>0</v>
      </c>
      <c r="P19" s="103">
        <f>('8. Income Statement'!P20*'6. Cash Receipts-Disbursements'!$G$15)+('8. Income Statement'!O20*'6. Cash Receipts-Disbursements'!$G$16)+('8. Income Statement'!N20*'6. Cash Receipts-Disbursements'!$G$17)</f>
        <v>0</v>
      </c>
      <c r="Q19" s="103">
        <f>SUM(E19:P19)</f>
        <v>0</v>
      </c>
    </row>
    <row r="20" spans="1:17" ht="12.75" customHeight="1" x14ac:dyDescent="0.2">
      <c r="A20" s="102"/>
      <c r="B20" s="102" t="s">
        <v>152</v>
      </c>
      <c r="C20" s="102"/>
      <c r="D20" s="99"/>
      <c r="E20" s="103"/>
      <c r="F20" s="103"/>
      <c r="G20" s="103"/>
      <c r="H20" s="103"/>
      <c r="I20" s="103"/>
      <c r="J20" s="103"/>
      <c r="K20" s="103"/>
      <c r="L20" s="103"/>
      <c r="M20" s="103"/>
      <c r="N20" s="103"/>
      <c r="O20" s="103"/>
      <c r="P20" s="103"/>
      <c r="Q20" s="103"/>
    </row>
    <row r="21" spans="1:17" ht="12.75" customHeight="1" x14ac:dyDescent="0.2">
      <c r="A21" s="102"/>
      <c r="B21" s="102"/>
      <c r="C21" s="102" t="str">
        <f>'8. Income Statement'!A24</f>
        <v>Salaries and Wages</v>
      </c>
      <c r="D21" s="99"/>
      <c r="E21" s="103">
        <f>'8. Income Statement'!E31</f>
        <v>0</v>
      </c>
      <c r="F21" s="103">
        <f>'8. Income Statement'!F31</f>
        <v>0</v>
      </c>
      <c r="G21" s="103">
        <f>'8. Income Statement'!G31</f>
        <v>0</v>
      </c>
      <c r="H21" s="103">
        <f>'8. Income Statement'!H31</f>
        <v>0</v>
      </c>
      <c r="I21" s="103">
        <f>'8. Income Statement'!I31</f>
        <v>0</v>
      </c>
      <c r="J21" s="103">
        <f>'8. Income Statement'!J31</f>
        <v>0</v>
      </c>
      <c r="K21" s="103">
        <f>'8. Income Statement'!K31</f>
        <v>0</v>
      </c>
      <c r="L21" s="103">
        <f>'8. Income Statement'!L31</f>
        <v>0</v>
      </c>
      <c r="M21" s="103">
        <f>'8. Income Statement'!M31</f>
        <v>0</v>
      </c>
      <c r="N21" s="103">
        <f>'8. Income Statement'!N31</f>
        <v>0</v>
      </c>
      <c r="O21" s="103">
        <f>'8. Income Statement'!O31</f>
        <v>0</v>
      </c>
      <c r="P21" s="103">
        <f>'8. Income Statement'!P31</f>
        <v>0</v>
      </c>
      <c r="Q21" s="103">
        <f>SUM(E21:P21)</f>
        <v>0</v>
      </c>
    </row>
    <row r="22" spans="1:17" ht="12.75" customHeight="1" x14ac:dyDescent="0.2">
      <c r="A22" s="102"/>
      <c r="B22" s="102"/>
      <c r="C22" s="102" t="str">
        <f>'8. Income Statement'!A33</f>
        <v>Fixed Business Expenses</v>
      </c>
      <c r="D22" s="99"/>
      <c r="E22" s="103">
        <f>'8. Income Statement'!E54</f>
        <v>0</v>
      </c>
      <c r="F22" s="103">
        <f>'8. Income Statement'!F54</f>
        <v>0</v>
      </c>
      <c r="G22" s="103">
        <f>'8. Income Statement'!G54</f>
        <v>0</v>
      </c>
      <c r="H22" s="103">
        <f>'8. Income Statement'!H54</f>
        <v>0</v>
      </c>
      <c r="I22" s="103">
        <f>'8. Income Statement'!I54</f>
        <v>0</v>
      </c>
      <c r="J22" s="103">
        <f>'8. Income Statement'!J54</f>
        <v>0</v>
      </c>
      <c r="K22" s="103">
        <f>'8. Income Statement'!K54</f>
        <v>0</v>
      </c>
      <c r="L22" s="103">
        <f>'8. Income Statement'!L54</f>
        <v>0</v>
      </c>
      <c r="M22" s="103">
        <f>'8. Income Statement'!M54</f>
        <v>0</v>
      </c>
      <c r="N22" s="103">
        <f>'8. Income Statement'!N54</f>
        <v>0</v>
      </c>
      <c r="O22" s="103">
        <f>'8. Income Statement'!O54</f>
        <v>0</v>
      </c>
      <c r="P22" s="103">
        <f>'8. Income Statement'!P54</f>
        <v>0</v>
      </c>
      <c r="Q22" s="103">
        <f t="shared" ref="Q22:Q28" si="2">SUM(E22:P22)</f>
        <v>0</v>
      </c>
    </row>
    <row r="23" spans="1:17" ht="12.75" customHeight="1" x14ac:dyDescent="0.2">
      <c r="A23" s="102"/>
      <c r="B23" s="102"/>
      <c r="C23" s="102" t="s">
        <v>158</v>
      </c>
      <c r="D23" s="99"/>
      <c r="E23" s="103">
        <v>0</v>
      </c>
      <c r="F23" s="103">
        <v>0</v>
      </c>
      <c r="G23" s="103">
        <f>SUM('8. Income Statement'!E63:G63)</f>
        <v>0</v>
      </c>
      <c r="H23" s="103">
        <v>0</v>
      </c>
      <c r="I23" s="103">
        <v>0</v>
      </c>
      <c r="J23" s="103">
        <f>SUM('8. Income Statement'!H63:J63)</f>
        <v>0</v>
      </c>
      <c r="K23" s="103">
        <v>0</v>
      </c>
      <c r="L23" s="103">
        <v>0</v>
      </c>
      <c r="M23" s="103">
        <f>SUM('8. Income Statement'!K63:M63)</f>
        <v>0</v>
      </c>
      <c r="N23" s="103">
        <v>0</v>
      </c>
      <c r="O23" s="103">
        <v>0</v>
      </c>
      <c r="P23" s="103">
        <f>SUM('8. Income Statement'!N63:P63)</f>
        <v>0</v>
      </c>
      <c r="Q23" s="103">
        <f t="shared" si="2"/>
        <v>0</v>
      </c>
    </row>
    <row r="24" spans="1:17" ht="12.75" customHeight="1" x14ac:dyDescent="0.2">
      <c r="A24" s="102"/>
      <c r="B24" s="102" t="s">
        <v>153</v>
      </c>
      <c r="C24" s="102"/>
      <c r="D24" s="99"/>
      <c r="E24" s="103"/>
      <c r="F24" s="103"/>
      <c r="G24" s="103"/>
      <c r="H24" s="103"/>
      <c r="I24" s="103"/>
      <c r="J24" s="103"/>
      <c r="K24" s="103"/>
      <c r="L24" s="103"/>
      <c r="M24" s="103"/>
      <c r="N24" s="103"/>
      <c r="O24" s="103"/>
      <c r="P24" s="103"/>
      <c r="Q24" s="103">
        <f t="shared" si="2"/>
        <v>0</v>
      </c>
    </row>
    <row r="25" spans="1:17" ht="12.75" customHeight="1" x14ac:dyDescent="0.2">
      <c r="A25" s="102"/>
      <c r="B25" s="102"/>
      <c r="C25" s="102" t="s">
        <v>154</v>
      </c>
      <c r="D25" s="99"/>
      <c r="E25" s="103">
        <f>'1. Required Start-Up Funds'!J42</f>
        <v>0</v>
      </c>
      <c r="F25" s="103">
        <f>E25</f>
        <v>0</v>
      </c>
      <c r="G25" s="103">
        <f t="shared" ref="G25:P25" si="3">F25</f>
        <v>0</v>
      </c>
      <c r="H25" s="103">
        <f t="shared" si="3"/>
        <v>0</v>
      </c>
      <c r="I25" s="103">
        <f t="shared" si="3"/>
        <v>0</v>
      </c>
      <c r="J25" s="103">
        <f t="shared" si="3"/>
        <v>0</v>
      </c>
      <c r="K25" s="103">
        <f t="shared" si="3"/>
        <v>0</v>
      </c>
      <c r="L25" s="103">
        <f t="shared" si="3"/>
        <v>0</v>
      </c>
      <c r="M25" s="103">
        <f t="shared" si="3"/>
        <v>0</v>
      </c>
      <c r="N25" s="103">
        <f t="shared" si="3"/>
        <v>0</v>
      </c>
      <c r="O25" s="103">
        <f t="shared" si="3"/>
        <v>0</v>
      </c>
      <c r="P25" s="103">
        <f t="shared" si="3"/>
        <v>0</v>
      </c>
      <c r="Q25" s="103">
        <f t="shared" si="2"/>
        <v>0</v>
      </c>
    </row>
    <row r="26" spans="1:17" ht="12.75" customHeight="1" x14ac:dyDescent="0.2">
      <c r="A26" s="102"/>
      <c r="B26" s="102"/>
      <c r="C26" s="102" t="s">
        <v>155</v>
      </c>
      <c r="D26" s="99"/>
      <c r="E26" s="103">
        <v>0</v>
      </c>
      <c r="F26" s="103">
        <f>('6. Cash Receipts-Disbursements'!$G$22/12)*E40</f>
        <v>0</v>
      </c>
      <c r="G26" s="103">
        <f>('6. Cash Receipts-Disbursements'!$G$22/12)*F40</f>
        <v>0</v>
      </c>
      <c r="H26" s="103">
        <f>('6. Cash Receipts-Disbursements'!$G$22/12)*G40</f>
        <v>0</v>
      </c>
      <c r="I26" s="103">
        <f>('6. Cash Receipts-Disbursements'!$G$22/12)*H40</f>
        <v>0</v>
      </c>
      <c r="J26" s="103">
        <f>('6. Cash Receipts-Disbursements'!$G$22/12)*I40</f>
        <v>0</v>
      </c>
      <c r="K26" s="103">
        <f>('6. Cash Receipts-Disbursements'!$G$22/12)*J40</f>
        <v>0</v>
      </c>
      <c r="L26" s="103">
        <f>('6. Cash Receipts-Disbursements'!$G$22/12)*K40</f>
        <v>0</v>
      </c>
      <c r="M26" s="103">
        <f>('6. Cash Receipts-Disbursements'!$G$22/12)*L40</f>
        <v>0</v>
      </c>
      <c r="N26" s="103">
        <f>('6. Cash Receipts-Disbursements'!$G$22/12)*M40</f>
        <v>0</v>
      </c>
      <c r="O26" s="103">
        <f>('6. Cash Receipts-Disbursements'!$G$22/12)*N40</f>
        <v>0</v>
      </c>
      <c r="P26" s="103">
        <f>('6. Cash Receipts-Disbursements'!$G$22/12)*O40</f>
        <v>0</v>
      </c>
      <c r="Q26" s="103">
        <f t="shared" si="2"/>
        <v>0</v>
      </c>
    </row>
    <row r="27" spans="1:17" ht="12.75" customHeight="1" x14ac:dyDescent="0.2">
      <c r="A27" s="102"/>
      <c r="B27" s="102"/>
      <c r="C27" s="102" t="s">
        <v>156</v>
      </c>
      <c r="D27" s="99"/>
      <c r="E27" s="135">
        <v>0</v>
      </c>
      <c r="F27" s="135">
        <v>0</v>
      </c>
      <c r="G27" s="135">
        <v>0</v>
      </c>
      <c r="H27" s="135">
        <v>0</v>
      </c>
      <c r="I27" s="135">
        <v>0</v>
      </c>
      <c r="J27" s="135">
        <v>0</v>
      </c>
      <c r="K27" s="135">
        <v>0</v>
      </c>
      <c r="L27" s="135">
        <v>0</v>
      </c>
      <c r="M27" s="135">
        <v>0</v>
      </c>
      <c r="N27" s="135">
        <v>0</v>
      </c>
      <c r="O27" s="135">
        <v>0</v>
      </c>
      <c r="P27" s="135">
        <v>0</v>
      </c>
      <c r="Q27" s="103">
        <f t="shared" si="2"/>
        <v>0</v>
      </c>
    </row>
    <row r="28" spans="1:17" ht="12.75" customHeight="1" thickBot="1" x14ac:dyDescent="0.25">
      <c r="A28" s="1"/>
      <c r="B28" s="1"/>
      <c r="C28" s="1" t="s">
        <v>157</v>
      </c>
      <c r="D28" s="45"/>
      <c r="E28" s="136">
        <v>0</v>
      </c>
      <c r="F28" s="136">
        <v>0</v>
      </c>
      <c r="G28" s="136">
        <v>0</v>
      </c>
      <c r="H28" s="136">
        <v>0</v>
      </c>
      <c r="I28" s="136">
        <v>0</v>
      </c>
      <c r="J28" s="136">
        <v>0</v>
      </c>
      <c r="K28" s="136">
        <v>0</v>
      </c>
      <c r="L28" s="136">
        <v>0</v>
      </c>
      <c r="M28" s="136">
        <v>0</v>
      </c>
      <c r="N28" s="136">
        <v>0</v>
      </c>
      <c r="O28" s="136">
        <v>0</v>
      </c>
      <c r="P28" s="136">
        <v>0</v>
      </c>
      <c r="Q28" s="57">
        <f t="shared" si="2"/>
        <v>0</v>
      </c>
    </row>
    <row r="29" spans="1:17" ht="12.75" customHeight="1" x14ac:dyDescent="0.2">
      <c r="A29" s="1" t="s">
        <v>159</v>
      </c>
      <c r="B29" s="1"/>
      <c r="C29" s="1"/>
      <c r="D29" s="45"/>
      <c r="E29" s="53">
        <f>SUM(E17:E28)</f>
        <v>0</v>
      </c>
      <c r="F29" s="53">
        <f t="shared" ref="F29:Q29" si="4">SUM(F17:F28)</f>
        <v>0</v>
      </c>
      <c r="G29" s="53">
        <f t="shared" si="4"/>
        <v>0</v>
      </c>
      <c r="H29" s="53">
        <f t="shared" si="4"/>
        <v>0</v>
      </c>
      <c r="I29" s="53">
        <f t="shared" si="4"/>
        <v>0</v>
      </c>
      <c r="J29" s="53">
        <f t="shared" si="4"/>
        <v>0</v>
      </c>
      <c r="K29" s="53">
        <f t="shared" si="4"/>
        <v>0</v>
      </c>
      <c r="L29" s="53">
        <f t="shared" si="4"/>
        <v>0</v>
      </c>
      <c r="M29" s="53">
        <f t="shared" si="4"/>
        <v>0</v>
      </c>
      <c r="N29" s="53">
        <f t="shared" si="4"/>
        <v>0</v>
      </c>
      <c r="O29" s="53">
        <f t="shared" si="4"/>
        <v>0</v>
      </c>
      <c r="P29" s="53">
        <f t="shared" si="4"/>
        <v>0</v>
      </c>
      <c r="Q29" s="53">
        <f t="shared" si="4"/>
        <v>0</v>
      </c>
    </row>
    <row r="30" spans="1:17" ht="12.75" customHeight="1" x14ac:dyDescent="0.2">
      <c r="A30" s="1"/>
      <c r="B30" s="1"/>
      <c r="C30" s="1"/>
      <c r="D30" s="45"/>
      <c r="E30" s="53"/>
      <c r="F30" s="53"/>
      <c r="G30" s="53"/>
      <c r="H30" s="53"/>
      <c r="I30" s="53"/>
      <c r="J30" s="53"/>
      <c r="K30" s="53"/>
      <c r="L30" s="53"/>
      <c r="M30" s="53"/>
      <c r="N30" s="53"/>
      <c r="O30" s="53"/>
      <c r="P30" s="53"/>
      <c r="Q30" s="53"/>
    </row>
    <row r="31" spans="1:17" ht="12.75" customHeight="1" x14ac:dyDescent="0.2">
      <c r="A31" s="1" t="s">
        <v>161</v>
      </c>
      <c r="B31" s="1"/>
      <c r="C31" s="1"/>
      <c r="D31" s="45"/>
      <c r="E31" s="53">
        <f>E13-E29</f>
        <v>0</v>
      </c>
      <c r="F31" s="53">
        <f t="shared" ref="F31:Q31" si="5">F13-F29</f>
        <v>0</v>
      </c>
      <c r="G31" s="53">
        <f t="shared" si="5"/>
        <v>0</v>
      </c>
      <c r="H31" s="53">
        <f t="shared" si="5"/>
        <v>0</v>
      </c>
      <c r="I31" s="53">
        <f t="shared" si="5"/>
        <v>0</v>
      </c>
      <c r="J31" s="53">
        <f t="shared" si="5"/>
        <v>0</v>
      </c>
      <c r="K31" s="53">
        <f t="shared" si="5"/>
        <v>0</v>
      </c>
      <c r="L31" s="53">
        <f t="shared" si="5"/>
        <v>0</v>
      </c>
      <c r="M31" s="53">
        <f t="shared" si="5"/>
        <v>0</v>
      </c>
      <c r="N31" s="53">
        <f t="shared" si="5"/>
        <v>0</v>
      </c>
      <c r="O31" s="53">
        <f t="shared" si="5"/>
        <v>0</v>
      </c>
      <c r="P31" s="53">
        <f t="shared" si="5"/>
        <v>0</v>
      </c>
      <c r="Q31" s="53">
        <f t="shared" si="5"/>
        <v>0</v>
      </c>
    </row>
    <row r="32" spans="1:17" ht="12.75" customHeight="1" x14ac:dyDescent="0.2">
      <c r="A32" s="1"/>
      <c r="B32" s="1"/>
      <c r="C32" s="1"/>
      <c r="D32" s="45"/>
      <c r="E32" s="53"/>
      <c r="F32" s="53"/>
      <c r="G32" s="53"/>
      <c r="H32" s="53"/>
      <c r="I32" s="53"/>
      <c r="J32" s="53"/>
      <c r="K32" s="53"/>
      <c r="L32" s="53"/>
      <c r="M32" s="53"/>
      <c r="N32" s="53"/>
      <c r="O32" s="53"/>
      <c r="P32" s="53"/>
      <c r="Q32" s="53"/>
    </row>
    <row r="33" spans="1:17" ht="12.75" customHeight="1" thickBot="1" x14ac:dyDescent="0.25">
      <c r="A33" s="1" t="s">
        <v>160</v>
      </c>
      <c r="B33" s="1"/>
      <c r="C33" s="1"/>
      <c r="D33" s="45"/>
      <c r="E33" s="57">
        <f>E8+E31</f>
        <v>0</v>
      </c>
      <c r="F33" s="57">
        <f t="shared" ref="F33:P33" si="6">F8+F31</f>
        <v>0</v>
      </c>
      <c r="G33" s="57">
        <f t="shared" si="6"/>
        <v>0</v>
      </c>
      <c r="H33" s="57">
        <f t="shared" si="6"/>
        <v>0</v>
      </c>
      <c r="I33" s="57">
        <f t="shared" si="6"/>
        <v>0</v>
      </c>
      <c r="J33" s="57">
        <f t="shared" si="6"/>
        <v>0</v>
      </c>
      <c r="K33" s="57">
        <f t="shared" si="6"/>
        <v>0</v>
      </c>
      <c r="L33" s="57">
        <f t="shared" si="6"/>
        <v>0</v>
      </c>
      <c r="M33" s="57">
        <f t="shared" si="6"/>
        <v>0</v>
      </c>
      <c r="N33" s="57">
        <f t="shared" si="6"/>
        <v>0</v>
      </c>
      <c r="O33" s="57">
        <f t="shared" si="6"/>
        <v>0</v>
      </c>
      <c r="P33" s="57">
        <f t="shared" si="6"/>
        <v>0</v>
      </c>
      <c r="Q33" s="57"/>
    </row>
    <row r="34" spans="1:17" ht="12.75" customHeight="1" x14ac:dyDescent="0.2">
      <c r="A34" s="1"/>
      <c r="B34" s="1"/>
      <c r="C34" s="1"/>
      <c r="D34" s="45"/>
      <c r="E34" s="53"/>
      <c r="F34" s="53"/>
      <c r="G34" s="53"/>
      <c r="H34" s="53"/>
      <c r="I34" s="53"/>
      <c r="J34" s="53"/>
      <c r="K34" s="53"/>
      <c r="L34" s="53"/>
      <c r="M34" s="53"/>
      <c r="N34" s="53"/>
      <c r="O34" s="53"/>
      <c r="P34" s="53"/>
      <c r="Q34" s="53"/>
    </row>
    <row r="35" spans="1:17" ht="12.75" customHeight="1" x14ac:dyDescent="0.2">
      <c r="A35" s="1" t="s">
        <v>162</v>
      </c>
      <c r="B35" s="1"/>
      <c r="C35" s="1"/>
      <c r="D35" s="45"/>
      <c r="E35" s="53">
        <f>IF((E33-'6. Cash Receipts-Disbursements'!$G$21)&lt;0,'6. Cash Receipts-Disbursements'!$G$21-'9. Cash Flow Statement'!E33,0)</f>
        <v>0</v>
      </c>
      <c r="F35" s="53">
        <f>IF((F33-'6. Cash Receipts-Disbursements'!$G$21)&lt;0,'6. Cash Receipts-Disbursements'!$G$21-'9. Cash Flow Statement'!F33,0)</f>
        <v>0</v>
      </c>
      <c r="G35" s="53">
        <f>IF((G33-'6. Cash Receipts-Disbursements'!$G$21)&lt;0,'6. Cash Receipts-Disbursements'!$G$21-'9. Cash Flow Statement'!G33,0)</f>
        <v>0</v>
      </c>
      <c r="H35" s="53">
        <f>IF((H33-'6. Cash Receipts-Disbursements'!$G$21)&lt;0,'6. Cash Receipts-Disbursements'!$G$21-'9. Cash Flow Statement'!H33,0)</f>
        <v>0</v>
      </c>
      <c r="I35" s="53">
        <f>IF((I33-'6. Cash Receipts-Disbursements'!$G$21)&lt;0,'6. Cash Receipts-Disbursements'!$G$21-'9. Cash Flow Statement'!I33,0)</f>
        <v>0</v>
      </c>
      <c r="J35" s="53">
        <f>IF((J33-'6. Cash Receipts-Disbursements'!$G$21)&lt;0,'6. Cash Receipts-Disbursements'!$G$21-'9. Cash Flow Statement'!J33,0)</f>
        <v>0</v>
      </c>
      <c r="K35" s="53">
        <f>IF((K33-'6. Cash Receipts-Disbursements'!$G$21)&lt;0,'6. Cash Receipts-Disbursements'!$G$21-'9. Cash Flow Statement'!K33,0)</f>
        <v>0</v>
      </c>
      <c r="L35" s="53">
        <f>IF((L33-'6. Cash Receipts-Disbursements'!$G$21)&lt;0,'6. Cash Receipts-Disbursements'!$G$21-'9. Cash Flow Statement'!L33,0)</f>
        <v>0</v>
      </c>
      <c r="M35" s="53">
        <f>IF((M33-'6. Cash Receipts-Disbursements'!$G$21)&lt;0,'6. Cash Receipts-Disbursements'!$G$21-'9. Cash Flow Statement'!M33,0)</f>
        <v>0</v>
      </c>
      <c r="N35" s="53">
        <f>IF((N33-'6. Cash Receipts-Disbursements'!$G$21)&lt;0,'6. Cash Receipts-Disbursements'!$G$21-'9. Cash Flow Statement'!N33,0)</f>
        <v>0</v>
      </c>
      <c r="O35" s="53">
        <f>IF((O33-'6. Cash Receipts-Disbursements'!$G$21)&lt;0,'6. Cash Receipts-Disbursements'!$G$21-'9. Cash Flow Statement'!O33,0)</f>
        <v>0</v>
      </c>
      <c r="P35" s="53">
        <f>IF((P33-'6. Cash Receipts-Disbursements'!$G$21)&lt;0,'6. Cash Receipts-Disbursements'!$G$21-'9. Cash Flow Statement'!P33,0)</f>
        <v>0</v>
      </c>
      <c r="Q35" s="53">
        <f>SUM(E35:P35)</f>
        <v>0</v>
      </c>
    </row>
    <row r="36" spans="1:17" ht="12.75" customHeight="1" thickBot="1" x14ac:dyDescent="0.25">
      <c r="A36" s="1"/>
      <c r="B36" s="1"/>
      <c r="C36" s="1"/>
      <c r="D36" s="45"/>
      <c r="E36" s="57"/>
      <c r="F36" s="57"/>
      <c r="G36" s="57"/>
      <c r="H36" s="57"/>
      <c r="I36" s="57"/>
      <c r="J36" s="57"/>
      <c r="K36" s="57"/>
      <c r="L36" s="57"/>
      <c r="M36" s="57"/>
      <c r="N36" s="57"/>
      <c r="O36" s="57"/>
      <c r="P36" s="57"/>
      <c r="Q36" s="57"/>
    </row>
    <row r="37" spans="1:17" ht="15.95" customHeight="1" thickBot="1" x14ac:dyDescent="0.25">
      <c r="A37" s="1" t="s">
        <v>163</v>
      </c>
      <c r="B37" s="1"/>
      <c r="C37" s="1"/>
      <c r="D37" s="45"/>
      <c r="E37" s="65">
        <f>E33+E35</f>
        <v>0</v>
      </c>
      <c r="F37" s="65">
        <f>F33+F35</f>
        <v>0</v>
      </c>
      <c r="G37" s="65">
        <f t="shared" ref="G37:P37" si="7">G33+G35</f>
        <v>0</v>
      </c>
      <c r="H37" s="65">
        <f t="shared" si="7"/>
        <v>0</v>
      </c>
      <c r="I37" s="65">
        <f t="shared" si="7"/>
        <v>0</v>
      </c>
      <c r="J37" s="65">
        <f t="shared" si="7"/>
        <v>0</v>
      </c>
      <c r="K37" s="65">
        <f t="shared" si="7"/>
        <v>0</v>
      </c>
      <c r="L37" s="65">
        <f t="shared" si="7"/>
        <v>0</v>
      </c>
      <c r="M37" s="65">
        <f t="shared" si="7"/>
        <v>0</v>
      </c>
      <c r="N37" s="65">
        <f t="shared" si="7"/>
        <v>0</v>
      </c>
      <c r="O37" s="65">
        <f t="shared" si="7"/>
        <v>0</v>
      </c>
      <c r="P37" s="65">
        <f t="shared" si="7"/>
        <v>0</v>
      </c>
      <c r="Q37" s="65"/>
    </row>
    <row r="38" spans="1:17" ht="12.75" customHeight="1" thickTop="1" x14ac:dyDescent="0.2">
      <c r="A38" s="1"/>
      <c r="B38" s="1"/>
      <c r="C38" s="1"/>
      <c r="D38" s="45"/>
      <c r="E38" s="53"/>
      <c r="F38" s="53"/>
      <c r="G38" s="53"/>
      <c r="H38" s="53"/>
      <c r="I38" s="53"/>
      <c r="J38" s="53"/>
      <c r="K38" s="53"/>
      <c r="L38" s="53"/>
      <c r="M38" s="53"/>
      <c r="N38" s="53"/>
      <c r="O38" s="53"/>
      <c r="P38" s="53"/>
      <c r="Q38" s="53"/>
    </row>
    <row r="39" spans="1:17" ht="12.75" customHeight="1" x14ac:dyDescent="0.2">
      <c r="A39" s="1"/>
      <c r="B39" s="1"/>
      <c r="C39" s="1"/>
      <c r="D39" s="45"/>
      <c r="E39" s="53"/>
      <c r="F39" s="53"/>
      <c r="G39" s="53"/>
      <c r="H39" s="53"/>
      <c r="I39" s="53"/>
      <c r="J39" s="53"/>
      <c r="K39" s="53"/>
      <c r="L39" s="53"/>
      <c r="M39" s="53"/>
      <c r="N39" s="53"/>
      <c r="O39" s="53"/>
      <c r="P39" s="53"/>
      <c r="Q39" s="53"/>
    </row>
    <row r="40" spans="1:17" ht="12.75" customHeight="1" x14ac:dyDescent="0.2">
      <c r="A40" s="1" t="s">
        <v>164</v>
      </c>
      <c r="B40" s="1"/>
      <c r="C40" s="1"/>
      <c r="D40" s="45"/>
      <c r="E40" s="103">
        <f>E35</f>
        <v>0</v>
      </c>
      <c r="F40" s="103">
        <f t="shared" ref="F40:P40" si="8">E40+F35-F27</f>
        <v>0</v>
      </c>
      <c r="G40" s="103">
        <f t="shared" si="8"/>
        <v>0</v>
      </c>
      <c r="H40" s="103">
        <f t="shared" si="8"/>
        <v>0</v>
      </c>
      <c r="I40" s="103">
        <f t="shared" si="8"/>
        <v>0</v>
      </c>
      <c r="J40" s="103">
        <f t="shared" si="8"/>
        <v>0</v>
      </c>
      <c r="K40" s="103">
        <f t="shared" si="8"/>
        <v>0</v>
      </c>
      <c r="L40" s="103">
        <f t="shared" si="8"/>
        <v>0</v>
      </c>
      <c r="M40" s="103">
        <f t="shared" si="8"/>
        <v>0</v>
      </c>
      <c r="N40" s="103">
        <f t="shared" si="8"/>
        <v>0</v>
      </c>
      <c r="O40" s="103">
        <f t="shared" si="8"/>
        <v>0</v>
      </c>
      <c r="P40" s="103">
        <f t="shared" si="8"/>
        <v>0</v>
      </c>
      <c r="Q40" s="103"/>
    </row>
    <row r="41" spans="1:17" ht="12.75" customHeight="1" x14ac:dyDescent="0.2">
      <c r="A41" s="1"/>
      <c r="B41" s="1"/>
      <c r="C41" s="1"/>
      <c r="D41" s="45"/>
      <c r="E41" s="45"/>
      <c r="F41" s="45"/>
      <c r="G41" s="45"/>
      <c r="H41" s="45"/>
      <c r="I41" s="45"/>
      <c r="J41" s="45"/>
      <c r="K41" s="45"/>
      <c r="L41" s="45"/>
      <c r="M41" s="45"/>
      <c r="N41" s="45"/>
      <c r="O41" s="45"/>
      <c r="P41" s="45"/>
      <c r="Q41" s="45"/>
    </row>
    <row r="42" spans="1:17" ht="12.75" customHeight="1" x14ac:dyDescent="0.2">
      <c r="A42" s="1"/>
      <c r="B42" s="1"/>
      <c r="C42" s="1"/>
      <c r="D42" s="45"/>
      <c r="E42" s="45"/>
      <c r="F42" s="45"/>
      <c r="G42" s="45"/>
      <c r="H42" s="45"/>
      <c r="I42" s="45"/>
      <c r="J42" s="45"/>
      <c r="K42" s="45"/>
      <c r="L42" s="45"/>
      <c r="M42" s="45"/>
      <c r="N42" s="45"/>
      <c r="O42" s="45"/>
      <c r="P42" s="45"/>
      <c r="Q42" s="45"/>
    </row>
    <row r="43" spans="1:17" ht="12.75" customHeight="1" x14ac:dyDescent="0.2">
      <c r="A43" s="1"/>
      <c r="B43" s="1"/>
      <c r="C43" s="1"/>
      <c r="D43" s="45"/>
      <c r="E43" s="45"/>
      <c r="F43" s="45"/>
      <c r="G43" s="45"/>
      <c r="H43" s="45"/>
      <c r="I43" s="45"/>
      <c r="J43" s="45"/>
      <c r="K43" s="45"/>
      <c r="L43" s="45"/>
      <c r="M43" s="45"/>
      <c r="N43" s="45"/>
      <c r="O43" s="45"/>
      <c r="P43" s="45"/>
      <c r="Q43" s="45"/>
    </row>
    <row r="44" spans="1:17" ht="12.75" customHeight="1" x14ac:dyDescent="0.2">
      <c r="A44" s="1"/>
      <c r="B44" s="1"/>
      <c r="C44" s="1"/>
      <c r="D44" s="45"/>
      <c r="E44" s="61"/>
      <c r="F44" s="45"/>
      <c r="G44" s="45"/>
      <c r="H44" s="45"/>
      <c r="I44" s="45"/>
      <c r="J44" s="45"/>
      <c r="K44" s="45"/>
      <c r="L44" s="45"/>
      <c r="M44" s="45"/>
      <c r="N44" s="45"/>
      <c r="O44" s="45"/>
      <c r="P44" s="45"/>
      <c r="Q44" s="45"/>
    </row>
    <row r="45" spans="1:17" ht="12.75" customHeight="1" x14ac:dyDescent="0.2">
      <c r="A45" s="1"/>
      <c r="B45" s="1"/>
      <c r="C45" s="1"/>
      <c r="D45" s="45"/>
      <c r="E45" s="45"/>
      <c r="F45" s="45"/>
      <c r="G45" s="45"/>
      <c r="H45" s="45"/>
      <c r="I45" s="45"/>
      <c r="J45" s="45"/>
      <c r="K45" s="45"/>
      <c r="L45" s="45"/>
      <c r="M45" s="45"/>
      <c r="N45" s="45"/>
      <c r="O45" s="45"/>
      <c r="P45" s="45"/>
      <c r="Q45" s="45"/>
    </row>
    <row r="46" spans="1:17" ht="12.75" customHeight="1" x14ac:dyDescent="0.2">
      <c r="A46" s="1"/>
      <c r="B46" s="1"/>
      <c r="C46" s="1"/>
      <c r="D46" s="45"/>
      <c r="E46" s="45"/>
      <c r="F46" s="45"/>
      <c r="G46" s="45"/>
      <c r="H46" s="45"/>
      <c r="I46" s="45"/>
      <c r="J46" s="45"/>
      <c r="K46" s="45"/>
      <c r="L46" s="45"/>
      <c r="M46" s="45"/>
      <c r="N46" s="45"/>
      <c r="O46" s="45"/>
      <c r="P46" s="45"/>
      <c r="Q46" s="45"/>
    </row>
    <row r="47" spans="1:17" ht="12.75" customHeight="1" x14ac:dyDescent="0.2">
      <c r="A47" s="1"/>
      <c r="B47" s="1"/>
      <c r="C47" s="1"/>
      <c r="D47" s="45"/>
      <c r="E47" s="45"/>
      <c r="F47" s="45"/>
      <c r="G47" s="45"/>
      <c r="H47" s="45"/>
      <c r="I47" s="45"/>
      <c r="J47" s="45"/>
      <c r="K47" s="45"/>
      <c r="L47" s="45"/>
      <c r="M47" s="45"/>
      <c r="N47" s="45"/>
      <c r="O47" s="45"/>
      <c r="P47" s="45"/>
      <c r="Q47" s="45"/>
    </row>
    <row r="48" spans="1:17" ht="12.75" customHeight="1" x14ac:dyDescent="0.2">
      <c r="A48" s="1"/>
      <c r="B48" s="1"/>
      <c r="C48" s="1"/>
      <c r="D48" s="45"/>
      <c r="E48" s="45"/>
      <c r="F48" s="45"/>
      <c r="G48" s="45"/>
      <c r="H48" s="45"/>
      <c r="I48" s="45"/>
      <c r="J48" s="45"/>
      <c r="K48" s="45"/>
      <c r="L48" s="45"/>
      <c r="M48" s="45"/>
      <c r="N48" s="45"/>
      <c r="O48" s="45"/>
      <c r="P48" s="45"/>
      <c r="Q48" s="45"/>
    </row>
    <row r="49" spans="1:17" ht="12.75" customHeight="1" x14ac:dyDescent="0.2">
      <c r="A49" s="1"/>
      <c r="B49" s="1"/>
      <c r="C49" s="1"/>
      <c r="D49" s="45"/>
      <c r="E49" s="45"/>
      <c r="F49" s="45"/>
      <c r="G49" s="45"/>
      <c r="H49" s="45"/>
      <c r="I49" s="45"/>
      <c r="J49" s="45"/>
      <c r="K49" s="45"/>
      <c r="L49" s="45"/>
      <c r="M49" s="45"/>
      <c r="N49" s="45"/>
      <c r="O49" s="45"/>
      <c r="P49" s="45"/>
      <c r="Q49" s="45"/>
    </row>
    <row r="50" spans="1:17" ht="12.75" customHeight="1" x14ac:dyDescent="0.2">
      <c r="A50" s="1"/>
      <c r="B50" s="1"/>
      <c r="C50" s="1"/>
      <c r="D50" s="45"/>
      <c r="E50" s="45"/>
      <c r="F50" s="45"/>
      <c r="G50" s="45"/>
      <c r="H50" s="45"/>
      <c r="I50" s="45"/>
      <c r="J50" s="45"/>
      <c r="K50" s="45"/>
      <c r="L50" s="45"/>
      <c r="M50" s="45"/>
      <c r="N50" s="45"/>
      <c r="O50" s="45"/>
      <c r="P50" s="45"/>
      <c r="Q50" s="45"/>
    </row>
    <row r="51" spans="1:17" ht="12.75" customHeight="1" x14ac:dyDescent="0.2">
      <c r="A51" s="1"/>
      <c r="B51" s="1"/>
      <c r="C51" s="1"/>
      <c r="D51" s="45"/>
      <c r="E51" s="45"/>
      <c r="F51" s="45"/>
      <c r="G51" s="45"/>
      <c r="H51" s="45"/>
      <c r="I51" s="45"/>
      <c r="J51" s="45"/>
      <c r="K51" s="45"/>
      <c r="L51" s="45"/>
      <c r="M51" s="45"/>
      <c r="N51" s="45"/>
      <c r="O51" s="45"/>
      <c r="P51" s="45"/>
      <c r="Q51" s="45"/>
    </row>
    <row r="52" spans="1:17" ht="12.75" customHeight="1" x14ac:dyDescent="0.2">
      <c r="A52" s="1"/>
      <c r="B52" s="1"/>
      <c r="C52" s="1"/>
      <c r="D52" s="45"/>
      <c r="E52" s="45"/>
      <c r="F52" s="45"/>
      <c r="G52" s="45"/>
      <c r="H52" s="45"/>
      <c r="I52" s="45"/>
      <c r="J52" s="45"/>
      <c r="K52" s="45"/>
      <c r="L52" s="45"/>
      <c r="M52" s="45"/>
      <c r="N52" s="45"/>
      <c r="O52" s="45"/>
      <c r="P52" s="45"/>
      <c r="Q52" s="45"/>
    </row>
    <row r="53" spans="1:17" ht="12.75" customHeight="1" x14ac:dyDescent="0.2"/>
    <row r="54" spans="1:17" ht="12.75" customHeight="1" x14ac:dyDescent="0.2">
      <c r="E54" s="18"/>
      <c r="F54" s="18"/>
      <c r="G54" s="18"/>
      <c r="H54" s="18"/>
      <c r="I54" s="18"/>
      <c r="J54" s="18"/>
      <c r="K54" s="18"/>
      <c r="L54" s="18"/>
      <c r="M54" s="18"/>
      <c r="N54" s="18"/>
      <c r="O54" s="18"/>
      <c r="P54" s="18"/>
      <c r="Q54" s="18"/>
    </row>
    <row r="55" spans="1:17" ht="12.75" customHeight="1" x14ac:dyDescent="0.2">
      <c r="E55" s="18"/>
      <c r="F55" s="18"/>
      <c r="G55" s="18"/>
      <c r="H55" s="18"/>
      <c r="I55" s="18"/>
      <c r="J55" s="18"/>
      <c r="K55" s="18"/>
      <c r="L55" s="18"/>
      <c r="M55" s="18"/>
      <c r="N55" s="18"/>
      <c r="O55" s="18"/>
      <c r="P55" s="18"/>
      <c r="Q55" s="18"/>
    </row>
    <row r="56" spans="1:17" ht="12.75" customHeight="1" x14ac:dyDescent="0.2">
      <c r="E56" s="18"/>
      <c r="F56" s="18"/>
      <c r="G56" s="18"/>
      <c r="H56" s="18"/>
      <c r="I56" s="18"/>
      <c r="J56" s="18"/>
      <c r="K56" s="18"/>
      <c r="L56" s="18"/>
      <c r="M56" s="18"/>
      <c r="N56" s="18"/>
      <c r="O56" s="18"/>
      <c r="P56" s="18"/>
      <c r="Q56" s="18"/>
    </row>
    <row r="57" spans="1:17" ht="12.75" customHeight="1" x14ac:dyDescent="0.2">
      <c r="D57" s="7"/>
      <c r="E57" s="18"/>
      <c r="F57" s="18"/>
      <c r="G57" s="18"/>
      <c r="H57" s="18"/>
      <c r="I57" s="18"/>
      <c r="J57" s="18"/>
      <c r="K57" s="18"/>
      <c r="L57" s="18"/>
      <c r="M57" s="18"/>
      <c r="N57" s="18"/>
      <c r="O57" s="18"/>
      <c r="P57" s="18"/>
      <c r="Q57" s="18"/>
    </row>
    <row r="58" spans="1:17" ht="12.75" customHeight="1" x14ac:dyDescent="0.2">
      <c r="D58" s="7"/>
      <c r="E58" s="18"/>
      <c r="F58" s="18"/>
      <c r="G58" s="18"/>
      <c r="H58" s="18"/>
      <c r="I58" s="18"/>
      <c r="J58" s="18"/>
      <c r="K58" s="18"/>
      <c r="L58" s="18"/>
      <c r="M58" s="18"/>
      <c r="N58" s="18"/>
      <c r="O58" s="18"/>
      <c r="P58" s="18"/>
      <c r="Q58" s="18"/>
    </row>
    <row r="59" spans="1:17" ht="12.75" customHeight="1" x14ac:dyDescent="0.2">
      <c r="D59" s="7"/>
      <c r="E59" s="18"/>
      <c r="F59" s="18"/>
      <c r="G59" s="18"/>
      <c r="H59" s="18"/>
      <c r="I59" s="18"/>
      <c r="J59" s="18"/>
      <c r="K59" s="18"/>
      <c r="L59" s="18"/>
      <c r="M59" s="18"/>
      <c r="N59" s="18"/>
      <c r="O59" s="18"/>
      <c r="P59" s="18"/>
      <c r="Q59" s="18"/>
    </row>
    <row r="60" spans="1:17" ht="12.75" customHeight="1" x14ac:dyDescent="0.2">
      <c r="D60" s="7"/>
      <c r="E60" s="18"/>
      <c r="F60" s="18"/>
      <c r="G60" s="18"/>
      <c r="H60" s="18"/>
      <c r="I60" s="18"/>
      <c r="J60" s="18"/>
      <c r="K60" s="18"/>
      <c r="L60" s="18"/>
      <c r="M60" s="18"/>
      <c r="N60" s="18"/>
      <c r="O60" s="18"/>
      <c r="P60" s="18"/>
      <c r="Q60" s="18"/>
    </row>
    <row r="61" spans="1:17" ht="12.75" customHeight="1" x14ac:dyDescent="0.2">
      <c r="D61" s="7"/>
      <c r="E61" s="18"/>
      <c r="F61" s="18"/>
      <c r="G61" s="18"/>
      <c r="H61" s="18"/>
      <c r="I61" s="18"/>
      <c r="J61" s="18"/>
      <c r="K61" s="18"/>
      <c r="L61" s="18"/>
      <c r="M61" s="18"/>
      <c r="N61" s="18"/>
      <c r="O61" s="18"/>
      <c r="P61" s="18"/>
      <c r="Q61" s="18"/>
    </row>
    <row r="62" spans="1:17" ht="12.75" customHeight="1" x14ac:dyDescent="0.2">
      <c r="E62" s="18"/>
      <c r="F62" s="18"/>
      <c r="G62" s="18"/>
      <c r="H62" s="18"/>
      <c r="I62" s="18"/>
      <c r="J62" s="18"/>
      <c r="K62" s="18"/>
      <c r="L62" s="18"/>
      <c r="M62" s="18"/>
      <c r="N62" s="18"/>
      <c r="O62" s="18"/>
      <c r="P62" s="18"/>
      <c r="Q62" s="18"/>
    </row>
    <row r="63" spans="1:17" ht="12.75" customHeight="1" x14ac:dyDescent="0.2">
      <c r="E63" s="18"/>
      <c r="F63" s="18"/>
      <c r="G63" s="18"/>
      <c r="H63" s="18"/>
      <c r="I63" s="18"/>
      <c r="J63" s="18"/>
      <c r="K63" s="18"/>
      <c r="L63" s="18"/>
      <c r="M63" s="18"/>
      <c r="N63" s="18"/>
      <c r="O63" s="18"/>
      <c r="P63" s="18"/>
      <c r="Q63" s="18"/>
    </row>
    <row r="64" spans="1:17" ht="12.75" customHeight="1" x14ac:dyDescent="0.2">
      <c r="E64" s="18"/>
      <c r="F64" s="18"/>
      <c r="G64" s="18"/>
      <c r="H64" s="18"/>
      <c r="I64" s="18"/>
      <c r="J64" s="18"/>
      <c r="K64" s="18"/>
      <c r="L64" s="18"/>
      <c r="M64" s="18"/>
      <c r="N64" s="18"/>
      <c r="O64" s="18"/>
      <c r="P64" s="18"/>
      <c r="Q64" s="18"/>
    </row>
    <row r="65" spans="5:17" ht="12.75" customHeight="1" x14ac:dyDescent="0.2">
      <c r="E65" s="18"/>
      <c r="F65" s="18"/>
      <c r="G65" s="18"/>
      <c r="H65" s="18"/>
      <c r="I65" s="18"/>
      <c r="J65" s="18"/>
      <c r="K65" s="18"/>
      <c r="L65" s="18"/>
      <c r="M65" s="18"/>
      <c r="N65" s="18"/>
      <c r="O65" s="18"/>
      <c r="P65" s="18"/>
      <c r="Q65" s="18"/>
    </row>
    <row r="66" spans="5:17" ht="12.75" customHeight="1" x14ac:dyDescent="0.2"/>
    <row r="67" spans="5:17" ht="12.75" customHeight="1" x14ac:dyDescent="0.2"/>
    <row r="68" spans="5:17" ht="12.75" customHeight="1" x14ac:dyDescent="0.2"/>
    <row r="69" spans="5:17" ht="12.75" customHeight="1" x14ac:dyDescent="0.2"/>
    <row r="70" spans="5:17" ht="12.75" customHeight="1" x14ac:dyDescent="0.2"/>
    <row r="71" spans="5:17" ht="12.75" customHeight="1" x14ac:dyDescent="0.2"/>
    <row r="72" spans="5:17" ht="12.75" customHeight="1" x14ac:dyDescent="0.2"/>
    <row r="73" spans="5:17" ht="12.75" customHeight="1" x14ac:dyDescent="0.2"/>
    <row r="74" spans="5:17" ht="12.75" customHeight="1" x14ac:dyDescent="0.2"/>
    <row r="75" spans="5:17" ht="12.75" customHeight="1" x14ac:dyDescent="0.2"/>
    <row r="76" spans="5:17" ht="12.75" customHeight="1" x14ac:dyDescent="0.2"/>
    <row r="77" spans="5:17" ht="12.75" customHeight="1" x14ac:dyDescent="0.2"/>
    <row r="78" spans="5:17" ht="12.75" customHeight="1" x14ac:dyDescent="0.2"/>
    <row r="79" spans="5:17" ht="12.75" customHeight="1" x14ac:dyDescent="0.2"/>
    <row r="80" spans="5:17"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sheetData>
  <phoneticPr fontId="4" type="noConversion"/>
  <pageMargins left="0.75" right="0.75" top="1" bottom="0.75" header="0.5" footer="0.5"/>
  <pageSetup scale="75" orientation="landscape" blackAndWhite="1" horizontalDpi="300" verticalDpi="300"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89"/>
  <sheetViews>
    <sheetView showGridLines="0" showRowColHeaders="0" workbookViewId="0"/>
  </sheetViews>
  <sheetFormatPr defaultRowHeight="12" x14ac:dyDescent="0.2"/>
  <cols>
    <col min="1" max="3" width="3" style="6" customWidth="1"/>
    <col min="4" max="4" width="22.7109375" customWidth="1"/>
    <col min="5" max="5" width="10.7109375" customWidth="1"/>
    <col min="6" max="6" width="20.7109375" customWidth="1"/>
    <col min="7" max="7" width="8.7109375" customWidth="1"/>
    <col min="8" max="8" width="10.7109375" customWidth="1"/>
    <col min="9" max="9" width="20.7109375" customWidth="1"/>
    <col min="10" max="10" width="8.7109375" customWidth="1"/>
    <col min="11" max="17" width="10.7109375" customWidth="1"/>
    <col min="18" max="18" width="15.7109375" customWidth="1"/>
  </cols>
  <sheetData>
    <row r="1" spans="1:18" ht="15.75" x14ac:dyDescent="0.25">
      <c r="A1" s="5" t="str">
        <f>'1. Required Start-Up Funds'!A1</f>
        <v>CloudNET Co.,Ltd</v>
      </c>
    </row>
    <row r="2" spans="1:18" ht="15.75" x14ac:dyDescent="0.25">
      <c r="A2" s="5" t="s">
        <v>212</v>
      </c>
    </row>
    <row r="3" spans="1:18" ht="12.75" customHeight="1" x14ac:dyDescent="0.2">
      <c r="A3" s="1"/>
      <c r="B3" s="1"/>
      <c r="C3" s="1"/>
      <c r="D3" s="45"/>
      <c r="E3" s="45"/>
      <c r="F3" s="45"/>
      <c r="G3" s="45"/>
      <c r="H3" s="45"/>
      <c r="I3" s="45"/>
      <c r="J3" s="45"/>
      <c r="K3" s="45"/>
      <c r="L3" s="45"/>
      <c r="M3" s="45"/>
      <c r="N3" s="45"/>
      <c r="O3" s="45"/>
      <c r="P3" s="45"/>
      <c r="Q3" s="7"/>
      <c r="R3" s="7"/>
    </row>
    <row r="4" spans="1:18" ht="12.75" customHeight="1" x14ac:dyDescent="0.2">
      <c r="A4" s="1"/>
      <c r="B4" s="1"/>
      <c r="C4" s="1"/>
      <c r="D4" s="45"/>
      <c r="E4" s="45"/>
      <c r="F4" s="45"/>
      <c r="G4" s="45"/>
      <c r="H4" s="45"/>
      <c r="I4" s="45"/>
      <c r="J4" s="45"/>
      <c r="K4" s="45"/>
      <c r="L4" s="45"/>
      <c r="M4" s="45"/>
      <c r="N4" s="45"/>
      <c r="O4" s="45"/>
      <c r="P4" s="45"/>
      <c r="Q4" s="7"/>
      <c r="R4" s="7"/>
    </row>
    <row r="5" spans="1:18" ht="12.75" customHeight="1" x14ac:dyDescent="0.2">
      <c r="A5" s="1"/>
      <c r="B5" s="1"/>
      <c r="C5" s="1"/>
      <c r="D5" s="45"/>
      <c r="E5" s="45"/>
      <c r="F5" s="45"/>
      <c r="G5" s="45"/>
      <c r="H5" s="45"/>
      <c r="I5" s="45"/>
      <c r="J5" s="45"/>
      <c r="K5" s="45"/>
      <c r="L5" s="45"/>
      <c r="M5" s="45"/>
      <c r="N5" s="45"/>
      <c r="O5" s="45"/>
      <c r="P5" s="45"/>
      <c r="Q5" s="7"/>
      <c r="R5" s="7"/>
    </row>
    <row r="6" spans="1:18" ht="12.75" customHeight="1" thickBot="1" x14ac:dyDescent="0.25">
      <c r="A6" s="1"/>
      <c r="B6" s="1"/>
      <c r="C6" s="1"/>
      <c r="D6" s="45"/>
      <c r="E6" s="100"/>
      <c r="F6" s="48" t="s">
        <v>165</v>
      </c>
      <c r="G6" s="101"/>
      <c r="H6" s="100"/>
      <c r="I6" s="48" t="s">
        <v>166</v>
      </c>
      <c r="J6" s="101"/>
      <c r="K6" s="100"/>
      <c r="L6" s="100"/>
      <c r="M6" s="100"/>
      <c r="N6" s="100"/>
      <c r="O6" s="100"/>
      <c r="P6" s="100"/>
      <c r="Q6" s="19"/>
      <c r="R6" s="19"/>
    </row>
    <row r="7" spans="1:18" ht="12.75" customHeight="1" thickTop="1" x14ac:dyDescent="0.2">
      <c r="A7" s="102"/>
      <c r="B7" s="102"/>
      <c r="C7" s="102"/>
      <c r="D7" s="99"/>
      <c r="E7" s="99"/>
      <c r="F7" s="99"/>
      <c r="G7" s="99"/>
      <c r="H7" s="99"/>
      <c r="I7" s="99"/>
      <c r="J7" s="99"/>
      <c r="K7" s="99"/>
      <c r="L7" s="99"/>
      <c r="M7" s="99"/>
      <c r="N7" s="99"/>
      <c r="O7" s="99"/>
      <c r="P7" s="99"/>
      <c r="Q7" s="21"/>
      <c r="R7" s="21"/>
    </row>
    <row r="8" spans="1:18" ht="12.75" customHeight="1" x14ac:dyDescent="0.2">
      <c r="A8" s="102" t="s">
        <v>167</v>
      </c>
      <c r="B8" s="102"/>
      <c r="C8" s="102"/>
      <c r="D8" s="99"/>
      <c r="E8" s="99"/>
      <c r="F8" s="103"/>
      <c r="G8" s="103"/>
      <c r="H8" s="103"/>
      <c r="I8" s="103"/>
      <c r="J8" s="99"/>
      <c r="K8" s="99"/>
      <c r="L8" s="99"/>
      <c r="M8" s="99"/>
      <c r="N8" s="99"/>
      <c r="O8" s="99"/>
      <c r="P8" s="99"/>
      <c r="Q8" s="21"/>
      <c r="R8" s="21"/>
    </row>
    <row r="9" spans="1:18" ht="12.75" customHeight="1" x14ac:dyDescent="0.2">
      <c r="A9" s="102"/>
      <c r="B9" s="102" t="s">
        <v>168</v>
      </c>
      <c r="C9" s="102"/>
      <c r="D9" s="99"/>
      <c r="E9" s="99"/>
      <c r="F9" s="103"/>
      <c r="G9" s="103"/>
      <c r="H9" s="103"/>
      <c r="I9" s="103"/>
      <c r="J9" s="99"/>
      <c r="K9" s="99"/>
      <c r="L9" s="99"/>
      <c r="M9" s="99"/>
      <c r="N9" s="99"/>
      <c r="O9" s="99"/>
      <c r="P9" s="99"/>
      <c r="Q9" s="21"/>
      <c r="R9" s="21"/>
    </row>
    <row r="10" spans="1:18" ht="12.75" customHeight="1" x14ac:dyDescent="0.2">
      <c r="A10" s="102"/>
      <c r="B10" s="102"/>
      <c r="C10" s="102" t="s">
        <v>169</v>
      </c>
      <c r="D10" s="99"/>
      <c r="E10" s="99"/>
      <c r="F10" s="103">
        <f>'1. Required Start-Up Funds'!E28+'7. Beginning Balance Sheet'!F10</f>
        <v>0</v>
      </c>
      <c r="G10" s="103"/>
      <c r="H10" s="103"/>
      <c r="I10" s="103">
        <f>'9. Cash Flow Statement'!P37</f>
        <v>0</v>
      </c>
      <c r="J10" s="99"/>
      <c r="K10" s="99"/>
      <c r="L10" s="99"/>
      <c r="M10" s="99"/>
      <c r="N10" s="99"/>
      <c r="O10" s="99"/>
      <c r="P10" s="99"/>
      <c r="Q10" s="21"/>
      <c r="R10" s="21"/>
    </row>
    <row r="11" spans="1:18" ht="12.75" customHeight="1" x14ac:dyDescent="0.2">
      <c r="A11" s="102"/>
      <c r="B11" s="102"/>
      <c r="C11" s="102" t="s">
        <v>148</v>
      </c>
      <c r="D11" s="99"/>
      <c r="E11" s="99"/>
      <c r="F11" s="103">
        <f>'7. Beginning Balance Sheet'!F11</f>
        <v>0</v>
      </c>
      <c r="G11" s="103"/>
      <c r="H11" s="103"/>
      <c r="I11" s="103">
        <f>F11+'8. Income Statement'!Q13-'9. Cash Flow Statement'!Q13</f>
        <v>0</v>
      </c>
      <c r="J11" s="99"/>
      <c r="K11" s="99"/>
      <c r="L11" s="99"/>
      <c r="M11" s="99"/>
      <c r="N11" s="99"/>
      <c r="O11" s="99"/>
      <c r="P11" s="99"/>
      <c r="Q11" s="21"/>
      <c r="R11" s="21"/>
    </row>
    <row r="12" spans="1:18" ht="12.75" customHeight="1" x14ac:dyDescent="0.2">
      <c r="A12" s="102"/>
      <c r="B12" s="102"/>
      <c r="C12" s="102" t="s">
        <v>171</v>
      </c>
      <c r="D12" s="99"/>
      <c r="E12" s="99"/>
      <c r="F12" s="103">
        <f>'1. Required Start-Up Funds'!E20+'7. Beginning Balance Sheet'!F12</f>
        <v>0</v>
      </c>
      <c r="G12" s="103"/>
      <c r="H12" s="103"/>
      <c r="I12" s="103">
        <f>F12</f>
        <v>0</v>
      </c>
      <c r="J12" s="99"/>
      <c r="K12" s="99"/>
      <c r="L12" s="99"/>
      <c r="M12" s="99"/>
      <c r="N12" s="99"/>
      <c r="O12" s="99"/>
      <c r="P12" s="99"/>
      <c r="Q12" s="21"/>
      <c r="R12" s="21"/>
    </row>
    <row r="13" spans="1:18" ht="12.75" customHeight="1" x14ac:dyDescent="0.2">
      <c r="A13" s="102"/>
      <c r="B13" s="102"/>
      <c r="C13" s="102" t="s">
        <v>172</v>
      </c>
      <c r="D13" s="99"/>
      <c r="E13" s="99"/>
      <c r="F13" s="103">
        <f>'1. Required Start-Up Funds'!G29-'1. Required Start-Up Funds'!E28-'1. Required Start-Up Funds'!E20-'1. Required Start-Up Funds'!E27+'7. Beginning Balance Sheet'!F13</f>
        <v>0</v>
      </c>
      <c r="G13" s="103"/>
      <c r="H13" s="103"/>
      <c r="I13" s="103">
        <f>F13-'6. Cash Receipts-Disbursements'!J26</f>
        <v>0</v>
      </c>
      <c r="J13" s="99"/>
      <c r="K13" s="99"/>
      <c r="L13" s="99"/>
      <c r="M13" s="99"/>
      <c r="N13" s="99"/>
      <c r="O13" s="99"/>
      <c r="P13" s="99"/>
      <c r="Q13" s="21"/>
      <c r="R13" s="21"/>
    </row>
    <row r="14" spans="1:18" ht="12.75" customHeight="1" thickBot="1" x14ac:dyDescent="0.25">
      <c r="A14" s="102"/>
      <c r="B14" s="102"/>
      <c r="C14" s="102" t="s">
        <v>173</v>
      </c>
      <c r="D14" s="99"/>
      <c r="E14" s="99"/>
      <c r="F14" s="57">
        <f>'1. Required Start-Up Funds'!E27</f>
        <v>0</v>
      </c>
      <c r="G14" s="103"/>
      <c r="H14" s="103"/>
      <c r="I14" s="57">
        <f>F14-'6. Cash Receipts-Disbursements'!J27</f>
        <v>0</v>
      </c>
      <c r="J14" s="104"/>
      <c r="K14" s="99"/>
      <c r="L14" s="99"/>
      <c r="M14" s="99"/>
      <c r="N14" s="99"/>
      <c r="O14" s="99"/>
      <c r="P14" s="99"/>
      <c r="Q14" s="21"/>
      <c r="R14" s="21"/>
    </row>
    <row r="15" spans="1:18" ht="12.75" customHeight="1" x14ac:dyDescent="0.2">
      <c r="A15" s="102"/>
      <c r="B15" s="102" t="s">
        <v>174</v>
      </c>
      <c r="C15" s="102"/>
      <c r="D15" s="99"/>
      <c r="E15" s="103"/>
      <c r="F15" s="103">
        <f>SUM(F10:F14)</f>
        <v>0</v>
      </c>
      <c r="G15" s="110"/>
      <c r="H15" s="103"/>
      <c r="I15" s="103">
        <f>SUM(I10:I14)</f>
        <v>0</v>
      </c>
      <c r="J15" s="110"/>
      <c r="K15" s="103"/>
      <c r="L15" s="103"/>
      <c r="M15" s="103"/>
      <c r="N15" s="103"/>
      <c r="O15" s="103"/>
      <c r="P15" s="103"/>
      <c r="Q15" s="22"/>
      <c r="R15" s="22"/>
    </row>
    <row r="16" spans="1:18" ht="12.75" customHeight="1" x14ac:dyDescent="0.2">
      <c r="A16" s="102"/>
      <c r="B16" s="1"/>
      <c r="C16" s="1"/>
      <c r="D16" s="99"/>
      <c r="E16" s="103"/>
      <c r="F16" s="103"/>
      <c r="G16" s="103"/>
      <c r="H16" s="103"/>
      <c r="I16" s="103"/>
      <c r="J16" s="103"/>
      <c r="K16" s="103"/>
      <c r="L16" s="103"/>
      <c r="M16" s="103"/>
      <c r="N16" s="103"/>
      <c r="O16" s="103"/>
      <c r="P16" s="103"/>
      <c r="Q16" s="22"/>
      <c r="R16" s="22"/>
    </row>
    <row r="17" spans="1:18" ht="12.75" customHeight="1" x14ac:dyDescent="0.2">
      <c r="A17" s="102"/>
      <c r="B17" s="1" t="s">
        <v>5</v>
      </c>
      <c r="C17" s="102"/>
      <c r="D17" s="99"/>
      <c r="E17" s="104"/>
      <c r="F17" s="103"/>
      <c r="G17" s="103"/>
      <c r="H17" s="103"/>
      <c r="I17" s="103"/>
      <c r="J17" s="104"/>
      <c r="K17" s="104"/>
      <c r="L17" s="104"/>
      <c r="M17" s="104"/>
      <c r="N17" s="104"/>
      <c r="O17" s="104"/>
      <c r="P17" s="104"/>
      <c r="Q17" s="23"/>
      <c r="R17" s="23"/>
    </row>
    <row r="18" spans="1:18" ht="12.75" customHeight="1" x14ac:dyDescent="0.2">
      <c r="A18" s="102"/>
      <c r="B18" s="102"/>
      <c r="C18" s="102" t="str">
        <f>'1. Required Start-Up Funds'!C8</f>
        <v>Real Estate</v>
      </c>
      <c r="D18" s="99"/>
      <c r="E18" s="104"/>
      <c r="F18" s="103">
        <f>'1. Required Start-Up Funds'!E8+'7. Beginning Balance Sheet'!F18</f>
        <v>0</v>
      </c>
      <c r="G18" s="103"/>
      <c r="H18" s="103"/>
      <c r="I18" s="103">
        <f t="shared" ref="I18:I23" si="0">F18</f>
        <v>0</v>
      </c>
      <c r="J18" s="104"/>
      <c r="K18" s="104"/>
      <c r="L18" s="104"/>
      <c r="M18" s="104"/>
      <c r="N18" s="104"/>
      <c r="O18" s="104"/>
      <c r="P18" s="104"/>
      <c r="Q18" s="23"/>
      <c r="R18" s="23"/>
    </row>
    <row r="19" spans="1:18" ht="12.75" customHeight="1" x14ac:dyDescent="0.2">
      <c r="A19" s="102"/>
      <c r="B19" s="102"/>
      <c r="C19" s="102" t="str">
        <f>'1. Required Start-Up Funds'!C9</f>
        <v>Buildings</v>
      </c>
      <c r="D19" s="99"/>
      <c r="E19" s="103"/>
      <c r="F19" s="103">
        <f>'1. Required Start-Up Funds'!E9+'7. Beginning Balance Sheet'!F19</f>
        <v>0</v>
      </c>
      <c r="G19" s="103"/>
      <c r="H19" s="103"/>
      <c r="I19" s="103">
        <f t="shared" si="0"/>
        <v>0</v>
      </c>
      <c r="J19" s="103"/>
      <c r="K19" s="103"/>
      <c r="L19" s="103"/>
      <c r="M19" s="103"/>
      <c r="N19" s="103"/>
      <c r="O19" s="103"/>
      <c r="P19" s="103"/>
      <c r="Q19" s="22"/>
      <c r="R19" s="22"/>
    </row>
    <row r="20" spans="1:18" ht="12.75" customHeight="1" x14ac:dyDescent="0.2">
      <c r="A20" s="102"/>
      <c r="B20" s="102"/>
      <c r="C20" s="102" t="str">
        <f>'1. Required Start-Up Funds'!C10</f>
        <v>Leasehold Improvements</v>
      </c>
      <c r="D20" s="99"/>
      <c r="E20" s="103"/>
      <c r="F20" s="103">
        <f>'1. Required Start-Up Funds'!E10+'7. Beginning Balance Sheet'!F20</f>
        <v>0</v>
      </c>
      <c r="G20" s="103"/>
      <c r="H20" s="103"/>
      <c r="I20" s="103">
        <f t="shared" si="0"/>
        <v>0</v>
      </c>
      <c r="J20" s="103"/>
      <c r="K20" s="103"/>
      <c r="L20" s="103"/>
      <c r="M20" s="103"/>
      <c r="N20" s="103"/>
      <c r="O20" s="103"/>
      <c r="P20" s="103"/>
      <c r="Q20" s="22"/>
      <c r="R20" s="22"/>
    </row>
    <row r="21" spans="1:18" ht="12.75" customHeight="1" x14ac:dyDescent="0.2">
      <c r="A21" s="102"/>
      <c r="B21" s="102"/>
      <c r="C21" s="102" t="str">
        <f>'1. Required Start-Up Funds'!C11</f>
        <v>Equipment</v>
      </c>
      <c r="D21" s="99"/>
      <c r="E21" s="104"/>
      <c r="F21" s="103">
        <f>'1. Required Start-Up Funds'!E11+'7. Beginning Balance Sheet'!F21</f>
        <v>0</v>
      </c>
      <c r="G21" s="103"/>
      <c r="H21" s="103"/>
      <c r="I21" s="103">
        <f t="shared" si="0"/>
        <v>0</v>
      </c>
      <c r="J21" s="104"/>
      <c r="K21" s="104"/>
      <c r="L21" s="104"/>
      <c r="M21" s="104"/>
      <c r="N21" s="104"/>
      <c r="O21" s="104"/>
      <c r="P21" s="104"/>
      <c r="Q21" s="23"/>
      <c r="R21" s="23"/>
    </row>
    <row r="22" spans="1:18" ht="12.75" customHeight="1" x14ac:dyDescent="0.2">
      <c r="A22" s="102"/>
      <c r="B22" s="102"/>
      <c r="C22" s="102" t="str">
        <f>'1. Required Start-Up Funds'!C12</f>
        <v>Furniture and Fixtures</v>
      </c>
      <c r="D22" s="99"/>
      <c r="E22" s="104"/>
      <c r="F22" s="103">
        <f>'1. Required Start-Up Funds'!E12+'7. Beginning Balance Sheet'!F22</f>
        <v>0</v>
      </c>
      <c r="G22" s="103"/>
      <c r="H22" s="103"/>
      <c r="I22" s="103">
        <f t="shared" si="0"/>
        <v>0</v>
      </c>
      <c r="J22" s="104"/>
      <c r="K22" s="104"/>
      <c r="L22" s="104"/>
      <c r="M22" s="104"/>
      <c r="N22" s="104"/>
      <c r="O22" s="104"/>
      <c r="P22" s="104"/>
      <c r="Q22" s="23"/>
      <c r="R22" s="23"/>
    </row>
    <row r="23" spans="1:18" ht="12.75" customHeight="1" x14ac:dyDescent="0.2">
      <c r="A23" s="102"/>
      <c r="B23" s="102"/>
      <c r="C23" s="102" t="str">
        <f>'1. Required Start-Up Funds'!C13</f>
        <v>Vehicles</v>
      </c>
      <c r="D23" s="99"/>
      <c r="E23" s="104"/>
      <c r="F23" s="103">
        <f>'1. Required Start-Up Funds'!E13+'7. Beginning Balance Sheet'!F23</f>
        <v>0</v>
      </c>
      <c r="G23" s="103"/>
      <c r="H23" s="103"/>
      <c r="I23" s="103">
        <f t="shared" si="0"/>
        <v>0</v>
      </c>
      <c r="J23" s="104"/>
      <c r="K23" s="104"/>
      <c r="L23" s="104"/>
      <c r="M23" s="104"/>
      <c r="N23" s="104"/>
      <c r="O23" s="104"/>
      <c r="P23" s="104"/>
      <c r="Q23" s="23"/>
      <c r="R23" s="23"/>
    </row>
    <row r="24" spans="1:18" ht="12.75" customHeight="1" thickBot="1" x14ac:dyDescent="0.25">
      <c r="A24" s="102"/>
      <c r="B24" s="102"/>
      <c r="C24" s="102" t="str">
        <f>'1. Required Start-Up Funds'!C14</f>
        <v>Other Fixed Assets</v>
      </c>
      <c r="D24" s="99"/>
      <c r="E24" s="103"/>
      <c r="F24" s="57">
        <f>'7. Beginning Balance Sheet'!F24+'1. Required Start-Up Funds'!E14</f>
        <v>0</v>
      </c>
      <c r="G24" s="103"/>
      <c r="H24" s="103"/>
      <c r="I24" s="57">
        <f>F24+'9. Cash Flow Statement'!Q17</f>
        <v>0</v>
      </c>
      <c r="J24" s="103"/>
      <c r="K24" s="103"/>
      <c r="L24" s="103"/>
      <c r="M24" s="103"/>
      <c r="N24" s="103"/>
      <c r="O24" s="103"/>
      <c r="P24" s="103"/>
      <c r="Q24" s="22"/>
      <c r="R24" s="22"/>
    </row>
    <row r="25" spans="1:18" ht="12.75" customHeight="1" x14ac:dyDescent="0.2">
      <c r="A25" s="102"/>
      <c r="B25" s="102" t="s">
        <v>13</v>
      </c>
      <c r="C25" s="102"/>
      <c r="D25" s="99"/>
      <c r="E25" s="103"/>
      <c r="F25" s="103">
        <f>SUM(F18:F24)</f>
        <v>0</v>
      </c>
      <c r="G25" s="110"/>
      <c r="H25" s="103"/>
      <c r="I25" s="103">
        <f>SUM(I18:I24)</f>
        <v>0</v>
      </c>
      <c r="J25" s="110"/>
      <c r="K25" s="103"/>
      <c r="L25" s="103"/>
      <c r="M25" s="103"/>
      <c r="N25" s="103"/>
      <c r="O25" s="103"/>
      <c r="P25" s="103"/>
      <c r="Q25" s="22"/>
      <c r="R25" s="22"/>
    </row>
    <row r="26" spans="1:18" ht="12.75" customHeight="1" x14ac:dyDescent="0.2">
      <c r="A26" s="102"/>
      <c r="B26" s="102"/>
      <c r="C26" s="102"/>
      <c r="D26" s="99"/>
      <c r="E26" s="104"/>
      <c r="F26" s="103"/>
      <c r="G26" s="103"/>
      <c r="H26" s="103"/>
      <c r="I26" s="103"/>
      <c r="J26" s="104"/>
      <c r="K26" s="104"/>
      <c r="L26" s="104"/>
      <c r="M26" s="104"/>
      <c r="N26" s="104"/>
      <c r="O26" s="104"/>
      <c r="P26" s="104"/>
      <c r="Q26" s="23"/>
      <c r="R26" s="23"/>
    </row>
    <row r="27" spans="1:18" ht="12.75" customHeight="1" x14ac:dyDescent="0.2">
      <c r="A27" s="1"/>
      <c r="B27" s="1" t="s">
        <v>175</v>
      </c>
      <c r="C27" s="1"/>
      <c r="D27" s="45"/>
      <c r="E27" s="99"/>
      <c r="F27" s="103">
        <f>'7. Beginning Balance Sheet'!F27</f>
        <v>0</v>
      </c>
      <c r="G27" s="103"/>
      <c r="H27" s="103"/>
      <c r="I27" s="103">
        <f>F27+'8. Income Statement'!Q58</f>
        <v>0</v>
      </c>
      <c r="J27" s="99"/>
      <c r="K27" s="99"/>
      <c r="L27" s="99"/>
      <c r="M27" s="99"/>
      <c r="N27" s="99"/>
      <c r="O27" s="99"/>
      <c r="P27" s="99"/>
      <c r="Q27" s="21"/>
      <c r="R27" s="21"/>
    </row>
    <row r="28" spans="1:18" ht="12.75" customHeight="1" thickBot="1" x14ac:dyDescent="0.25">
      <c r="A28" s="1"/>
      <c r="B28" s="1"/>
      <c r="C28" s="1"/>
      <c r="D28" s="45"/>
      <c r="E28" s="99"/>
      <c r="F28" s="57"/>
      <c r="G28" s="103"/>
      <c r="H28" s="103"/>
      <c r="I28" s="57"/>
      <c r="J28" s="99"/>
      <c r="K28" s="99"/>
      <c r="L28" s="99"/>
      <c r="M28" s="99"/>
      <c r="N28" s="99"/>
      <c r="O28" s="99"/>
      <c r="P28" s="99"/>
      <c r="Q28" s="21"/>
      <c r="R28" s="21"/>
    </row>
    <row r="29" spans="1:18" ht="15.95" customHeight="1" thickBot="1" x14ac:dyDescent="0.25">
      <c r="A29" s="1" t="s">
        <v>176</v>
      </c>
      <c r="B29" s="1"/>
      <c r="C29" s="1"/>
      <c r="D29" s="45"/>
      <c r="E29" s="99"/>
      <c r="F29" s="65">
        <f>INT(F15+F25-F27)</f>
        <v>0</v>
      </c>
      <c r="G29" s="110"/>
      <c r="H29" s="103"/>
      <c r="I29" s="65">
        <f>INT(I15+I25-I27)</f>
        <v>0</v>
      </c>
      <c r="J29" s="110"/>
      <c r="K29" s="99"/>
      <c r="L29" s="99"/>
      <c r="M29" s="99"/>
      <c r="N29" s="99"/>
      <c r="O29" s="99"/>
      <c r="P29" s="99"/>
      <c r="Q29" s="21"/>
      <c r="R29" s="21"/>
    </row>
    <row r="30" spans="1:18" ht="12.75" customHeight="1" thickTop="1" x14ac:dyDescent="0.2">
      <c r="A30" s="1"/>
      <c r="B30" s="1"/>
      <c r="C30" s="1"/>
      <c r="D30" s="45"/>
      <c r="E30" s="99"/>
      <c r="F30" s="103"/>
      <c r="G30" s="103"/>
      <c r="H30" s="103"/>
      <c r="I30" s="103"/>
      <c r="J30" s="99"/>
      <c r="K30" s="99"/>
      <c r="L30" s="99"/>
      <c r="M30" s="99"/>
      <c r="N30" s="99"/>
      <c r="O30" s="99"/>
      <c r="P30" s="99"/>
      <c r="Q30" s="21"/>
      <c r="R30" s="21"/>
    </row>
    <row r="31" spans="1:18" ht="12.75" customHeight="1" x14ac:dyDescent="0.2">
      <c r="A31" s="1"/>
      <c r="B31" s="1"/>
      <c r="C31" s="1"/>
      <c r="D31" s="45"/>
      <c r="E31" s="99"/>
      <c r="F31" s="103"/>
      <c r="G31" s="103"/>
      <c r="H31" s="103"/>
      <c r="I31" s="103"/>
      <c r="J31" s="99"/>
      <c r="K31" s="99"/>
      <c r="L31" s="99"/>
      <c r="M31" s="99"/>
      <c r="N31" s="99"/>
      <c r="O31" s="99"/>
      <c r="P31" s="99"/>
      <c r="Q31" s="21"/>
      <c r="R31" s="21"/>
    </row>
    <row r="32" spans="1:18" ht="12.75" customHeight="1" x14ac:dyDescent="0.2">
      <c r="A32" s="1"/>
      <c r="B32" s="1"/>
      <c r="C32" s="1"/>
      <c r="D32" s="45"/>
      <c r="E32" s="99"/>
      <c r="F32" s="103"/>
      <c r="G32" s="103"/>
      <c r="H32" s="103"/>
      <c r="I32" s="103"/>
      <c r="J32" s="99"/>
      <c r="K32" s="99"/>
      <c r="L32" s="99"/>
      <c r="M32" s="99"/>
      <c r="N32" s="99"/>
      <c r="O32" s="99"/>
      <c r="P32" s="99"/>
      <c r="Q32" s="21"/>
      <c r="R32" s="21"/>
    </row>
    <row r="33" spans="1:18" ht="12.75" customHeight="1" x14ac:dyDescent="0.2">
      <c r="A33" s="1" t="s">
        <v>177</v>
      </c>
      <c r="B33" s="1"/>
      <c r="C33" s="1"/>
      <c r="D33" s="45"/>
      <c r="E33" s="99"/>
      <c r="F33" s="103"/>
      <c r="G33" s="103"/>
      <c r="H33" s="103"/>
      <c r="I33" s="103"/>
      <c r="J33" s="99"/>
      <c r="K33" s="99"/>
      <c r="L33" s="99"/>
      <c r="M33" s="99"/>
      <c r="N33" s="99"/>
      <c r="O33" s="99"/>
      <c r="P33" s="99"/>
      <c r="Q33" s="21"/>
      <c r="R33" s="21"/>
    </row>
    <row r="34" spans="1:18" ht="12.75" customHeight="1" x14ac:dyDescent="0.2">
      <c r="A34" s="1"/>
      <c r="B34" s="1" t="s">
        <v>181</v>
      </c>
      <c r="C34" s="1"/>
      <c r="D34" s="45"/>
      <c r="E34" s="99"/>
      <c r="F34" s="103"/>
      <c r="G34" s="103"/>
      <c r="H34" s="103"/>
      <c r="I34" s="103"/>
      <c r="J34" s="99"/>
      <c r="K34" s="99"/>
      <c r="L34" s="99"/>
      <c r="M34" s="99"/>
      <c r="N34" s="99"/>
      <c r="O34" s="99"/>
      <c r="P34" s="99"/>
      <c r="Q34" s="21"/>
      <c r="R34" s="21"/>
    </row>
    <row r="35" spans="1:18" ht="12.75" customHeight="1" x14ac:dyDescent="0.2">
      <c r="A35" s="1"/>
      <c r="B35" s="1"/>
      <c r="C35" s="1" t="s">
        <v>178</v>
      </c>
      <c r="D35" s="45"/>
      <c r="E35" s="103"/>
      <c r="F35" s="103">
        <f>'7. Beginning Balance Sheet'!F35</f>
        <v>0</v>
      </c>
      <c r="G35" s="103"/>
      <c r="H35" s="103"/>
      <c r="I35" s="103">
        <f>'8. Income Statement'!Q20-'9. Cash Flow Statement'!Q19+F35</f>
        <v>0</v>
      </c>
      <c r="J35" s="103"/>
      <c r="K35" s="103"/>
      <c r="L35" s="103"/>
      <c r="M35" s="103"/>
      <c r="N35" s="103"/>
      <c r="O35" s="103"/>
      <c r="P35" s="103"/>
      <c r="Q35" s="22"/>
      <c r="R35" s="22"/>
    </row>
    <row r="36" spans="1:18" ht="12.75" customHeight="1" x14ac:dyDescent="0.2">
      <c r="A36" s="1"/>
      <c r="B36" s="1"/>
      <c r="C36" s="1" t="s">
        <v>179</v>
      </c>
      <c r="D36" s="45"/>
      <c r="E36" s="104"/>
      <c r="F36" s="103">
        <f>'1. Required Start-Up Funds'!G40+'7. Beginning Balance Sheet'!F36</f>
        <v>0</v>
      </c>
      <c r="G36" s="103"/>
      <c r="H36" s="103"/>
      <c r="I36" s="103">
        <f>'20. Amoritization Schedule'!R17+'7. Beginning Balance Sheet'!F36</f>
        <v>0</v>
      </c>
      <c r="J36" s="104"/>
      <c r="K36" s="104"/>
      <c r="L36" s="104"/>
      <c r="M36" s="104"/>
      <c r="N36" s="104"/>
      <c r="O36" s="104"/>
      <c r="P36" s="104"/>
      <c r="Q36" s="23"/>
      <c r="R36" s="21"/>
    </row>
    <row r="37" spans="1:18" ht="12.75" customHeight="1" x14ac:dyDescent="0.2">
      <c r="A37" s="1"/>
      <c r="B37" s="1"/>
      <c r="C37" s="1" t="s">
        <v>180</v>
      </c>
      <c r="D37" s="45"/>
      <c r="E37" s="99"/>
      <c r="F37" s="103">
        <f>'1. Required Start-Up Funds'!G41+'7. Beginning Balance Sheet'!F37</f>
        <v>0</v>
      </c>
      <c r="G37" s="103"/>
      <c r="H37" s="103"/>
      <c r="I37" s="103">
        <f>'20. Amoritization Schedule'!R37+'7. Beginning Balance Sheet'!F37</f>
        <v>0</v>
      </c>
      <c r="J37" s="99"/>
      <c r="K37" s="99"/>
      <c r="L37" s="99"/>
      <c r="M37" s="99"/>
      <c r="N37" s="99"/>
      <c r="O37" s="99"/>
      <c r="P37" s="99"/>
      <c r="Q37" s="21"/>
      <c r="R37" s="21"/>
    </row>
    <row r="38" spans="1:18" ht="12.75" customHeight="1" thickBot="1" x14ac:dyDescent="0.25">
      <c r="A38" s="1"/>
      <c r="B38" s="1"/>
      <c r="C38" s="1" t="s">
        <v>164</v>
      </c>
      <c r="D38" s="45"/>
      <c r="E38" s="99"/>
      <c r="F38" s="57">
        <f>'7. Beginning Balance Sheet'!F38</f>
        <v>0</v>
      </c>
      <c r="G38" s="103"/>
      <c r="H38" s="103"/>
      <c r="I38" s="57">
        <f>'9. Cash Flow Statement'!P40+F38</f>
        <v>0</v>
      </c>
      <c r="J38" s="99"/>
      <c r="K38" s="99"/>
      <c r="L38" s="99"/>
      <c r="M38" s="99"/>
      <c r="N38" s="99"/>
      <c r="O38" s="99"/>
      <c r="P38" s="99"/>
      <c r="Q38" s="21"/>
      <c r="R38" s="21"/>
    </row>
    <row r="39" spans="1:18" ht="12.75" customHeight="1" x14ac:dyDescent="0.2">
      <c r="A39" s="1"/>
      <c r="B39" s="1" t="s">
        <v>182</v>
      </c>
      <c r="C39" s="1"/>
      <c r="D39" s="45"/>
      <c r="E39" s="99"/>
      <c r="F39" s="103">
        <f>SUM(F35:F38)</f>
        <v>0</v>
      </c>
      <c r="G39" s="110"/>
      <c r="H39" s="103"/>
      <c r="I39" s="103">
        <f>SUM(I35:I38)</f>
        <v>0</v>
      </c>
      <c r="J39" s="110"/>
      <c r="K39" s="99"/>
      <c r="L39" s="99"/>
      <c r="M39" s="99"/>
      <c r="N39" s="99"/>
      <c r="O39" s="99"/>
      <c r="P39" s="99"/>
      <c r="Q39" s="21"/>
      <c r="R39" s="21"/>
    </row>
    <row r="40" spans="1:18" ht="12.75" customHeight="1" x14ac:dyDescent="0.2">
      <c r="A40" s="1"/>
      <c r="B40" s="1"/>
      <c r="C40" s="1"/>
      <c r="D40" s="45"/>
      <c r="E40" s="45"/>
      <c r="F40" s="53"/>
      <c r="G40" s="53"/>
      <c r="H40" s="53"/>
      <c r="I40" s="53"/>
      <c r="J40" s="45"/>
      <c r="K40" s="45"/>
      <c r="L40" s="45"/>
      <c r="M40" s="45"/>
      <c r="N40" s="45"/>
      <c r="O40" s="45"/>
      <c r="P40" s="45"/>
      <c r="Q40" s="7"/>
      <c r="R40" s="7"/>
    </row>
    <row r="41" spans="1:18" ht="12.75" customHeight="1" x14ac:dyDescent="0.2">
      <c r="A41" s="1"/>
      <c r="B41" s="1" t="s">
        <v>183</v>
      </c>
      <c r="C41" s="1"/>
      <c r="D41" s="45"/>
      <c r="E41" s="45"/>
      <c r="F41" s="53"/>
      <c r="G41" s="53"/>
      <c r="H41" s="53"/>
      <c r="I41" s="53"/>
      <c r="J41" s="45"/>
      <c r="K41" s="45"/>
      <c r="L41" s="45"/>
      <c r="M41" s="45"/>
      <c r="N41" s="45"/>
      <c r="O41" s="45"/>
      <c r="P41" s="45"/>
      <c r="Q41" s="7"/>
      <c r="R41" s="7"/>
    </row>
    <row r="42" spans="1:18" ht="12.75" customHeight="1" x14ac:dyDescent="0.2">
      <c r="A42" s="1"/>
      <c r="B42" s="1"/>
      <c r="C42" s="1" t="s">
        <v>184</v>
      </c>
      <c r="D42" s="45"/>
      <c r="E42" s="45"/>
      <c r="F42" s="53">
        <f>'1. Required Start-Up Funds'!G37+'1. Required Start-Up Funds'!G38+'7. Beginning Balance Sheet'!F42</f>
        <v>0</v>
      </c>
      <c r="G42" s="53"/>
      <c r="H42" s="53"/>
      <c r="I42" s="53">
        <f>F42</f>
        <v>0</v>
      </c>
      <c r="J42" s="45"/>
      <c r="K42" s="45"/>
      <c r="L42" s="45"/>
      <c r="M42" s="45"/>
      <c r="N42" s="45"/>
      <c r="O42" s="45"/>
      <c r="P42" s="45"/>
      <c r="Q42" s="7"/>
      <c r="R42" s="7"/>
    </row>
    <row r="43" spans="1:18" ht="12.75" customHeight="1" x14ac:dyDescent="0.2">
      <c r="A43" s="1"/>
      <c r="B43" s="1"/>
      <c r="C43" s="1" t="s">
        <v>185</v>
      </c>
      <c r="D43" s="45"/>
      <c r="E43" s="45"/>
      <c r="F43" s="53">
        <f>'7. Beginning Balance Sheet'!F43</f>
        <v>0</v>
      </c>
      <c r="G43" s="53"/>
      <c r="H43" s="53"/>
      <c r="I43" s="53">
        <f>'8. Income Statement'!Q66+F43</f>
        <v>0</v>
      </c>
      <c r="J43" s="45"/>
      <c r="K43" s="45"/>
      <c r="L43" s="45"/>
      <c r="M43" s="45"/>
      <c r="N43" s="45"/>
      <c r="O43" s="45"/>
      <c r="P43" s="45"/>
      <c r="Q43" s="7"/>
      <c r="R43" s="7"/>
    </row>
    <row r="44" spans="1:18" ht="12.75" customHeight="1" thickBot="1" x14ac:dyDescent="0.25">
      <c r="A44" s="1"/>
      <c r="B44" s="1"/>
      <c r="C44" s="1" t="s">
        <v>186</v>
      </c>
      <c r="D44" s="45"/>
      <c r="E44" s="45"/>
      <c r="F44" s="57">
        <f>'7. Beginning Balance Sheet'!F44</f>
        <v>0</v>
      </c>
      <c r="G44" s="103"/>
      <c r="H44" s="53"/>
      <c r="I44" s="57">
        <f>'9. Cash Flow Statement'!Q28+F44</f>
        <v>0</v>
      </c>
      <c r="J44" s="45"/>
      <c r="K44" s="45"/>
      <c r="L44" s="45"/>
      <c r="M44" s="45"/>
      <c r="N44" s="45"/>
      <c r="O44" s="45"/>
      <c r="P44" s="45"/>
      <c r="Q44" s="7"/>
      <c r="R44" s="7"/>
    </row>
    <row r="45" spans="1:18" ht="12.75" customHeight="1" x14ac:dyDescent="0.2">
      <c r="A45" s="1"/>
      <c r="B45" s="1" t="s">
        <v>187</v>
      </c>
      <c r="C45" s="1"/>
      <c r="D45" s="45"/>
      <c r="E45" s="45"/>
      <c r="F45" s="53">
        <f>F42+F43-F44</f>
        <v>0</v>
      </c>
      <c r="G45" s="59"/>
      <c r="H45" s="53"/>
      <c r="I45" s="53">
        <f>I42+I43-I44</f>
        <v>0</v>
      </c>
      <c r="J45" s="59"/>
      <c r="K45" s="45"/>
      <c r="L45" s="45"/>
      <c r="M45" s="45"/>
      <c r="N45" s="45"/>
      <c r="O45" s="45"/>
      <c r="P45" s="45"/>
    </row>
    <row r="46" spans="1:18" ht="12.75" customHeight="1" thickBot="1" x14ac:dyDescent="0.25">
      <c r="A46" s="1"/>
      <c r="B46" s="1"/>
      <c r="C46" s="1"/>
      <c r="D46" s="45"/>
      <c r="E46" s="45"/>
      <c r="F46" s="57"/>
      <c r="G46" s="103"/>
      <c r="H46" s="53"/>
      <c r="I46" s="57"/>
      <c r="J46" s="45"/>
      <c r="K46" s="45"/>
      <c r="L46" s="45"/>
      <c r="M46" s="45"/>
      <c r="N46" s="45"/>
      <c r="O46" s="45"/>
      <c r="P46" s="45"/>
    </row>
    <row r="47" spans="1:18" ht="15.95" customHeight="1" thickBot="1" x14ac:dyDescent="0.25">
      <c r="A47" s="1" t="s">
        <v>209</v>
      </c>
      <c r="B47" s="1"/>
      <c r="C47" s="1"/>
      <c r="D47" s="45"/>
      <c r="E47" s="45"/>
      <c r="F47" s="65">
        <f>INT(F39+F45)</f>
        <v>0</v>
      </c>
      <c r="G47" s="110"/>
      <c r="H47" s="53"/>
      <c r="I47" s="65">
        <f>INT(I39+I45)</f>
        <v>0</v>
      </c>
      <c r="J47" s="110"/>
      <c r="K47" s="45"/>
      <c r="L47" s="45"/>
      <c r="M47" s="45"/>
      <c r="N47" s="45"/>
      <c r="O47" s="45"/>
      <c r="P47" s="45"/>
    </row>
    <row r="48" spans="1:18" ht="12.75" customHeight="1" thickTop="1" x14ac:dyDescent="0.2">
      <c r="A48" s="1"/>
      <c r="B48" s="1"/>
      <c r="C48" s="1"/>
      <c r="D48" s="45"/>
      <c r="E48" s="45"/>
      <c r="F48" s="45"/>
      <c r="G48" s="45"/>
      <c r="H48" s="45"/>
      <c r="I48" s="45"/>
      <c r="J48" s="45"/>
      <c r="K48" s="45"/>
      <c r="L48" s="45"/>
      <c r="M48" s="45"/>
      <c r="N48" s="45"/>
      <c r="O48" s="45"/>
      <c r="P48" s="45"/>
    </row>
    <row r="49" spans="1:18" ht="12.75" customHeight="1" x14ac:dyDescent="0.2">
      <c r="A49" s="1"/>
      <c r="B49" s="1"/>
      <c r="C49" s="1"/>
      <c r="D49" s="45"/>
      <c r="E49" s="45"/>
      <c r="F49" s="45"/>
      <c r="G49" s="45"/>
      <c r="H49" s="45"/>
      <c r="I49" s="45"/>
      <c r="J49" s="45"/>
      <c r="K49" s="45"/>
      <c r="L49" s="45"/>
      <c r="M49" s="45"/>
      <c r="N49" s="45"/>
      <c r="O49" s="45"/>
      <c r="P49" s="45"/>
    </row>
    <row r="50" spans="1:18" ht="12.75" customHeight="1" x14ac:dyDescent="0.2">
      <c r="A50" s="1"/>
      <c r="B50" s="1"/>
      <c r="C50" s="1"/>
      <c r="D50" s="45"/>
      <c r="E50" s="45"/>
      <c r="F50" s="105" t="str">
        <f>IF(F29=F47,"Statement Balances","Does Not Balance")</f>
        <v>Statement Balances</v>
      </c>
      <c r="G50" s="45"/>
      <c r="H50" s="45"/>
      <c r="I50" s="105" t="str">
        <f>IF(I29-I47=0,"Statement Balances","Does Not Balance")</f>
        <v>Statement Balances</v>
      </c>
      <c r="J50" s="45"/>
      <c r="K50" s="109"/>
      <c r="L50" s="45"/>
      <c r="M50" s="45"/>
      <c r="N50" s="45"/>
      <c r="O50" s="45"/>
      <c r="P50" s="45"/>
    </row>
    <row r="51" spans="1:18" ht="12.75" customHeight="1" x14ac:dyDescent="0.2">
      <c r="A51" s="1"/>
      <c r="B51" s="1"/>
      <c r="C51" s="1"/>
      <c r="D51" s="45"/>
      <c r="E51" s="45"/>
      <c r="F51" s="45"/>
      <c r="G51" s="45"/>
      <c r="H51" s="45"/>
      <c r="I51" s="45"/>
      <c r="J51" s="45"/>
      <c r="K51" s="45"/>
      <c r="L51" s="45"/>
      <c r="M51" s="45"/>
      <c r="N51" s="45"/>
      <c r="O51" s="45"/>
      <c r="P51" s="45"/>
    </row>
    <row r="52" spans="1:18" ht="12.75" customHeight="1" x14ac:dyDescent="0.2">
      <c r="A52" s="1"/>
      <c r="B52" s="1"/>
      <c r="C52" s="1"/>
      <c r="D52" s="45"/>
      <c r="E52" s="45"/>
      <c r="F52" s="45"/>
      <c r="G52" s="45"/>
      <c r="H52" s="45"/>
      <c r="I52" s="45"/>
      <c r="J52" s="45"/>
      <c r="K52" s="45"/>
      <c r="L52" s="45"/>
      <c r="M52" s="45"/>
      <c r="N52" s="45"/>
      <c r="O52" s="45"/>
      <c r="P52" s="45"/>
    </row>
    <row r="53" spans="1:18" ht="12.75" customHeight="1" x14ac:dyDescent="0.2"/>
    <row r="54" spans="1:18" ht="12.75" customHeight="1" x14ac:dyDescent="0.2"/>
    <row r="55" spans="1:18" ht="12.75" customHeight="1" x14ac:dyDescent="0.2">
      <c r="E55" s="18"/>
      <c r="F55" s="18"/>
      <c r="G55" s="18"/>
      <c r="H55" s="18"/>
      <c r="I55" s="18"/>
      <c r="J55" s="18"/>
      <c r="K55" s="18"/>
      <c r="L55" s="18"/>
      <c r="M55" s="18"/>
      <c r="N55" s="18"/>
      <c r="O55" s="18"/>
      <c r="P55" s="18"/>
      <c r="Q55" s="18"/>
      <c r="R55" s="18"/>
    </row>
    <row r="56" spans="1:18" ht="12.75" customHeight="1" x14ac:dyDescent="0.2">
      <c r="E56" s="18"/>
      <c r="F56" s="18"/>
      <c r="G56" s="18"/>
      <c r="H56" s="18"/>
      <c r="I56" s="18"/>
      <c r="J56" s="18"/>
      <c r="K56" s="18"/>
      <c r="L56" s="18"/>
      <c r="M56" s="18"/>
      <c r="N56" s="18"/>
      <c r="O56" s="18"/>
      <c r="P56" s="18"/>
      <c r="Q56" s="18"/>
      <c r="R56" s="18"/>
    </row>
    <row r="57" spans="1:18" ht="12.75" customHeight="1" x14ac:dyDescent="0.2">
      <c r="E57" s="18"/>
      <c r="F57" s="18"/>
      <c r="G57" s="18"/>
      <c r="H57" s="18"/>
      <c r="I57" s="18"/>
      <c r="J57" s="18"/>
      <c r="K57" s="18"/>
      <c r="L57" s="18"/>
      <c r="M57" s="18"/>
      <c r="N57" s="18"/>
      <c r="O57" s="18"/>
      <c r="P57" s="18"/>
      <c r="Q57" s="18"/>
      <c r="R57" s="18"/>
    </row>
    <row r="58" spans="1:18" ht="12.75" customHeight="1" x14ac:dyDescent="0.2">
      <c r="D58" s="7"/>
      <c r="E58" s="18"/>
      <c r="F58" s="18"/>
      <c r="G58" s="18"/>
      <c r="H58" s="18"/>
      <c r="I58" s="18"/>
      <c r="J58" s="18"/>
      <c r="K58" s="18"/>
      <c r="L58" s="18"/>
      <c r="M58" s="18"/>
      <c r="N58" s="18"/>
      <c r="O58" s="18"/>
      <c r="P58" s="18"/>
      <c r="Q58" s="18"/>
      <c r="R58" s="18"/>
    </row>
    <row r="59" spans="1:18" ht="12.75" customHeight="1" x14ac:dyDescent="0.2">
      <c r="D59" s="7"/>
      <c r="E59" s="18"/>
      <c r="F59" s="18"/>
      <c r="G59" s="18"/>
      <c r="H59" s="18"/>
      <c r="I59" s="18"/>
      <c r="J59" s="18"/>
      <c r="K59" s="18"/>
      <c r="L59" s="18"/>
      <c r="M59" s="18"/>
      <c r="N59" s="18"/>
      <c r="O59" s="18"/>
      <c r="P59" s="18"/>
      <c r="Q59" s="18"/>
      <c r="R59" s="18"/>
    </row>
    <row r="60" spans="1:18" ht="12.75" customHeight="1" x14ac:dyDescent="0.2">
      <c r="D60" s="7"/>
      <c r="E60" s="18"/>
      <c r="F60" s="18"/>
      <c r="G60" s="18"/>
      <c r="H60" s="18"/>
      <c r="I60" s="18"/>
      <c r="J60" s="18"/>
      <c r="K60" s="18"/>
      <c r="L60" s="18"/>
      <c r="M60" s="18"/>
      <c r="N60" s="18"/>
      <c r="O60" s="18"/>
      <c r="P60" s="18"/>
      <c r="Q60" s="18"/>
      <c r="R60" s="18"/>
    </row>
    <row r="61" spans="1:18" ht="12.75" customHeight="1" x14ac:dyDescent="0.2">
      <c r="D61" s="7"/>
      <c r="E61" s="18"/>
      <c r="F61" s="18"/>
      <c r="G61" s="18"/>
      <c r="H61" s="18"/>
      <c r="I61" s="18"/>
      <c r="J61" s="18"/>
      <c r="K61" s="18"/>
      <c r="L61" s="18"/>
      <c r="M61" s="18"/>
      <c r="N61" s="18"/>
      <c r="O61" s="18"/>
      <c r="P61" s="18"/>
      <c r="Q61" s="18"/>
      <c r="R61" s="18"/>
    </row>
    <row r="62" spans="1:18" ht="12.75" customHeight="1" x14ac:dyDescent="0.2">
      <c r="D62" s="7"/>
      <c r="E62" s="18"/>
      <c r="F62" s="18"/>
      <c r="G62" s="18"/>
      <c r="H62" s="18"/>
      <c r="I62" s="18"/>
      <c r="J62" s="18"/>
      <c r="K62" s="18"/>
      <c r="L62" s="18"/>
      <c r="M62" s="18"/>
      <c r="N62" s="18"/>
      <c r="O62" s="18"/>
      <c r="P62" s="18"/>
      <c r="Q62" s="18"/>
      <c r="R62" s="18"/>
    </row>
    <row r="63" spans="1:18" ht="12.75" customHeight="1" x14ac:dyDescent="0.2">
      <c r="E63" s="18"/>
      <c r="F63" s="18"/>
      <c r="G63" s="18"/>
      <c r="H63" s="18"/>
      <c r="I63" s="18"/>
      <c r="J63" s="18"/>
      <c r="K63" s="18"/>
      <c r="L63" s="18"/>
      <c r="M63" s="18"/>
      <c r="N63" s="18"/>
      <c r="O63" s="18"/>
      <c r="P63" s="18"/>
      <c r="Q63" s="18"/>
      <c r="R63" s="18"/>
    </row>
    <row r="64" spans="1:18" ht="12.75" customHeight="1" x14ac:dyDescent="0.2">
      <c r="E64" s="18"/>
      <c r="F64" s="18"/>
      <c r="G64" s="18"/>
      <c r="H64" s="18"/>
      <c r="I64" s="18"/>
      <c r="J64" s="18"/>
      <c r="K64" s="18"/>
      <c r="L64" s="18"/>
      <c r="M64" s="18"/>
      <c r="N64" s="18"/>
      <c r="O64" s="18"/>
      <c r="P64" s="18"/>
      <c r="Q64" s="18"/>
      <c r="R64" s="18"/>
    </row>
    <row r="65" spans="5:18" ht="12.75" customHeight="1" x14ac:dyDescent="0.2">
      <c r="E65" s="18"/>
      <c r="F65" s="18"/>
      <c r="G65" s="18"/>
      <c r="H65" s="18"/>
      <c r="I65" s="18"/>
      <c r="J65" s="18"/>
      <c r="K65" s="18"/>
      <c r="L65" s="18"/>
      <c r="M65" s="18"/>
      <c r="N65" s="18"/>
      <c r="O65" s="18"/>
      <c r="P65" s="18"/>
      <c r="Q65" s="18"/>
      <c r="R65" s="18"/>
    </row>
    <row r="66" spans="5:18" ht="12.75" customHeight="1" x14ac:dyDescent="0.2">
      <c r="E66" s="18"/>
      <c r="F66" s="18"/>
      <c r="G66" s="18"/>
      <c r="H66" s="18"/>
      <c r="I66" s="18"/>
      <c r="J66" s="18"/>
      <c r="K66" s="18"/>
      <c r="L66" s="18"/>
      <c r="M66" s="18"/>
      <c r="N66" s="18"/>
      <c r="O66" s="18"/>
      <c r="P66" s="18"/>
      <c r="Q66" s="18"/>
      <c r="R66" s="18"/>
    </row>
    <row r="67" spans="5:18" ht="12.75" customHeight="1" x14ac:dyDescent="0.2"/>
    <row r="68" spans="5:18" ht="12.75" customHeight="1" x14ac:dyDescent="0.2"/>
    <row r="69" spans="5:18" ht="12.75" customHeight="1" x14ac:dyDescent="0.2"/>
    <row r="70" spans="5:18" ht="12.75" customHeight="1" x14ac:dyDescent="0.2"/>
    <row r="71" spans="5:18" ht="12.75" customHeight="1" x14ac:dyDescent="0.2"/>
    <row r="72" spans="5:18" ht="12.75" customHeight="1" x14ac:dyDescent="0.2"/>
    <row r="73" spans="5:18" ht="12.75" customHeight="1" x14ac:dyDescent="0.2"/>
    <row r="74" spans="5:18" ht="12.75" customHeight="1" x14ac:dyDescent="0.2"/>
    <row r="75" spans="5:18" ht="12.75" customHeight="1" x14ac:dyDescent="0.2"/>
    <row r="76" spans="5:18" ht="12.75" customHeight="1" x14ac:dyDescent="0.2"/>
    <row r="77" spans="5:18" ht="12.75" customHeight="1" x14ac:dyDescent="0.2"/>
    <row r="78" spans="5:18" ht="12.75" customHeight="1" x14ac:dyDescent="0.2"/>
    <row r="79" spans="5:18" ht="12.75" customHeight="1" x14ac:dyDescent="0.2"/>
    <row r="80" spans="5:18"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sheetData>
  <phoneticPr fontId="4" type="noConversion"/>
  <pageMargins left="0.75" right="0.75" top="1" bottom="0.75" header="0.5" footer="0.5"/>
  <pageSetup scale="75" orientation="landscape" horizontalDpi="300" verticalDpi="300"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90"/>
  <sheetViews>
    <sheetView showGridLines="0" showRowColHeaders="0" workbookViewId="0"/>
  </sheetViews>
  <sheetFormatPr defaultRowHeight="12" outlineLevelRow="1" x14ac:dyDescent="0.2"/>
  <cols>
    <col min="1" max="3" width="3" style="6" customWidth="1"/>
    <col min="4" max="4" width="22.7109375" customWidth="1"/>
    <col min="5" max="5" width="10.7109375" customWidth="1"/>
    <col min="6" max="6" width="20.7109375" customWidth="1"/>
    <col min="7" max="8" width="10.7109375" customWidth="1"/>
    <col min="9" max="9" width="20.7109375" customWidth="1"/>
    <col min="10" max="11" width="10.7109375" customWidth="1"/>
    <col min="12" max="12" width="20.7109375" customWidth="1"/>
    <col min="13" max="18" width="10.7109375" customWidth="1"/>
    <col min="19" max="19" width="15.7109375" customWidth="1"/>
  </cols>
  <sheetData>
    <row r="1" spans="1:19" ht="15.75" x14ac:dyDescent="0.25">
      <c r="A1" s="5" t="str">
        <f>'1. Required Start-Up Funds'!A1</f>
        <v>CloudNET Co.,Ltd</v>
      </c>
    </row>
    <row r="2" spans="1:19" ht="15.75" x14ac:dyDescent="0.25">
      <c r="A2" s="5" t="s">
        <v>188</v>
      </c>
    </row>
    <row r="3" spans="1:19" ht="12.75" customHeight="1" x14ac:dyDescent="0.2">
      <c r="A3" s="1"/>
      <c r="B3" s="1"/>
      <c r="C3" s="1"/>
      <c r="D3" s="45"/>
      <c r="E3" s="45"/>
      <c r="F3" s="45"/>
      <c r="G3" s="45"/>
      <c r="H3" s="45"/>
      <c r="I3" s="45"/>
      <c r="J3" s="45"/>
      <c r="K3" s="45"/>
      <c r="L3" s="45"/>
      <c r="M3" s="45"/>
      <c r="N3" s="45"/>
      <c r="O3" s="45"/>
      <c r="P3" s="7"/>
      <c r="Q3" s="7"/>
      <c r="R3" s="7"/>
      <c r="S3" s="7"/>
    </row>
    <row r="4" spans="1:19" ht="12.75" customHeight="1" x14ac:dyDescent="0.2">
      <c r="A4" s="1"/>
      <c r="B4" s="1"/>
      <c r="C4" s="1"/>
      <c r="D4" s="45"/>
      <c r="E4" s="45"/>
      <c r="F4" s="45"/>
      <c r="G4" s="45"/>
      <c r="H4" s="45"/>
      <c r="I4" s="45"/>
      <c r="J4" s="45"/>
      <c r="K4" s="45"/>
      <c r="L4" s="45"/>
      <c r="M4" s="45"/>
      <c r="N4" s="45"/>
      <c r="O4" s="45"/>
      <c r="P4" s="7"/>
      <c r="Q4" s="7"/>
      <c r="R4" s="7"/>
      <c r="S4" s="7"/>
    </row>
    <row r="5" spans="1:19" ht="12.75" customHeight="1" x14ac:dyDescent="0.2">
      <c r="A5" s="1"/>
      <c r="B5" s="1"/>
      <c r="C5" s="1"/>
      <c r="D5" s="45"/>
      <c r="E5" s="45"/>
      <c r="F5" s="45"/>
      <c r="G5" s="45"/>
      <c r="H5" s="45"/>
      <c r="I5" s="45"/>
      <c r="J5" s="45"/>
      <c r="K5" s="45"/>
      <c r="L5" s="45"/>
      <c r="M5" s="45"/>
      <c r="N5" s="45"/>
      <c r="O5" s="45"/>
      <c r="P5" s="7"/>
      <c r="Q5" s="7"/>
      <c r="R5" s="7"/>
      <c r="S5" s="7"/>
    </row>
    <row r="6" spans="1:19" ht="12.75" customHeight="1" thickBot="1" x14ac:dyDescent="0.25">
      <c r="A6" s="1"/>
      <c r="B6" s="1"/>
      <c r="C6" s="1"/>
      <c r="D6" s="45"/>
      <c r="E6" s="100"/>
      <c r="F6" s="48" t="s">
        <v>60</v>
      </c>
      <c r="G6" s="101" t="s">
        <v>189</v>
      </c>
      <c r="H6" s="100"/>
      <c r="I6" s="48" t="s">
        <v>72</v>
      </c>
      <c r="J6" s="101" t="s">
        <v>189</v>
      </c>
      <c r="K6" s="100"/>
      <c r="L6" s="48" t="s">
        <v>61</v>
      </c>
      <c r="M6" s="101" t="s">
        <v>189</v>
      </c>
      <c r="N6" s="100"/>
      <c r="O6" s="100"/>
      <c r="P6" s="19"/>
      <c r="Q6" s="19"/>
      <c r="R6" s="19"/>
      <c r="S6" s="19"/>
    </row>
    <row r="7" spans="1:19" ht="12.75" customHeight="1" thickTop="1" x14ac:dyDescent="0.2">
      <c r="A7" s="102"/>
      <c r="B7" s="102"/>
      <c r="C7" s="102"/>
      <c r="D7" s="99"/>
      <c r="E7" s="99"/>
      <c r="F7" s="99"/>
      <c r="G7" s="110"/>
      <c r="H7" s="99"/>
      <c r="I7" s="99"/>
      <c r="J7" s="99"/>
      <c r="K7" s="99"/>
      <c r="L7" s="99"/>
      <c r="M7" s="99"/>
      <c r="N7" s="99"/>
      <c r="O7" s="99"/>
      <c r="P7" s="21"/>
      <c r="Q7" s="21"/>
      <c r="R7" s="21"/>
      <c r="S7" s="21"/>
    </row>
    <row r="8" spans="1:19" ht="12.75" customHeight="1" outlineLevel="1" x14ac:dyDescent="0.2">
      <c r="A8" s="102" t="str">
        <f>'8. Income Statement'!A8</f>
        <v>Income</v>
      </c>
      <c r="B8" s="102"/>
      <c r="C8" s="102"/>
      <c r="D8" s="99"/>
      <c r="E8" s="99"/>
      <c r="F8" s="99"/>
      <c r="G8" s="110"/>
      <c r="H8" s="99"/>
      <c r="I8" s="99"/>
      <c r="J8" s="110"/>
      <c r="K8" s="99"/>
      <c r="L8" s="99"/>
      <c r="M8" s="110"/>
      <c r="N8" s="99"/>
      <c r="O8" s="99"/>
      <c r="P8" s="21"/>
      <c r="Q8" s="21"/>
      <c r="R8" s="21"/>
      <c r="S8" s="21"/>
    </row>
    <row r="9" spans="1:19" ht="12.75" customHeight="1" outlineLevel="1" x14ac:dyDescent="0.2">
      <c r="A9" s="102"/>
      <c r="B9" s="102" t="str">
        <f>'8. Income Statement'!B9</f>
        <v>Product/Service A</v>
      </c>
      <c r="C9" s="102"/>
      <c r="D9" s="99"/>
      <c r="E9" s="99"/>
      <c r="F9" s="103">
        <f>'8. Income Statement'!Q9</f>
        <v>0</v>
      </c>
      <c r="G9" s="110"/>
      <c r="H9" s="99"/>
      <c r="I9" s="103">
        <f>'12. Income Statement (2)'!Q9</f>
        <v>0</v>
      </c>
      <c r="J9" s="110"/>
      <c r="K9" s="99"/>
      <c r="L9" s="103">
        <f>'15. Income Statement (3)'!Q9</f>
        <v>0</v>
      </c>
      <c r="M9" s="110"/>
      <c r="N9" s="99"/>
      <c r="O9" s="99"/>
      <c r="P9" s="21"/>
      <c r="Q9" s="21"/>
      <c r="R9" s="21"/>
      <c r="S9" s="21"/>
    </row>
    <row r="10" spans="1:19" ht="12.75" customHeight="1" outlineLevel="1" x14ac:dyDescent="0.2">
      <c r="A10" s="102"/>
      <c r="B10" s="102" t="str">
        <f>'8. Income Statement'!B10</f>
        <v>Product/Service B</v>
      </c>
      <c r="C10" s="102"/>
      <c r="D10" s="99"/>
      <c r="E10" s="99"/>
      <c r="F10" s="103">
        <f>'8. Income Statement'!Q10</f>
        <v>0</v>
      </c>
      <c r="G10" s="110"/>
      <c r="H10" s="99"/>
      <c r="I10" s="103">
        <f>'12. Income Statement (2)'!Q10</f>
        <v>0</v>
      </c>
      <c r="J10" s="110"/>
      <c r="K10" s="99"/>
      <c r="L10" s="103">
        <f>'15. Income Statement (3)'!Q10</f>
        <v>0</v>
      </c>
      <c r="M10" s="110"/>
      <c r="N10" s="99"/>
      <c r="O10" s="99"/>
      <c r="P10" s="21"/>
      <c r="Q10" s="21"/>
      <c r="R10" s="21"/>
      <c r="S10" s="21"/>
    </row>
    <row r="11" spans="1:19" ht="12.75" customHeight="1" outlineLevel="1" x14ac:dyDescent="0.2">
      <c r="A11" s="102"/>
      <c r="B11" s="102" t="str">
        <f>'8. Income Statement'!B11</f>
        <v/>
      </c>
      <c r="C11" s="102"/>
      <c r="D11" s="99"/>
      <c r="E11" s="99"/>
      <c r="F11" s="103">
        <f>'8. Income Statement'!Q11</f>
        <v>0</v>
      </c>
      <c r="G11" s="110"/>
      <c r="H11" s="99"/>
      <c r="I11" s="103">
        <f>'12. Income Statement (2)'!Q11</f>
        <v>0</v>
      </c>
      <c r="J11" s="110"/>
      <c r="K11" s="99"/>
      <c r="L11" s="103">
        <f>'15. Income Statement (3)'!Q11</f>
        <v>0</v>
      </c>
      <c r="M11" s="110"/>
      <c r="N11" s="99"/>
      <c r="O11" s="99"/>
      <c r="P11" s="21"/>
      <c r="Q11" s="21"/>
      <c r="R11" s="21"/>
      <c r="S11" s="21"/>
    </row>
    <row r="12" spans="1:19" ht="12.75" customHeight="1" outlineLevel="1" thickBot="1" x14ac:dyDescent="0.25">
      <c r="A12" s="102"/>
      <c r="B12" s="102" t="str">
        <f>'8. Income Statement'!B12</f>
        <v/>
      </c>
      <c r="C12" s="102"/>
      <c r="D12" s="99"/>
      <c r="E12" s="99"/>
      <c r="F12" s="57">
        <f>'8. Income Statement'!Q12</f>
        <v>0</v>
      </c>
      <c r="G12" s="110"/>
      <c r="H12" s="99"/>
      <c r="I12" s="57">
        <f>'12. Income Statement (2)'!Q12</f>
        <v>0</v>
      </c>
      <c r="J12" s="110"/>
      <c r="K12" s="99"/>
      <c r="L12" s="57">
        <f>'15. Income Statement (3)'!Q12</f>
        <v>0</v>
      </c>
      <c r="M12" s="110"/>
      <c r="N12" s="99"/>
      <c r="O12" s="99"/>
      <c r="P12" s="21"/>
      <c r="Q12" s="21"/>
      <c r="R12" s="21"/>
      <c r="S12" s="21"/>
    </row>
    <row r="13" spans="1:19" ht="12.75" customHeight="1" x14ac:dyDescent="0.2">
      <c r="A13" s="102" t="str">
        <f>'8. Income Statement'!A13</f>
        <v>Total Income</v>
      </c>
      <c r="B13" s="102"/>
      <c r="C13" s="102"/>
      <c r="D13" s="99"/>
      <c r="E13" s="99"/>
      <c r="F13" s="103">
        <f>'8. Income Statement'!Q13</f>
        <v>0</v>
      </c>
      <c r="G13" s="110">
        <v>1</v>
      </c>
      <c r="H13" s="99"/>
      <c r="I13" s="104">
        <f>SUM(I9:I12)</f>
        <v>0</v>
      </c>
      <c r="J13" s="110">
        <v>1</v>
      </c>
      <c r="K13" s="99"/>
      <c r="L13" s="104">
        <f>SUM(L9:L12)</f>
        <v>0</v>
      </c>
      <c r="M13" s="110">
        <v>1</v>
      </c>
      <c r="N13" s="99"/>
      <c r="O13" s="99"/>
      <c r="P13" s="21"/>
      <c r="Q13" s="21"/>
      <c r="R13" s="21"/>
      <c r="S13" s="21"/>
    </row>
    <row r="14" spans="1:19" ht="12.75" customHeight="1" x14ac:dyDescent="0.2">
      <c r="A14" s="102"/>
      <c r="B14" s="102"/>
      <c r="C14" s="102"/>
      <c r="D14" s="99"/>
      <c r="E14" s="99"/>
      <c r="F14" s="99"/>
      <c r="G14" s="110"/>
      <c r="H14" s="99"/>
      <c r="I14" s="99"/>
      <c r="J14" s="110"/>
      <c r="K14" s="99"/>
      <c r="L14" s="99"/>
      <c r="M14" s="110"/>
      <c r="N14" s="99"/>
      <c r="O14" s="99"/>
      <c r="P14" s="21"/>
      <c r="Q14" s="21"/>
      <c r="R14" s="21"/>
      <c r="S14" s="21"/>
    </row>
    <row r="15" spans="1:19" ht="12.75" customHeight="1" outlineLevel="1" x14ac:dyDescent="0.2">
      <c r="A15" s="102" t="str">
        <f>'8. Income Statement'!A15</f>
        <v>Cost of Sales</v>
      </c>
      <c r="B15" s="102"/>
      <c r="C15" s="102"/>
      <c r="D15" s="99"/>
      <c r="E15" s="103"/>
      <c r="F15" s="103"/>
      <c r="G15" s="110"/>
      <c r="H15" s="103"/>
      <c r="I15" s="103"/>
      <c r="J15" s="110"/>
      <c r="K15" s="103"/>
      <c r="L15" s="103"/>
      <c r="M15" s="110"/>
      <c r="N15" s="103"/>
      <c r="O15" s="103"/>
      <c r="P15" s="22"/>
      <c r="Q15" s="22"/>
      <c r="R15" s="22"/>
      <c r="S15" s="22"/>
    </row>
    <row r="16" spans="1:19" ht="12.75" customHeight="1" outlineLevel="1" x14ac:dyDescent="0.2">
      <c r="A16" s="102"/>
      <c r="B16" s="102" t="str">
        <f>'8. Income Statement'!B16</f>
        <v>Product/Service A</v>
      </c>
      <c r="C16" s="102"/>
      <c r="D16" s="99"/>
      <c r="E16" s="103"/>
      <c r="F16" s="103">
        <f>'8. Income Statement'!Q16</f>
        <v>0</v>
      </c>
      <c r="G16" s="110"/>
      <c r="H16" s="103"/>
      <c r="I16" s="103">
        <f>'12. Income Statement (2)'!Q16</f>
        <v>0</v>
      </c>
      <c r="J16" s="110"/>
      <c r="K16" s="103"/>
      <c r="L16" s="103">
        <f>'15. Income Statement (3)'!Q16</f>
        <v>0</v>
      </c>
      <c r="M16" s="110"/>
      <c r="N16" s="103"/>
      <c r="O16" s="103"/>
      <c r="P16" s="22"/>
      <c r="Q16" s="22"/>
      <c r="R16" s="22"/>
      <c r="S16" s="22"/>
    </row>
    <row r="17" spans="1:19" ht="12.75" customHeight="1" outlineLevel="1" x14ac:dyDescent="0.2">
      <c r="A17" s="102"/>
      <c r="B17" s="102" t="str">
        <f>'8. Income Statement'!B17</f>
        <v>Product/Service B</v>
      </c>
      <c r="C17" s="102"/>
      <c r="D17" s="99"/>
      <c r="E17" s="104"/>
      <c r="F17" s="103">
        <f>'8. Income Statement'!Q17</f>
        <v>0</v>
      </c>
      <c r="G17" s="110"/>
      <c r="H17" s="104"/>
      <c r="I17" s="103">
        <f>'12. Income Statement (2)'!Q17</f>
        <v>0</v>
      </c>
      <c r="J17" s="110"/>
      <c r="K17" s="104"/>
      <c r="L17" s="103">
        <f>'15. Income Statement (3)'!Q17</f>
        <v>0</v>
      </c>
      <c r="M17" s="110"/>
      <c r="N17" s="104"/>
      <c r="O17" s="104"/>
      <c r="P17" s="23"/>
      <c r="Q17" s="23"/>
      <c r="R17" s="23"/>
      <c r="S17" s="23"/>
    </row>
    <row r="18" spans="1:19" ht="12.75" customHeight="1" outlineLevel="1" x14ac:dyDescent="0.2">
      <c r="A18" s="102"/>
      <c r="B18" s="102" t="str">
        <f>'8. Income Statement'!B18</f>
        <v/>
      </c>
      <c r="C18" s="102"/>
      <c r="D18" s="99"/>
      <c r="E18" s="104"/>
      <c r="F18" s="103">
        <f>'8. Income Statement'!Q18</f>
        <v>0</v>
      </c>
      <c r="G18" s="110"/>
      <c r="H18" s="104"/>
      <c r="I18" s="103">
        <f>'12. Income Statement (2)'!Q18</f>
        <v>0</v>
      </c>
      <c r="J18" s="110"/>
      <c r="K18" s="104"/>
      <c r="L18" s="103">
        <f>'15. Income Statement (3)'!Q18</f>
        <v>0</v>
      </c>
      <c r="M18" s="110"/>
      <c r="N18" s="104"/>
      <c r="O18" s="104"/>
      <c r="P18" s="23"/>
      <c r="Q18" s="23"/>
      <c r="R18" s="23"/>
      <c r="S18" s="23"/>
    </row>
    <row r="19" spans="1:19" ht="12.75" customHeight="1" outlineLevel="1" thickBot="1" x14ac:dyDescent="0.25">
      <c r="A19" s="102"/>
      <c r="B19" s="102" t="str">
        <f>'8. Income Statement'!B19</f>
        <v/>
      </c>
      <c r="C19" s="102"/>
      <c r="D19" s="99"/>
      <c r="E19" s="103"/>
      <c r="F19" s="57">
        <f>'8. Income Statement'!Q19</f>
        <v>0</v>
      </c>
      <c r="G19" s="116"/>
      <c r="H19" s="103"/>
      <c r="I19" s="57">
        <f>'12. Income Statement (2)'!Q19</f>
        <v>0</v>
      </c>
      <c r="J19" s="116"/>
      <c r="K19" s="103"/>
      <c r="L19" s="57">
        <f>'15. Income Statement (3)'!Q19</f>
        <v>0</v>
      </c>
      <c r="M19" s="116"/>
      <c r="N19" s="103"/>
      <c r="O19" s="103"/>
      <c r="P19" s="22"/>
      <c r="Q19" s="22"/>
      <c r="R19" s="22"/>
      <c r="S19" s="22"/>
    </row>
    <row r="20" spans="1:19" ht="12.75" customHeight="1" x14ac:dyDescent="0.2">
      <c r="A20" s="102" t="str">
        <f>'8. Income Statement'!A20</f>
        <v>Total Cost of Sales</v>
      </c>
      <c r="B20" s="102"/>
      <c r="C20" s="102"/>
      <c r="D20" s="99"/>
      <c r="E20" s="103"/>
      <c r="F20" s="103">
        <f>SUM(F16:F19)</f>
        <v>0</v>
      </c>
      <c r="G20" s="110">
        <f>IF(F20=0,0,F20/F13)</f>
        <v>0</v>
      </c>
      <c r="H20" s="103"/>
      <c r="I20" s="103">
        <f>SUM(I16:I19)</f>
        <v>0</v>
      </c>
      <c r="J20" s="110">
        <f>IF(I20=0,0,I20/I13)</f>
        <v>0</v>
      </c>
      <c r="K20" s="103"/>
      <c r="L20" s="103">
        <f>SUM(L16:L19)</f>
        <v>0</v>
      </c>
      <c r="M20" s="110">
        <f>IF(L20=0,0,L20/L13)</f>
        <v>0</v>
      </c>
      <c r="N20" s="103"/>
      <c r="O20" s="103"/>
      <c r="P20" s="22"/>
      <c r="Q20" s="22"/>
      <c r="R20" s="22"/>
      <c r="S20" s="22"/>
    </row>
    <row r="21" spans="1:19" ht="12.75" customHeight="1" x14ac:dyDescent="0.2">
      <c r="A21" s="102"/>
      <c r="B21" s="102"/>
      <c r="C21" s="102"/>
      <c r="D21" s="99"/>
      <c r="E21" s="104"/>
      <c r="F21" s="104"/>
      <c r="G21" s="110"/>
      <c r="H21" s="104"/>
      <c r="I21" s="104"/>
      <c r="J21" s="110"/>
      <c r="K21" s="104"/>
      <c r="L21" s="104"/>
      <c r="M21" s="110"/>
      <c r="N21" s="104"/>
      <c r="O21" s="104"/>
      <c r="P21" s="23"/>
      <c r="Q21" s="23"/>
      <c r="R21" s="23"/>
      <c r="S21" s="23"/>
    </row>
    <row r="22" spans="1:19" ht="12.75" customHeight="1" thickBot="1" x14ac:dyDescent="0.25">
      <c r="A22" s="102" t="str">
        <f>'8. Income Statement'!A22</f>
        <v>Gross Margin</v>
      </c>
      <c r="B22" s="102"/>
      <c r="C22" s="102"/>
      <c r="D22" s="99"/>
      <c r="E22" s="104"/>
      <c r="F22" s="106">
        <f>'8. Income Statement'!Q22</f>
        <v>0</v>
      </c>
      <c r="G22" s="110">
        <f>IF(F22=0,0,F22/F13)</f>
        <v>0</v>
      </c>
      <c r="H22" s="104"/>
      <c r="I22" s="106">
        <f>'12. Income Statement (2)'!Q22</f>
        <v>0</v>
      </c>
      <c r="J22" s="110">
        <f>IF(I22=0,0,I22/I13)</f>
        <v>0</v>
      </c>
      <c r="K22" s="104"/>
      <c r="L22" s="106">
        <f>'15. Income Statement (3)'!Q22</f>
        <v>0</v>
      </c>
      <c r="M22" s="110">
        <f>IF(L22=0,0,L22/L13)</f>
        <v>0</v>
      </c>
      <c r="N22" s="104"/>
      <c r="O22" s="104"/>
      <c r="P22" s="23"/>
      <c r="Q22" s="23"/>
      <c r="R22" s="23"/>
      <c r="S22" s="23"/>
    </row>
    <row r="23" spans="1:19" ht="12.75" customHeight="1" x14ac:dyDescent="0.2">
      <c r="A23" s="102"/>
      <c r="B23" s="102"/>
      <c r="C23" s="102"/>
      <c r="D23" s="99"/>
      <c r="E23" s="104"/>
      <c r="F23" s="104"/>
      <c r="G23" s="110"/>
      <c r="H23" s="104"/>
      <c r="I23" s="104"/>
      <c r="J23" s="110"/>
      <c r="K23" s="104"/>
      <c r="L23" s="104"/>
      <c r="M23" s="110"/>
      <c r="N23" s="104"/>
      <c r="O23" s="104"/>
      <c r="P23" s="23"/>
      <c r="Q23" s="23"/>
      <c r="R23" s="23"/>
      <c r="S23" s="23"/>
    </row>
    <row r="24" spans="1:19" ht="12.75" hidden="1" customHeight="1" outlineLevel="1" x14ac:dyDescent="0.2">
      <c r="A24" s="102" t="str">
        <f>'8. Income Statement'!A24</f>
        <v>Salaries and Wages</v>
      </c>
      <c r="B24" s="102"/>
      <c r="C24" s="102"/>
      <c r="D24" s="99"/>
      <c r="E24" s="103"/>
      <c r="F24" s="103"/>
      <c r="G24" s="110"/>
      <c r="H24" s="103"/>
      <c r="I24" s="103"/>
      <c r="J24" s="110"/>
      <c r="K24" s="103"/>
      <c r="L24" s="103"/>
      <c r="M24" s="110"/>
      <c r="N24" s="103"/>
      <c r="O24" s="103"/>
      <c r="P24" s="22"/>
      <c r="Q24" s="22"/>
      <c r="R24" s="22"/>
      <c r="S24" s="22"/>
    </row>
    <row r="25" spans="1:19" ht="12.75" hidden="1" customHeight="1" outlineLevel="1" x14ac:dyDescent="0.2">
      <c r="A25" s="102"/>
      <c r="B25" s="102" t="str">
        <f>'8. Income Statement'!B25</f>
        <v>Owner's Compensation</v>
      </c>
      <c r="C25" s="102"/>
      <c r="D25" s="99"/>
      <c r="E25" s="103"/>
      <c r="F25" s="103">
        <f>'8. Income Statement'!Q25</f>
        <v>0</v>
      </c>
      <c r="G25" s="110"/>
      <c r="H25" s="103"/>
      <c r="I25" s="103">
        <f>'12. Income Statement (2)'!Q25</f>
        <v>0</v>
      </c>
      <c r="J25" s="110"/>
      <c r="K25" s="103"/>
      <c r="L25" s="103">
        <f>'15. Income Statement (3)'!Q25</f>
        <v>0</v>
      </c>
      <c r="M25" s="110"/>
      <c r="N25" s="103"/>
      <c r="O25" s="103"/>
      <c r="P25" s="22"/>
      <c r="Q25" s="22"/>
      <c r="R25" s="22"/>
      <c r="S25" s="22"/>
    </row>
    <row r="26" spans="1:19" ht="12.75" hidden="1" customHeight="1" outlineLevel="1" x14ac:dyDescent="0.2">
      <c r="A26" s="102"/>
      <c r="B26" s="102" t="str">
        <f>'8. Income Statement'!B26</f>
        <v>Salaries</v>
      </c>
      <c r="C26" s="102"/>
      <c r="D26" s="99"/>
      <c r="E26" s="104"/>
      <c r="F26" s="103">
        <f>'8. Income Statement'!Q26</f>
        <v>0</v>
      </c>
      <c r="G26" s="110"/>
      <c r="H26" s="104"/>
      <c r="I26" s="103">
        <f>'12. Income Statement (2)'!Q26</f>
        <v>0</v>
      </c>
      <c r="J26" s="110"/>
      <c r="K26" s="104"/>
      <c r="L26" s="103">
        <f>'15. Income Statement (3)'!Q26</f>
        <v>0</v>
      </c>
      <c r="M26" s="110"/>
      <c r="N26" s="104"/>
      <c r="O26" s="104"/>
      <c r="P26" s="23"/>
      <c r="Q26" s="23"/>
      <c r="R26" s="23"/>
      <c r="S26" s="23"/>
    </row>
    <row r="27" spans="1:19" ht="12.75" hidden="1" customHeight="1" outlineLevel="1" x14ac:dyDescent="0.2">
      <c r="A27" s="102"/>
      <c r="B27" s="102" t="str">
        <f>'8. Income Statement'!B27</f>
        <v>Full-Time Employees</v>
      </c>
      <c r="C27" s="102"/>
      <c r="D27" s="99"/>
      <c r="E27" s="99"/>
      <c r="F27" s="103">
        <f>'8. Income Statement'!Q27</f>
        <v>0</v>
      </c>
      <c r="G27" s="110"/>
      <c r="H27" s="99"/>
      <c r="I27" s="103">
        <f>'12. Income Statement (2)'!Q27</f>
        <v>0</v>
      </c>
      <c r="J27" s="110"/>
      <c r="K27" s="99"/>
      <c r="L27" s="103">
        <f>'15. Income Statement (3)'!Q27</f>
        <v>0</v>
      </c>
      <c r="M27" s="110"/>
      <c r="N27" s="99"/>
      <c r="O27" s="99"/>
      <c r="P27" s="21"/>
      <c r="Q27" s="21"/>
      <c r="R27" s="21"/>
      <c r="S27" s="21"/>
    </row>
    <row r="28" spans="1:19" ht="12.75" hidden="1" customHeight="1" outlineLevel="1" x14ac:dyDescent="0.2">
      <c r="A28" s="102"/>
      <c r="B28" s="102" t="str">
        <f>'8. Income Statement'!B28</f>
        <v>Part-Time Employees</v>
      </c>
      <c r="C28" s="102"/>
      <c r="D28" s="99"/>
      <c r="E28" s="99"/>
      <c r="F28" s="103">
        <f>'8. Income Statement'!Q28</f>
        <v>0</v>
      </c>
      <c r="G28" s="110"/>
      <c r="H28" s="99"/>
      <c r="I28" s="103">
        <f>'12. Income Statement (2)'!Q28</f>
        <v>0</v>
      </c>
      <c r="J28" s="110"/>
      <c r="K28" s="99"/>
      <c r="L28" s="103">
        <f>'15. Income Statement (3)'!Q28</f>
        <v>0</v>
      </c>
      <c r="M28" s="110"/>
      <c r="N28" s="99"/>
      <c r="O28" s="99"/>
      <c r="P28" s="21"/>
      <c r="Q28" s="21"/>
      <c r="R28" s="21"/>
      <c r="S28" s="21"/>
    </row>
    <row r="29" spans="1:19" ht="12.75" hidden="1" customHeight="1" outlineLevel="1" x14ac:dyDescent="0.2">
      <c r="A29" s="102"/>
      <c r="B29" s="102" t="str">
        <f>'8. Income Statement'!B29</f>
        <v>Independent Contractors</v>
      </c>
      <c r="C29" s="102"/>
      <c r="D29" s="99"/>
      <c r="E29" s="99"/>
      <c r="F29" s="103">
        <f>'8. Income Statement'!Q29</f>
        <v>0</v>
      </c>
      <c r="G29" s="110"/>
      <c r="H29" s="99"/>
      <c r="I29" s="103">
        <f>'12. Income Statement (2)'!Q29</f>
        <v>0</v>
      </c>
      <c r="J29" s="110"/>
      <c r="K29" s="99"/>
      <c r="L29" s="103">
        <f>'15. Income Statement (3)'!Q29</f>
        <v>0</v>
      </c>
      <c r="M29" s="110"/>
      <c r="N29" s="99"/>
      <c r="O29" s="99"/>
      <c r="P29" s="21"/>
      <c r="Q29" s="21"/>
      <c r="R29" s="21"/>
      <c r="S29" s="21"/>
    </row>
    <row r="30" spans="1:19" ht="12.75" hidden="1" customHeight="1" outlineLevel="1" thickBot="1" x14ac:dyDescent="0.25">
      <c r="A30" s="102"/>
      <c r="B30" s="102" t="str">
        <f>'8. Income Statement'!B30</f>
        <v>Payroll Taxes and Benefits</v>
      </c>
      <c r="C30" s="102"/>
      <c r="D30" s="99"/>
      <c r="E30" s="99"/>
      <c r="F30" s="57">
        <f>'8. Income Statement'!Q30</f>
        <v>0</v>
      </c>
      <c r="G30" s="110"/>
      <c r="H30" s="99"/>
      <c r="I30" s="57">
        <f>'12. Income Statement (2)'!Q30</f>
        <v>0</v>
      </c>
      <c r="J30" s="110"/>
      <c r="K30" s="99"/>
      <c r="L30" s="57">
        <f>'15. Income Statement (3)'!Q30</f>
        <v>0</v>
      </c>
      <c r="M30" s="110"/>
      <c r="N30" s="99"/>
      <c r="O30" s="99"/>
      <c r="P30" s="21"/>
      <c r="Q30" s="21"/>
      <c r="R30" s="21"/>
      <c r="S30" s="21"/>
    </row>
    <row r="31" spans="1:19" ht="12.75" customHeight="1" collapsed="1" x14ac:dyDescent="0.2">
      <c r="A31" s="102" t="str">
        <f>'8. Income Statement'!A31</f>
        <v>Total Salary and Wages</v>
      </c>
      <c r="B31" s="102"/>
      <c r="C31" s="102"/>
      <c r="D31" s="99"/>
      <c r="E31" s="99"/>
      <c r="F31" s="104">
        <f>SUM(F25:F30)</f>
        <v>0</v>
      </c>
      <c r="G31" s="110">
        <f>IF(F31=0,0,F31/F13)</f>
        <v>0</v>
      </c>
      <c r="H31" s="99"/>
      <c r="I31" s="104">
        <f>SUM(I25:I30)</f>
        <v>0</v>
      </c>
      <c r="J31" s="110">
        <f>IF(I31=0,0,I31/I13)</f>
        <v>0</v>
      </c>
      <c r="K31" s="99"/>
      <c r="L31" s="104">
        <f>SUM(L25:L30)</f>
        <v>0</v>
      </c>
      <c r="M31" s="110">
        <f>IF(L31=0,0,L31/L13)</f>
        <v>0</v>
      </c>
      <c r="N31" s="99"/>
      <c r="O31" s="99"/>
      <c r="P31" s="21"/>
      <c r="Q31" s="21"/>
      <c r="R31" s="21"/>
      <c r="S31" s="21"/>
    </row>
    <row r="32" spans="1:19" ht="12.75" customHeight="1" x14ac:dyDescent="0.2">
      <c r="A32" s="102"/>
      <c r="B32" s="102"/>
      <c r="C32" s="102"/>
      <c r="D32" s="99"/>
      <c r="E32" s="99"/>
      <c r="F32" s="99"/>
      <c r="G32" s="110"/>
      <c r="H32" s="99"/>
      <c r="I32" s="99"/>
      <c r="J32" s="110"/>
      <c r="K32" s="99"/>
      <c r="L32" s="99"/>
      <c r="M32" s="110"/>
      <c r="N32" s="99"/>
      <c r="O32" s="99"/>
      <c r="P32" s="21"/>
      <c r="Q32" s="21"/>
      <c r="R32" s="21"/>
      <c r="S32" s="21"/>
    </row>
    <row r="33" spans="1:19" ht="12.75" customHeight="1" outlineLevel="1" x14ac:dyDescent="0.2">
      <c r="A33" s="102" t="str">
        <f>'8. Income Statement'!A33</f>
        <v>Fixed Business Expenses</v>
      </c>
      <c r="B33" s="102"/>
      <c r="C33" s="102"/>
      <c r="D33" s="99"/>
      <c r="E33" s="99"/>
      <c r="F33" s="99"/>
      <c r="G33" s="110"/>
      <c r="H33" s="99"/>
      <c r="I33" s="99"/>
      <c r="J33" s="110"/>
      <c r="K33" s="99"/>
      <c r="L33" s="99"/>
      <c r="M33" s="110"/>
      <c r="N33" s="99"/>
      <c r="O33" s="99"/>
      <c r="P33" s="21"/>
      <c r="Q33" s="21"/>
      <c r="R33" s="21"/>
      <c r="S33" s="21"/>
    </row>
    <row r="34" spans="1:19" ht="12.75" customHeight="1" outlineLevel="1" x14ac:dyDescent="0.2">
      <c r="A34" s="102"/>
      <c r="B34" s="102" t="str">
        <f>'8. Income Statement'!B34</f>
        <v>Advertising</v>
      </c>
      <c r="C34" s="102"/>
      <c r="D34" s="99"/>
      <c r="E34" s="99"/>
      <c r="F34" s="103">
        <f>'8. Income Statement'!Q34</f>
        <v>0</v>
      </c>
      <c r="G34" s="110"/>
      <c r="H34" s="99"/>
      <c r="I34" s="103">
        <f>'12. Income Statement (2)'!Q34</f>
        <v>0</v>
      </c>
      <c r="J34" s="110"/>
      <c r="K34" s="99"/>
      <c r="L34" s="103">
        <f>'15. Income Statement (3)'!Q34</f>
        <v>0</v>
      </c>
      <c r="M34" s="110"/>
      <c r="N34" s="99"/>
      <c r="O34" s="99"/>
      <c r="P34" s="21"/>
      <c r="Q34" s="21"/>
      <c r="R34" s="21"/>
      <c r="S34" s="21"/>
    </row>
    <row r="35" spans="1:19" ht="12.75" customHeight="1" outlineLevel="1" x14ac:dyDescent="0.2">
      <c r="A35" s="102"/>
      <c r="B35" s="102" t="str">
        <f>'8. Income Statement'!B35</f>
        <v>Car and Truck Expenses</v>
      </c>
      <c r="C35" s="102"/>
      <c r="D35" s="99"/>
      <c r="E35" s="103"/>
      <c r="F35" s="103">
        <f>'8. Income Statement'!Q35</f>
        <v>0</v>
      </c>
      <c r="G35" s="110"/>
      <c r="H35" s="103"/>
      <c r="I35" s="103">
        <f>'12. Income Statement (2)'!Q35</f>
        <v>0</v>
      </c>
      <c r="J35" s="110"/>
      <c r="K35" s="103"/>
      <c r="L35" s="103">
        <f>'15. Income Statement (3)'!Q35</f>
        <v>0</v>
      </c>
      <c r="M35" s="110"/>
      <c r="N35" s="103"/>
      <c r="O35" s="103"/>
      <c r="P35" s="22"/>
      <c r="Q35" s="22"/>
      <c r="R35" s="22"/>
      <c r="S35" s="22"/>
    </row>
    <row r="36" spans="1:19" ht="12.75" customHeight="1" outlineLevel="1" x14ac:dyDescent="0.2">
      <c r="A36" s="102"/>
      <c r="B36" s="102" t="str">
        <f>'8. Income Statement'!B36</f>
        <v>Commissions and Fees</v>
      </c>
      <c r="C36" s="102"/>
      <c r="D36" s="99"/>
      <c r="E36" s="104"/>
      <c r="F36" s="103">
        <f>'8. Income Statement'!Q36</f>
        <v>0</v>
      </c>
      <c r="G36" s="110"/>
      <c r="H36" s="104"/>
      <c r="I36" s="103">
        <f>'12. Income Statement (2)'!Q36</f>
        <v>0</v>
      </c>
      <c r="J36" s="110"/>
      <c r="K36" s="104"/>
      <c r="L36" s="103">
        <f>'15. Income Statement (3)'!Q36</f>
        <v>0</v>
      </c>
      <c r="M36" s="110"/>
      <c r="N36" s="104"/>
      <c r="O36" s="104"/>
      <c r="P36" s="23"/>
      <c r="Q36" s="23"/>
      <c r="R36" s="23"/>
      <c r="S36" s="21"/>
    </row>
    <row r="37" spans="1:19" ht="12.75" customHeight="1" outlineLevel="1" x14ac:dyDescent="0.2">
      <c r="A37" s="102"/>
      <c r="B37" s="102" t="str">
        <f>'8. Income Statement'!B37</f>
        <v>Contract Labor</v>
      </c>
      <c r="C37" s="102"/>
      <c r="D37" s="99"/>
      <c r="E37" s="99"/>
      <c r="F37" s="103">
        <f>'8. Income Statement'!Q37</f>
        <v>0</v>
      </c>
      <c r="G37" s="110"/>
      <c r="H37" s="99"/>
      <c r="I37" s="103">
        <f>'12. Income Statement (2)'!Q37</f>
        <v>0</v>
      </c>
      <c r="J37" s="110"/>
      <c r="K37" s="99"/>
      <c r="L37" s="103">
        <f>'15. Income Statement (3)'!Q37</f>
        <v>0</v>
      </c>
      <c r="M37" s="110"/>
      <c r="N37" s="99"/>
      <c r="O37" s="99"/>
      <c r="P37" s="21"/>
      <c r="Q37" s="21"/>
      <c r="R37" s="21"/>
      <c r="S37" s="21"/>
    </row>
    <row r="38" spans="1:19" ht="12.75" customHeight="1" outlineLevel="1" x14ac:dyDescent="0.2">
      <c r="A38" s="102"/>
      <c r="B38" s="102" t="str">
        <f>'8. Income Statement'!B38</f>
        <v>Credit Card and Bank Charges</v>
      </c>
      <c r="C38" s="102"/>
      <c r="D38" s="99"/>
      <c r="E38" s="99"/>
      <c r="F38" s="103">
        <f>'8. Income Statement'!Q38</f>
        <v>0</v>
      </c>
      <c r="G38" s="110"/>
      <c r="H38" s="99"/>
      <c r="I38" s="103">
        <f>'12. Income Statement (2)'!Q38</f>
        <v>0</v>
      </c>
      <c r="J38" s="110"/>
      <c r="K38" s="99"/>
      <c r="L38" s="103">
        <f>'15. Income Statement (3)'!Q38</f>
        <v>0</v>
      </c>
      <c r="M38" s="110"/>
      <c r="N38" s="99"/>
      <c r="O38" s="99"/>
      <c r="P38" s="21"/>
      <c r="Q38" s="21"/>
      <c r="R38" s="21"/>
      <c r="S38" s="21"/>
    </row>
    <row r="39" spans="1:19" ht="12.75" customHeight="1" outlineLevel="1" x14ac:dyDescent="0.2">
      <c r="A39" s="102"/>
      <c r="B39" s="102" t="str">
        <f>'8. Income Statement'!B39</f>
        <v>Customer Discounts and Refunds</v>
      </c>
      <c r="C39" s="102"/>
      <c r="D39" s="99"/>
      <c r="E39" s="99"/>
      <c r="F39" s="103">
        <f>'8. Income Statement'!Q39</f>
        <v>0</v>
      </c>
      <c r="G39" s="110"/>
      <c r="H39" s="99"/>
      <c r="I39" s="103">
        <f>'12. Income Statement (2)'!Q39</f>
        <v>0</v>
      </c>
      <c r="J39" s="110"/>
      <c r="K39" s="99"/>
      <c r="L39" s="103">
        <f>'15. Income Statement (3)'!Q39</f>
        <v>0</v>
      </c>
      <c r="M39" s="110"/>
      <c r="N39" s="99"/>
      <c r="O39" s="99"/>
      <c r="P39" s="21"/>
      <c r="Q39" s="21"/>
      <c r="R39" s="21"/>
      <c r="S39" s="21"/>
    </row>
    <row r="40" spans="1:19" ht="12.75" customHeight="1" outlineLevel="1" x14ac:dyDescent="0.2">
      <c r="A40" s="102"/>
      <c r="B40" s="102" t="str">
        <f>'8. Income Statement'!B40</f>
        <v>Dues and Subscriptions</v>
      </c>
      <c r="C40" s="102"/>
      <c r="D40" s="99"/>
      <c r="E40" s="99"/>
      <c r="F40" s="103">
        <f>'8. Income Statement'!Q40</f>
        <v>0</v>
      </c>
      <c r="G40" s="110"/>
      <c r="H40" s="99"/>
      <c r="I40" s="103">
        <f>'12. Income Statement (2)'!Q40</f>
        <v>0</v>
      </c>
      <c r="J40" s="110"/>
      <c r="K40" s="99"/>
      <c r="L40" s="103">
        <f>'15. Income Statement (3)'!Q40</f>
        <v>0</v>
      </c>
      <c r="M40" s="110"/>
      <c r="N40" s="45"/>
      <c r="O40" s="45"/>
      <c r="P40" s="7"/>
      <c r="Q40" s="7"/>
      <c r="R40" s="7"/>
      <c r="S40" s="7"/>
    </row>
    <row r="41" spans="1:19" ht="12.75" customHeight="1" outlineLevel="1" x14ac:dyDescent="0.2">
      <c r="A41" s="102"/>
      <c r="B41" s="102" t="str">
        <f>'8. Income Statement'!B41</f>
        <v>Entertainment</v>
      </c>
      <c r="C41" s="102"/>
      <c r="D41" s="99"/>
      <c r="E41" s="99"/>
      <c r="F41" s="103">
        <f>'8. Income Statement'!Q41</f>
        <v>0</v>
      </c>
      <c r="G41" s="110"/>
      <c r="H41" s="99"/>
      <c r="I41" s="103">
        <f>'12. Income Statement (2)'!Q41</f>
        <v>0</v>
      </c>
      <c r="J41" s="110"/>
      <c r="K41" s="99"/>
      <c r="L41" s="103">
        <f>'15. Income Statement (3)'!Q41</f>
        <v>0</v>
      </c>
      <c r="M41" s="110"/>
      <c r="N41" s="45"/>
      <c r="O41" s="45"/>
      <c r="P41" s="7"/>
      <c r="Q41" s="7"/>
      <c r="R41" s="7"/>
      <c r="S41" s="7"/>
    </row>
    <row r="42" spans="1:19" ht="12.75" customHeight="1" outlineLevel="1" x14ac:dyDescent="0.2">
      <c r="A42" s="102"/>
      <c r="B42" s="102" t="str">
        <f>'8. Income Statement'!B42</f>
        <v>Insurance (Liability and Property)</v>
      </c>
      <c r="C42" s="102"/>
      <c r="D42" s="99"/>
      <c r="E42" s="99"/>
      <c r="F42" s="103">
        <f>'8. Income Statement'!Q42</f>
        <v>0</v>
      </c>
      <c r="G42" s="110"/>
      <c r="H42" s="99"/>
      <c r="I42" s="103">
        <f>'12. Income Statement (2)'!Q42</f>
        <v>0</v>
      </c>
      <c r="J42" s="110"/>
      <c r="K42" s="99"/>
      <c r="L42" s="103">
        <f>'15. Income Statement (3)'!Q42</f>
        <v>0</v>
      </c>
      <c r="M42" s="110"/>
      <c r="N42" s="45"/>
      <c r="O42" s="45"/>
      <c r="P42" s="7"/>
      <c r="Q42" s="7"/>
      <c r="R42" s="7"/>
      <c r="S42" s="7"/>
    </row>
    <row r="43" spans="1:19" ht="12.75" customHeight="1" outlineLevel="1" x14ac:dyDescent="0.2">
      <c r="A43" s="102"/>
      <c r="B43" s="102" t="str">
        <f>'8. Income Statement'!B43</f>
        <v>Internet</v>
      </c>
      <c r="C43" s="102"/>
      <c r="D43" s="99"/>
      <c r="E43" s="99"/>
      <c r="F43" s="103">
        <f>'8. Income Statement'!Q43</f>
        <v>0</v>
      </c>
      <c r="G43" s="110"/>
      <c r="H43" s="99"/>
      <c r="I43" s="103">
        <f>'12. Income Statement (2)'!Q43</f>
        <v>0</v>
      </c>
      <c r="J43" s="110"/>
      <c r="K43" s="99"/>
      <c r="L43" s="103">
        <f>'15. Income Statement (3)'!Q43</f>
        <v>0</v>
      </c>
      <c r="M43" s="110"/>
      <c r="N43" s="45"/>
      <c r="O43" s="45"/>
      <c r="P43" s="7"/>
      <c r="Q43" s="7"/>
      <c r="R43" s="7"/>
      <c r="S43" s="7"/>
    </row>
    <row r="44" spans="1:19" ht="12.75" customHeight="1" outlineLevel="1" x14ac:dyDescent="0.2">
      <c r="A44" s="102"/>
      <c r="B44" s="102" t="str">
        <f>'8. Income Statement'!B44</f>
        <v>Legal and Professional Fees</v>
      </c>
      <c r="C44" s="102"/>
      <c r="D44" s="99"/>
      <c r="E44" s="99"/>
      <c r="F44" s="103">
        <f>'8. Income Statement'!Q44</f>
        <v>0</v>
      </c>
      <c r="G44" s="110"/>
      <c r="H44" s="99"/>
      <c r="I44" s="103">
        <f>'12. Income Statement (2)'!Q44</f>
        <v>0</v>
      </c>
      <c r="J44" s="110"/>
      <c r="K44" s="99"/>
      <c r="L44" s="103">
        <f>'15. Income Statement (3)'!Q44</f>
        <v>0</v>
      </c>
      <c r="M44" s="110"/>
      <c r="N44" s="45"/>
      <c r="O44" s="45"/>
      <c r="P44" s="7"/>
      <c r="Q44" s="7"/>
      <c r="R44" s="7"/>
      <c r="S44" s="7"/>
    </row>
    <row r="45" spans="1:19" ht="12.75" customHeight="1" outlineLevel="1" x14ac:dyDescent="0.2">
      <c r="A45" s="102"/>
      <c r="B45" s="102" t="str">
        <f>'8. Income Statement'!B45</f>
        <v>Office Expenses</v>
      </c>
      <c r="C45" s="102"/>
      <c r="D45" s="99"/>
      <c r="E45" s="99"/>
      <c r="F45" s="103">
        <f>'8. Income Statement'!Q45</f>
        <v>0</v>
      </c>
      <c r="G45" s="110"/>
      <c r="H45" s="99"/>
      <c r="I45" s="103">
        <f>'12. Income Statement (2)'!Q45</f>
        <v>0</v>
      </c>
      <c r="J45" s="110"/>
      <c r="K45" s="99"/>
      <c r="L45" s="103">
        <f>'15. Income Statement (3)'!Q45</f>
        <v>0</v>
      </c>
      <c r="M45" s="110"/>
      <c r="N45" s="45"/>
      <c r="O45" s="45"/>
    </row>
    <row r="46" spans="1:19" ht="12.75" customHeight="1" outlineLevel="1" x14ac:dyDescent="0.2">
      <c r="A46" s="102"/>
      <c r="B46" s="102" t="str">
        <f>'8. Income Statement'!B46</f>
        <v>Postage and Delivery</v>
      </c>
      <c r="C46" s="102"/>
      <c r="D46" s="99"/>
      <c r="E46" s="99"/>
      <c r="F46" s="103">
        <f>'8. Income Statement'!Q46</f>
        <v>0</v>
      </c>
      <c r="G46" s="110"/>
      <c r="H46" s="99"/>
      <c r="I46" s="103">
        <f>'12. Income Statement (2)'!Q46</f>
        <v>0</v>
      </c>
      <c r="J46" s="110"/>
      <c r="K46" s="99"/>
      <c r="L46" s="103">
        <f>'15. Income Statement (3)'!Q46</f>
        <v>0</v>
      </c>
      <c r="M46" s="110"/>
      <c r="N46" s="45"/>
      <c r="O46" s="45"/>
    </row>
    <row r="47" spans="1:19" ht="12.75" customHeight="1" outlineLevel="1" x14ac:dyDescent="0.2">
      <c r="A47" s="102"/>
      <c r="B47" s="102" t="str">
        <f>'8. Income Statement'!B47</f>
        <v>Rent (on business property)</v>
      </c>
      <c r="C47" s="102"/>
      <c r="D47" s="99"/>
      <c r="E47" s="99"/>
      <c r="F47" s="103">
        <f>'8. Income Statement'!Q47</f>
        <v>0</v>
      </c>
      <c r="G47" s="110"/>
      <c r="H47" s="99"/>
      <c r="I47" s="103">
        <f>'12. Income Statement (2)'!Q47</f>
        <v>0</v>
      </c>
      <c r="J47" s="110"/>
      <c r="K47" s="99"/>
      <c r="L47" s="103">
        <f>'15. Income Statement (3)'!Q47</f>
        <v>0</v>
      </c>
      <c r="M47" s="110"/>
      <c r="N47" s="45"/>
      <c r="O47" s="45"/>
    </row>
    <row r="48" spans="1:19" ht="12.75" customHeight="1" outlineLevel="1" x14ac:dyDescent="0.2">
      <c r="A48" s="102"/>
      <c r="B48" s="102" t="str">
        <f>'8. Income Statement'!B48</f>
        <v>Rent of Vehicles and Equipment</v>
      </c>
      <c r="C48" s="102"/>
      <c r="D48" s="99"/>
      <c r="E48" s="99"/>
      <c r="F48" s="103">
        <f>'8. Income Statement'!Q48</f>
        <v>0</v>
      </c>
      <c r="G48" s="110"/>
      <c r="H48" s="99"/>
      <c r="I48" s="103">
        <f>'12. Income Statement (2)'!Q48</f>
        <v>0</v>
      </c>
      <c r="J48" s="110"/>
      <c r="K48" s="99"/>
      <c r="L48" s="103">
        <f>'15. Income Statement (3)'!Q48</f>
        <v>0</v>
      </c>
      <c r="M48" s="110"/>
      <c r="N48" s="45"/>
      <c r="O48" s="45"/>
    </row>
    <row r="49" spans="1:19" ht="12.75" customHeight="1" outlineLevel="1" x14ac:dyDescent="0.2">
      <c r="A49" s="102"/>
      <c r="B49" s="102" t="str">
        <f>'8. Income Statement'!B49</f>
        <v>Repairs and Maintenance</v>
      </c>
      <c r="C49" s="102"/>
      <c r="D49" s="99"/>
      <c r="E49" s="99"/>
      <c r="F49" s="103">
        <f>'8. Income Statement'!Q49</f>
        <v>0</v>
      </c>
      <c r="G49" s="110"/>
      <c r="H49" s="99"/>
      <c r="I49" s="103">
        <f>'12. Income Statement (2)'!Q49</f>
        <v>0</v>
      </c>
      <c r="J49" s="110"/>
      <c r="K49" s="99"/>
      <c r="L49" s="103">
        <f>'15. Income Statement (3)'!Q49</f>
        <v>0</v>
      </c>
      <c r="M49" s="110"/>
      <c r="N49" s="45"/>
      <c r="O49" s="45"/>
    </row>
    <row r="50" spans="1:19" ht="12.75" customHeight="1" outlineLevel="1" x14ac:dyDescent="0.2">
      <c r="A50" s="102"/>
      <c r="B50" s="102" t="str">
        <f>'8. Income Statement'!B50</f>
        <v>Supplies</v>
      </c>
      <c r="C50" s="102"/>
      <c r="D50" s="99"/>
      <c r="E50" s="99"/>
      <c r="F50" s="103">
        <f>'8. Income Statement'!Q50</f>
        <v>0</v>
      </c>
      <c r="G50" s="110"/>
      <c r="H50" s="99"/>
      <c r="I50" s="103">
        <f>'12. Income Statement (2)'!Q50</f>
        <v>0</v>
      </c>
      <c r="J50" s="110"/>
      <c r="K50" s="99"/>
      <c r="L50" s="103">
        <f>'15. Income Statement (3)'!Q50</f>
        <v>0</v>
      </c>
      <c r="M50" s="110"/>
      <c r="N50" s="45"/>
      <c r="O50" s="45"/>
    </row>
    <row r="51" spans="1:19" ht="12.75" customHeight="1" outlineLevel="1" x14ac:dyDescent="0.2">
      <c r="A51" s="102"/>
      <c r="B51" s="102" t="str">
        <f>'8. Income Statement'!B51</f>
        <v>Telephone and Communications</v>
      </c>
      <c r="C51" s="102"/>
      <c r="D51" s="99"/>
      <c r="E51" s="99"/>
      <c r="F51" s="103">
        <f>'8. Income Statement'!Q51</f>
        <v>0</v>
      </c>
      <c r="G51" s="110"/>
      <c r="H51" s="99"/>
      <c r="I51" s="103">
        <f>'12. Income Statement (2)'!Q51</f>
        <v>0</v>
      </c>
      <c r="J51" s="110"/>
      <c r="K51" s="99"/>
      <c r="L51" s="103">
        <f>'15. Income Statement (3)'!Q51</f>
        <v>0</v>
      </c>
      <c r="M51" s="110"/>
      <c r="N51" s="45"/>
      <c r="O51" s="45"/>
    </row>
    <row r="52" spans="1:19" ht="12.75" customHeight="1" outlineLevel="1" x14ac:dyDescent="0.2">
      <c r="A52" s="1"/>
      <c r="B52" s="102" t="str">
        <f>'8. Income Statement'!B52</f>
        <v>Travel</v>
      </c>
      <c r="C52" s="1"/>
      <c r="D52" s="45"/>
      <c r="E52" s="45"/>
      <c r="F52" s="103">
        <f>'8. Income Statement'!Q52</f>
        <v>0</v>
      </c>
      <c r="G52" s="59"/>
      <c r="H52" s="45"/>
      <c r="I52" s="103">
        <f>'12. Income Statement (2)'!Q52</f>
        <v>0</v>
      </c>
      <c r="J52" s="59"/>
      <c r="K52" s="45"/>
      <c r="L52" s="103">
        <f>'15. Income Statement (3)'!Q52</f>
        <v>0</v>
      </c>
      <c r="M52" s="59"/>
      <c r="N52" s="45"/>
      <c r="O52" s="45"/>
    </row>
    <row r="53" spans="1:19" ht="12.75" customHeight="1" outlineLevel="1" thickBot="1" x14ac:dyDescent="0.25">
      <c r="A53" s="1"/>
      <c r="B53" s="102" t="str">
        <f>'8. Income Statement'!B53</f>
        <v>Utilities</v>
      </c>
      <c r="C53" s="1"/>
      <c r="D53" s="45"/>
      <c r="E53" s="45"/>
      <c r="F53" s="57">
        <f>'8. Income Statement'!Q53</f>
        <v>0</v>
      </c>
      <c r="G53" s="110"/>
      <c r="H53" s="45"/>
      <c r="I53" s="57">
        <f>'12. Income Statement (2)'!Q53</f>
        <v>0</v>
      </c>
      <c r="J53" s="110"/>
      <c r="K53" s="45"/>
      <c r="L53" s="57">
        <f>'15. Income Statement (3)'!Q53</f>
        <v>0</v>
      </c>
      <c r="M53" s="110"/>
      <c r="N53" s="45"/>
      <c r="O53" s="45"/>
    </row>
    <row r="54" spans="1:19" ht="12.75" customHeight="1" x14ac:dyDescent="0.2">
      <c r="A54" s="1" t="str">
        <f>'8. Income Statement'!A54</f>
        <v>Total Fixed Business Expenses</v>
      </c>
      <c r="B54" s="1"/>
      <c r="C54" s="1"/>
      <c r="D54" s="45"/>
      <c r="E54" s="45"/>
      <c r="F54" s="61">
        <f>SUM(F34:F53)</f>
        <v>0</v>
      </c>
      <c r="G54" s="59">
        <f>IF(F54=0,0,F54/F13)</f>
        <v>0</v>
      </c>
      <c r="H54" s="45"/>
      <c r="I54" s="61">
        <f>SUM(I34:I53)</f>
        <v>0</v>
      </c>
      <c r="J54" s="59">
        <f>IF(I54=0,0,I54/I13)</f>
        <v>0</v>
      </c>
      <c r="K54" s="45"/>
      <c r="L54" s="61">
        <f>SUM(L34:L53)</f>
        <v>0</v>
      </c>
      <c r="M54" s="59">
        <f>IF(L54=0,0,L54/L13)</f>
        <v>0</v>
      </c>
      <c r="N54" s="45"/>
      <c r="O54" s="45"/>
    </row>
    <row r="55" spans="1:19" ht="12.75" customHeight="1" x14ac:dyDescent="0.2">
      <c r="A55" s="1"/>
      <c r="B55" s="1"/>
      <c r="C55" s="1"/>
      <c r="D55" s="45"/>
      <c r="E55" s="99"/>
      <c r="F55" s="99"/>
      <c r="G55" s="110"/>
      <c r="H55" s="99"/>
      <c r="I55" s="99"/>
      <c r="J55" s="110"/>
      <c r="K55" s="99"/>
      <c r="L55" s="99"/>
      <c r="M55" s="110"/>
      <c r="N55" s="99"/>
      <c r="O55" s="99"/>
      <c r="P55" s="18"/>
      <c r="Q55" s="18"/>
      <c r="R55" s="18"/>
      <c r="S55" s="18"/>
    </row>
    <row r="56" spans="1:19" ht="12.75" hidden="1" customHeight="1" outlineLevel="1" x14ac:dyDescent="0.2">
      <c r="A56" s="1" t="str">
        <f>'8. Income Statement'!A56</f>
        <v>Other Expenses</v>
      </c>
      <c r="B56" s="1"/>
      <c r="C56" s="1"/>
      <c r="D56" s="45"/>
      <c r="E56" s="99"/>
      <c r="F56" s="99"/>
      <c r="G56" s="110"/>
      <c r="H56" s="99"/>
      <c r="I56" s="99"/>
      <c r="J56" s="110"/>
      <c r="K56" s="99"/>
      <c r="L56" s="99"/>
      <c r="M56" s="110"/>
      <c r="N56" s="99"/>
      <c r="O56" s="99"/>
      <c r="P56" s="18"/>
      <c r="Q56" s="18"/>
      <c r="R56" s="18"/>
      <c r="S56" s="18"/>
    </row>
    <row r="57" spans="1:19" ht="12.75" hidden="1" customHeight="1" outlineLevel="1" x14ac:dyDescent="0.2">
      <c r="A57" s="1"/>
      <c r="B57" s="1" t="s">
        <v>301</v>
      </c>
      <c r="C57" s="1"/>
      <c r="D57" s="45"/>
      <c r="E57" s="99"/>
      <c r="F57" s="104">
        <f>'8. Income Statement'!Q57</f>
        <v>0</v>
      </c>
      <c r="G57" s="169"/>
      <c r="H57" s="104"/>
      <c r="I57" s="104">
        <f>'12. Income Statement (2)'!Q57</f>
        <v>0</v>
      </c>
      <c r="J57" s="169"/>
      <c r="K57" s="104"/>
      <c r="L57" s="104">
        <f>'15. Income Statement (3)'!Q57</f>
        <v>0</v>
      </c>
      <c r="M57" s="110"/>
      <c r="N57" s="99"/>
      <c r="O57" s="99"/>
      <c r="P57" s="18"/>
      <c r="Q57" s="18"/>
      <c r="R57" s="18"/>
      <c r="S57" s="18"/>
    </row>
    <row r="58" spans="1:19" ht="12.75" hidden="1" customHeight="1" outlineLevel="1" x14ac:dyDescent="0.2">
      <c r="A58" s="1"/>
      <c r="B58" s="1" t="str">
        <f>'8. Income Statement'!B58</f>
        <v>Depreciation</v>
      </c>
      <c r="C58" s="1"/>
      <c r="D58" s="45"/>
      <c r="E58" s="99"/>
      <c r="F58" s="103">
        <f>'8. Income Statement'!Q58</f>
        <v>0</v>
      </c>
      <c r="G58" s="110"/>
      <c r="H58" s="99"/>
      <c r="I58" s="103">
        <f>'12. Income Statement (2)'!Q58</f>
        <v>0</v>
      </c>
      <c r="J58" s="110"/>
      <c r="K58" s="99"/>
      <c r="L58" s="103">
        <f>'15. Income Statement (3)'!Q58</f>
        <v>0</v>
      </c>
      <c r="M58" s="110"/>
      <c r="N58" s="99"/>
      <c r="O58" s="99"/>
      <c r="P58" s="18"/>
      <c r="Q58" s="18"/>
      <c r="R58" s="18"/>
      <c r="S58" s="18"/>
    </row>
    <row r="59" spans="1:19" ht="12.75" hidden="1" customHeight="1" outlineLevel="1" x14ac:dyDescent="0.2">
      <c r="A59" s="1"/>
      <c r="B59" s="1" t="str">
        <f>'8. Income Statement'!B59</f>
        <v>Interest</v>
      </c>
      <c r="C59" s="1"/>
      <c r="D59" s="45"/>
      <c r="E59" s="99"/>
      <c r="F59" s="103"/>
      <c r="G59" s="110"/>
      <c r="H59" s="99"/>
      <c r="I59" s="103"/>
      <c r="J59" s="110"/>
      <c r="K59" s="99"/>
      <c r="L59" s="103"/>
      <c r="M59" s="110"/>
      <c r="N59" s="99"/>
      <c r="O59" s="99"/>
      <c r="P59" s="18"/>
      <c r="Q59" s="18"/>
      <c r="R59" s="18"/>
      <c r="S59" s="18"/>
    </row>
    <row r="60" spans="1:19" ht="12.75" hidden="1" customHeight="1" outlineLevel="1" x14ac:dyDescent="0.2">
      <c r="A60" s="1"/>
      <c r="B60" s="1"/>
      <c r="C60" s="1" t="str">
        <f>'8. Income Statement'!C60</f>
        <v>Commercial Loan</v>
      </c>
      <c r="D60" s="45"/>
      <c r="E60" s="99"/>
      <c r="F60" s="103">
        <f>'8. Income Statement'!Q60</f>
        <v>0</v>
      </c>
      <c r="G60" s="110"/>
      <c r="H60" s="99"/>
      <c r="I60" s="103">
        <f>'12. Income Statement (2)'!Q60</f>
        <v>0</v>
      </c>
      <c r="J60" s="110"/>
      <c r="K60" s="99"/>
      <c r="L60" s="103">
        <f>'15. Income Statement (3)'!Q60</f>
        <v>0</v>
      </c>
      <c r="M60" s="110"/>
      <c r="N60" s="99"/>
      <c r="O60" s="99"/>
      <c r="P60" s="18"/>
      <c r="Q60" s="18"/>
      <c r="R60" s="18"/>
      <c r="S60" s="18"/>
    </row>
    <row r="61" spans="1:19" ht="12.75" hidden="1" customHeight="1" outlineLevel="1" x14ac:dyDescent="0.2">
      <c r="A61" s="1"/>
      <c r="B61" s="1"/>
      <c r="C61" s="1" t="str">
        <f>'8. Income Statement'!C61</f>
        <v>Commercial Mortgage</v>
      </c>
      <c r="D61" s="45"/>
      <c r="E61" s="99"/>
      <c r="F61" s="103">
        <f>'8. Income Statement'!Q61</f>
        <v>0</v>
      </c>
      <c r="G61" s="110"/>
      <c r="H61" s="99"/>
      <c r="I61" s="103">
        <f>'12. Income Statement (2)'!Q61</f>
        <v>0</v>
      </c>
      <c r="J61" s="110"/>
      <c r="K61" s="99"/>
      <c r="L61" s="103">
        <f>'15. Income Statement (3)'!Q61</f>
        <v>0</v>
      </c>
      <c r="M61" s="110"/>
      <c r="N61" s="99"/>
      <c r="O61" s="99"/>
      <c r="P61" s="18"/>
      <c r="Q61" s="18"/>
      <c r="R61" s="18"/>
      <c r="S61" s="18"/>
    </row>
    <row r="62" spans="1:19" ht="12.75" hidden="1" customHeight="1" outlineLevel="1" x14ac:dyDescent="0.2">
      <c r="A62" s="1"/>
      <c r="B62" s="1"/>
      <c r="C62" s="1" t="str">
        <f>'8. Income Statement'!C62</f>
        <v>Line of Credit</v>
      </c>
      <c r="D62" s="45"/>
      <c r="E62" s="99"/>
      <c r="F62" s="103">
        <f>'8. Income Statement'!Q62</f>
        <v>0</v>
      </c>
      <c r="G62" s="110"/>
      <c r="H62" s="99"/>
      <c r="I62" s="103">
        <f>'12. Income Statement (2)'!Q62</f>
        <v>0</v>
      </c>
      <c r="J62" s="110"/>
      <c r="K62" s="99"/>
      <c r="L62" s="103">
        <f>'15. Income Statement (3)'!Q62</f>
        <v>0</v>
      </c>
      <c r="M62" s="110"/>
      <c r="N62" s="99"/>
      <c r="O62" s="99"/>
      <c r="P62" s="18"/>
      <c r="Q62" s="18"/>
      <c r="R62" s="18"/>
      <c r="S62" s="18"/>
    </row>
    <row r="63" spans="1:19" ht="12.75" hidden="1" customHeight="1" outlineLevel="1" thickBot="1" x14ac:dyDescent="0.25">
      <c r="A63" s="1"/>
      <c r="B63" s="1" t="str">
        <f>'8. Income Statement'!B63</f>
        <v>Taxes</v>
      </c>
      <c r="C63" s="1"/>
      <c r="D63" s="45"/>
      <c r="E63" s="99"/>
      <c r="F63" s="57">
        <f>'8. Income Statement'!Q63</f>
        <v>0</v>
      </c>
      <c r="G63" s="110"/>
      <c r="H63" s="99"/>
      <c r="I63" s="57">
        <f>'12. Income Statement (2)'!Q63</f>
        <v>0</v>
      </c>
      <c r="J63" s="110"/>
      <c r="K63" s="99"/>
      <c r="L63" s="57">
        <f>'15. Income Statement (3)'!Q63</f>
        <v>0</v>
      </c>
      <c r="M63" s="110"/>
      <c r="N63" s="99"/>
      <c r="O63" s="99"/>
      <c r="P63" s="18"/>
      <c r="Q63" s="18"/>
      <c r="R63" s="18"/>
      <c r="S63" s="18"/>
    </row>
    <row r="64" spans="1:19" ht="12.75" customHeight="1" collapsed="1" x14ac:dyDescent="0.2">
      <c r="A64" s="1" t="str">
        <f>'8. Income Statement'!A64</f>
        <v>Total Other Expenses</v>
      </c>
      <c r="B64" s="1"/>
      <c r="C64" s="1"/>
      <c r="D64" s="45"/>
      <c r="E64" s="99"/>
      <c r="F64" s="104">
        <f>SUM(F57:F63)</f>
        <v>0</v>
      </c>
      <c r="G64" s="110">
        <f>IF(F64=0,0,F64/F13)</f>
        <v>0</v>
      </c>
      <c r="H64" s="99"/>
      <c r="I64" s="104">
        <f>SUM(I57:I63)</f>
        <v>0</v>
      </c>
      <c r="J64" s="110">
        <f>IF(I64=0,0,I64/I13)</f>
        <v>0</v>
      </c>
      <c r="K64" s="99"/>
      <c r="L64" s="104">
        <f>SUM(L57:L63)</f>
        <v>0</v>
      </c>
      <c r="M64" s="110">
        <f>IF(L64=0,0,L64/L13)</f>
        <v>0</v>
      </c>
      <c r="N64" s="99"/>
      <c r="O64" s="99"/>
      <c r="P64" s="18"/>
      <c r="Q64" s="18"/>
      <c r="R64" s="18"/>
      <c r="S64" s="18"/>
    </row>
    <row r="65" spans="1:19" ht="12.75" customHeight="1" thickBot="1" x14ac:dyDescent="0.25">
      <c r="A65" s="1"/>
      <c r="B65" s="1"/>
      <c r="C65" s="1"/>
      <c r="D65" s="45"/>
      <c r="E65" s="99"/>
      <c r="F65" s="63"/>
      <c r="G65" s="110"/>
      <c r="H65" s="99"/>
      <c r="I65" s="63"/>
      <c r="J65" s="110"/>
      <c r="K65" s="99"/>
      <c r="L65" s="63"/>
      <c r="M65" s="110"/>
      <c r="N65" s="99"/>
      <c r="O65" s="99"/>
      <c r="P65" s="18"/>
      <c r="Q65" s="18"/>
      <c r="R65" s="18"/>
      <c r="S65" s="18"/>
    </row>
    <row r="66" spans="1:19" ht="15.95" customHeight="1" thickBot="1" x14ac:dyDescent="0.25">
      <c r="A66" s="1" t="str">
        <f>'8. Income Statement'!A66</f>
        <v>Net Income</v>
      </c>
      <c r="B66" s="1"/>
      <c r="C66" s="1"/>
      <c r="D66" s="45"/>
      <c r="E66" s="99"/>
      <c r="F66" s="107">
        <f>'8. Income Statement'!Q66</f>
        <v>0</v>
      </c>
      <c r="G66" s="110">
        <f>IF(F66=0,0,F66/F13)</f>
        <v>0</v>
      </c>
      <c r="H66" s="99"/>
      <c r="I66" s="107">
        <f>'12. Income Statement (2)'!Q66</f>
        <v>0</v>
      </c>
      <c r="J66" s="110">
        <f>IF(I66=0,0,I66/I13)</f>
        <v>0</v>
      </c>
      <c r="K66" s="99"/>
      <c r="L66" s="107">
        <f>'15. Income Statement (3)'!Q66</f>
        <v>0</v>
      </c>
      <c r="M66" s="110">
        <f>IF(L66=0,0,L66/L13)</f>
        <v>0</v>
      </c>
      <c r="N66" s="99"/>
      <c r="O66" s="99"/>
      <c r="P66" s="18"/>
      <c r="Q66" s="18"/>
      <c r="R66" s="18"/>
      <c r="S66" s="18"/>
    </row>
    <row r="67" spans="1:19" ht="12.75" customHeight="1" thickTop="1" x14ac:dyDescent="0.2">
      <c r="A67" s="1"/>
      <c r="B67" s="1"/>
      <c r="C67" s="1"/>
      <c r="D67" s="45"/>
      <c r="E67" s="99"/>
      <c r="F67" s="99"/>
      <c r="G67" s="99"/>
      <c r="H67" s="99"/>
      <c r="I67" s="99"/>
      <c r="J67" s="99"/>
      <c r="K67" s="99"/>
      <c r="L67" s="99"/>
      <c r="M67" s="99"/>
      <c r="N67" s="99"/>
      <c r="O67" s="99"/>
      <c r="P67" s="18"/>
      <c r="Q67" s="18"/>
      <c r="R67" s="18"/>
      <c r="S67" s="18"/>
    </row>
    <row r="68" spans="1:19" ht="12.75" customHeight="1" x14ac:dyDescent="0.2">
      <c r="A68" s="1"/>
      <c r="B68" s="1"/>
      <c r="C68" s="1"/>
      <c r="D68" s="45"/>
      <c r="E68" s="45"/>
      <c r="F68" s="45"/>
      <c r="G68" s="45"/>
      <c r="H68" s="45"/>
      <c r="I68" s="45"/>
      <c r="J68" s="45"/>
      <c r="K68" s="45"/>
      <c r="L68" s="45"/>
      <c r="M68" s="45"/>
      <c r="N68" s="45"/>
      <c r="O68" s="45"/>
    </row>
    <row r="69" spans="1:19" ht="12.75" customHeight="1" x14ac:dyDescent="0.2">
      <c r="A69" s="1"/>
      <c r="B69" s="1"/>
      <c r="C69" s="1"/>
      <c r="D69" s="45"/>
      <c r="E69" s="45"/>
      <c r="F69" s="45"/>
      <c r="G69" s="45"/>
      <c r="H69" s="45"/>
      <c r="I69" s="45"/>
      <c r="J69" s="45"/>
      <c r="K69" s="45"/>
      <c r="L69" s="45"/>
      <c r="M69" s="45"/>
      <c r="N69" s="45"/>
      <c r="O69" s="45"/>
    </row>
    <row r="70" spans="1:19" ht="12.75" customHeight="1" x14ac:dyDescent="0.2">
      <c r="A70" s="1"/>
      <c r="B70" s="1"/>
      <c r="C70" s="1"/>
      <c r="D70" s="45"/>
      <c r="E70" s="45"/>
      <c r="F70" s="45"/>
      <c r="G70" s="45"/>
      <c r="H70" s="45"/>
      <c r="I70" s="45"/>
      <c r="J70" s="45"/>
      <c r="K70" s="45"/>
      <c r="L70" s="45"/>
      <c r="M70" s="45"/>
      <c r="N70" s="45"/>
      <c r="O70" s="45"/>
    </row>
    <row r="71" spans="1:19" ht="12.75" customHeight="1" x14ac:dyDescent="0.2"/>
    <row r="72" spans="1:19" ht="12.75" customHeight="1" x14ac:dyDescent="0.2"/>
    <row r="73" spans="1:19" ht="12.75" customHeight="1" x14ac:dyDescent="0.2"/>
    <row r="74" spans="1:19" ht="12.75" customHeight="1" x14ac:dyDescent="0.2"/>
    <row r="75" spans="1:19" ht="12.75" customHeight="1" x14ac:dyDescent="0.2"/>
    <row r="76" spans="1:19" ht="12.75" customHeight="1" x14ac:dyDescent="0.2"/>
    <row r="77" spans="1:19" ht="12.75" customHeight="1" x14ac:dyDescent="0.2"/>
    <row r="78" spans="1:19" ht="12.75" customHeight="1" x14ac:dyDescent="0.2"/>
    <row r="79" spans="1:19" ht="12.75" customHeight="1" x14ac:dyDescent="0.2"/>
    <row r="80" spans="1:19"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sheetData>
  <phoneticPr fontId="4" type="noConversion"/>
  <pageMargins left="0.75" right="0.75" top="1" bottom="0.75" header="0.5" footer="0.5"/>
  <pageSetup scale="75" orientation="landscape" horizontalDpi="300" verticalDpi="300"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89"/>
  <sheetViews>
    <sheetView showGridLines="0" showRowColHeaders="0" topLeftCell="A34" workbookViewId="0"/>
  </sheetViews>
  <sheetFormatPr defaultRowHeight="12" outlineLevelRow="1" x14ac:dyDescent="0.2"/>
  <cols>
    <col min="1" max="3" width="3" style="6" customWidth="1"/>
    <col min="4" max="4" width="22.7109375" customWidth="1"/>
    <col min="5" max="16" width="10.7109375" customWidth="1"/>
    <col min="17" max="17" width="15.7109375" customWidth="1"/>
  </cols>
  <sheetData>
    <row r="1" spans="1:17" ht="15.75" x14ac:dyDescent="0.25">
      <c r="A1" s="5" t="str">
        <f>'1. Required Start-Up Funds'!A1</f>
        <v>CloudNET Co.,Ltd</v>
      </c>
    </row>
    <row r="2" spans="1:17" ht="15.75" x14ac:dyDescent="0.25">
      <c r="A2" s="5" t="s">
        <v>219</v>
      </c>
    </row>
    <row r="3" spans="1:17" ht="12.75" customHeight="1" x14ac:dyDescent="0.2">
      <c r="A3" s="1"/>
      <c r="B3" s="1"/>
      <c r="C3" s="1"/>
      <c r="D3" s="45"/>
      <c r="E3" s="45"/>
      <c r="F3" s="45"/>
      <c r="G3" s="45"/>
      <c r="H3" s="45"/>
      <c r="I3" s="45"/>
      <c r="J3" s="45"/>
      <c r="K3" s="45"/>
      <c r="L3" s="45"/>
      <c r="M3" s="45"/>
      <c r="N3" s="45"/>
      <c r="O3" s="45"/>
      <c r="P3" s="45"/>
      <c r="Q3" s="45"/>
    </row>
    <row r="4" spans="1:17" ht="12.75" customHeight="1" x14ac:dyDescent="0.2">
      <c r="A4" s="1"/>
      <c r="B4" s="1"/>
      <c r="C4" s="1"/>
      <c r="D4" s="45"/>
      <c r="E4" s="45"/>
      <c r="F4" s="45"/>
      <c r="G4" s="45"/>
      <c r="H4" s="45"/>
      <c r="I4" s="45"/>
      <c r="J4" s="45"/>
      <c r="K4" s="45"/>
      <c r="L4" s="45"/>
      <c r="M4" s="45"/>
      <c r="N4" s="45"/>
      <c r="O4" s="45"/>
      <c r="P4" s="45"/>
      <c r="Q4" s="45"/>
    </row>
    <row r="5" spans="1:17" ht="12.75" customHeight="1" x14ac:dyDescent="0.2">
      <c r="A5" s="1"/>
      <c r="B5" s="1"/>
      <c r="C5" s="1"/>
      <c r="D5" s="45"/>
      <c r="E5" s="45"/>
      <c r="F5" s="45"/>
      <c r="G5" s="45"/>
      <c r="H5" s="45"/>
      <c r="I5" s="45"/>
      <c r="J5" s="45"/>
      <c r="K5" s="45"/>
      <c r="L5" s="45"/>
      <c r="M5" s="45"/>
      <c r="N5" s="45"/>
      <c r="O5" s="45"/>
      <c r="P5" s="45"/>
      <c r="Q5" s="45"/>
    </row>
    <row r="6" spans="1:17" ht="12.75" customHeight="1" thickBot="1" x14ac:dyDescent="0.25">
      <c r="A6" s="1"/>
      <c r="B6" s="1"/>
      <c r="C6" s="1"/>
      <c r="D6" s="45"/>
      <c r="E6" s="48" t="str">
        <f>'4. Projected Sales Forecast'!H6</f>
        <v>Month 1</v>
      </c>
      <c r="F6" s="48" t="str">
        <f>'4. Projected Sales Forecast'!I6</f>
        <v>Month 2</v>
      </c>
      <c r="G6" s="48" t="str">
        <f>'4. Projected Sales Forecast'!J6</f>
        <v>Month 3</v>
      </c>
      <c r="H6" s="48" t="str">
        <f>'4. Projected Sales Forecast'!K6</f>
        <v>Month 4</v>
      </c>
      <c r="I6" s="48" t="str">
        <f>'4. Projected Sales Forecast'!L6</f>
        <v>Month 5</v>
      </c>
      <c r="J6" s="48" t="str">
        <f>'4. Projected Sales Forecast'!M6</f>
        <v>Month 6</v>
      </c>
      <c r="K6" s="48" t="str">
        <f>'4. Projected Sales Forecast'!N6</f>
        <v>Month 7</v>
      </c>
      <c r="L6" s="48" t="str">
        <f>'4. Projected Sales Forecast'!O6</f>
        <v>Month 8</v>
      </c>
      <c r="M6" s="48" t="str">
        <f>'4. Projected Sales Forecast'!P6</f>
        <v>Month 9</v>
      </c>
      <c r="N6" s="48" t="str">
        <f>'4. Projected Sales Forecast'!Q6</f>
        <v>Month 10</v>
      </c>
      <c r="O6" s="48" t="str">
        <f>'4. Projected Sales Forecast'!R6</f>
        <v>Month 11</v>
      </c>
      <c r="P6" s="48" t="str">
        <f>'4. Projected Sales Forecast'!S6</f>
        <v>Month 12</v>
      </c>
      <c r="Q6" s="48" t="s">
        <v>2</v>
      </c>
    </row>
    <row r="7" spans="1:17" ht="12.75" customHeight="1" thickTop="1" x14ac:dyDescent="0.2">
      <c r="A7" s="1"/>
      <c r="B7" s="1"/>
      <c r="C7" s="1"/>
      <c r="D7" s="45"/>
      <c r="E7" s="45"/>
      <c r="F7" s="45"/>
      <c r="G7" s="45"/>
      <c r="H7" s="45"/>
      <c r="I7" s="45"/>
      <c r="J7" s="45"/>
      <c r="K7" s="45"/>
      <c r="L7" s="45"/>
      <c r="M7" s="45"/>
      <c r="N7" s="45"/>
      <c r="O7" s="45"/>
      <c r="P7" s="45"/>
      <c r="Q7" s="45"/>
    </row>
    <row r="8" spans="1:17" ht="12.75" customHeight="1" outlineLevel="1" x14ac:dyDescent="0.2">
      <c r="A8" s="1" t="s">
        <v>133</v>
      </c>
      <c r="B8" s="1"/>
      <c r="C8" s="1"/>
      <c r="D8" s="45"/>
      <c r="E8" s="45"/>
      <c r="F8" s="45"/>
      <c r="G8" s="45"/>
      <c r="H8" s="45"/>
      <c r="I8" s="45"/>
      <c r="J8" s="45"/>
      <c r="K8" s="45"/>
      <c r="L8" s="45"/>
      <c r="M8" s="45"/>
      <c r="N8" s="45"/>
      <c r="O8" s="45"/>
      <c r="P8" s="45"/>
      <c r="Q8" s="45"/>
    </row>
    <row r="9" spans="1:17" ht="12.75" customHeight="1" outlineLevel="1" x14ac:dyDescent="0.2">
      <c r="A9" s="1"/>
      <c r="B9" s="1" t="str">
        <f>'4. Projected Sales Forecast'!A8</f>
        <v>Product/Service A</v>
      </c>
      <c r="C9" s="1"/>
      <c r="D9" s="45"/>
      <c r="E9" s="53">
        <f>'4. Projected Sales Forecast'!$E$9*'4. Projected Sales Forecast'!H15</f>
        <v>0</v>
      </c>
      <c r="F9" s="53">
        <f>'4. Projected Sales Forecast'!$E$9*'4. Projected Sales Forecast'!I15</f>
        <v>0</v>
      </c>
      <c r="G9" s="53">
        <f>'4. Projected Sales Forecast'!$E$9*'4. Projected Sales Forecast'!J15</f>
        <v>0</v>
      </c>
      <c r="H9" s="53">
        <f>'4. Projected Sales Forecast'!$E$9*'4. Projected Sales Forecast'!K15</f>
        <v>0</v>
      </c>
      <c r="I9" s="53">
        <f>'4. Projected Sales Forecast'!$E$9*'4. Projected Sales Forecast'!L15</f>
        <v>0</v>
      </c>
      <c r="J9" s="53">
        <f>'4. Projected Sales Forecast'!$E$9*'4. Projected Sales Forecast'!M15</f>
        <v>0</v>
      </c>
      <c r="K9" s="53">
        <f>'4. Projected Sales Forecast'!$E$9*'4. Projected Sales Forecast'!N15</f>
        <v>0</v>
      </c>
      <c r="L9" s="53">
        <f>'4. Projected Sales Forecast'!$E$9*'4. Projected Sales Forecast'!O15</f>
        <v>0</v>
      </c>
      <c r="M9" s="53">
        <f>'4. Projected Sales Forecast'!$E$9*'4. Projected Sales Forecast'!P15</f>
        <v>0</v>
      </c>
      <c r="N9" s="53">
        <f>'4. Projected Sales Forecast'!$E$9*'4. Projected Sales Forecast'!Q15</f>
        <v>0</v>
      </c>
      <c r="O9" s="53">
        <f>'4. Projected Sales Forecast'!$E$9*'4. Projected Sales Forecast'!R15</f>
        <v>0</v>
      </c>
      <c r="P9" s="53">
        <f>'4. Projected Sales Forecast'!$E$9*'4. Projected Sales Forecast'!S15</f>
        <v>0</v>
      </c>
      <c r="Q9" s="61">
        <f>SUM(E9:P9)</f>
        <v>0</v>
      </c>
    </row>
    <row r="10" spans="1:17" ht="12.75" customHeight="1" outlineLevel="1" x14ac:dyDescent="0.2">
      <c r="A10" s="1"/>
      <c r="B10" s="1" t="str">
        <f>'4. Projected Sales Forecast'!A30</f>
        <v>Product/Service B</v>
      </c>
      <c r="C10" s="1"/>
      <c r="D10" s="45"/>
      <c r="E10" s="53">
        <f>'4. Projected Sales Forecast'!$E$31*'4. Projected Sales Forecast'!H37</f>
        <v>0</v>
      </c>
      <c r="F10" s="53">
        <f>'4. Projected Sales Forecast'!$E$31*'4. Projected Sales Forecast'!I37</f>
        <v>0</v>
      </c>
      <c r="G10" s="53">
        <f>'4. Projected Sales Forecast'!$E$31*'4. Projected Sales Forecast'!J37</f>
        <v>0</v>
      </c>
      <c r="H10" s="53">
        <f>'4. Projected Sales Forecast'!$E$31*'4. Projected Sales Forecast'!K37</f>
        <v>0</v>
      </c>
      <c r="I10" s="53">
        <f>'4. Projected Sales Forecast'!$E$31*'4. Projected Sales Forecast'!L37</f>
        <v>0</v>
      </c>
      <c r="J10" s="53">
        <f>'4. Projected Sales Forecast'!$E$31*'4. Projected Sales Forecast'!M37</f>
        <v>0</v>
      </c>
      <c r="K10" s="53">
        <f>'4. Projected Sales Forecast'!$E$31*'4. Projected Sales Forecast'!N37</f>
        <v>0</v>
      </c>
      <c r="L10" s="53">
        <f>'4. Projected Sales Forecast'!$E$31*'4. Projected Sales Forecast'!O37</f>
        <v>0</v>
      </c>
      <c r="M10" s="53">
        <f>'4. Projected Sales Forecast'!$E$31*'4. Projected Sales Forecast'!P37</f>
        <v>0</v>
      </c>
      <c r="N10" s="53">
        <f>'4. Projected Sales Forecast'!$E$31*'4. Projected Sales Forecast'!Q37</f>
        <v>0</v>
      </c>
      <c r="O10" s="53">
        <f>'4. Projected Sales Forecast'!$E$31*'4. Projected Sales Forecast'!R37</f>
        <v>0</v>
      </c>
      <c r="P10" s="53">
        <f>'4. Projected Sales Forecast'!$E$31*'4. Projected Sales Forecast'!S37</f>
        <v>0</v>
      </c>
      <c r="Q10" s="61">
        <f>SUM(E10:P10)</f>
        <v>0</v>
      </c>
    </row>
    <row r="11" spans="1:17" ht="12.75" customHeight="1" outlineLevel="1" x14ac:dyDescent="0.2">
      <c r="A11" s="1"/>
      <c r="B11" s="1" t="str">
        <f>IF('5. Projected Sales Forecast (2)'!E9&gt;0,'5. Projected Sales Forecast (2)'!A8,"")</f>
        <v/>
      </c>
      <c r="C11" s="1"/>
      <c r="D11" s="45"/>
      <c r="E11" s="53" t="str">
        <f>IF('5. Projected Sales Forecast (2)'!$E$9&gt;0,'5. Projected Sales Forecast (2)'!$E$9*'5. Projected Sales Forecast (2)'!H15,"")</f>
        <v/>
      </c>
      <c r="F11" s="53" t="str">
        <f>IF('5. Projected Sales Forecast (2)'!$E$9&gt;0,'5. Projected Sales Forecast (2)'!$E$9*'5. Projected Sales Forecast (2)'!I15,"")</f>
        <v/>
      </c>
      <c r="G11" s="53" t="str">
        <f>IF('5. Projected Sales Forecast (2)'!$E$9&gt;0,'5. Projected Sales Forecast (2)'!$E$9*'5. Projected Sales Forecast (2)'!J15,"")</f>
        <v/>
      </c>
      <c r="H11" s="53" t="str">
        <f>IF('5. Projected Sales Forecast (2)'!$E$9&gt;0,'5. Projected Sales Forecast (2)'!$E$9*'5. Projected Sales Forecast (2)'!K15,"")</f>
        <v/>
      </c>
      <c r="I11" s="53" t="str">
        <f>IF('5. Projected Sales Forecast (2)'!$E$9&gt;0,'5. Projected Sales Forecast (2)'!$E$9*'5. Projected Sales Forecast (2)'!L15,"")</f>
        <v/>
      </c>
      <c r="J11" s="53" t="str">
        <f>IF('5. Projected Sales Forecast (2)'!$E$9&gt;0,'5. Projected Sales Forecast (2)'!$E$9*'5. Projected Sales Forecast (2)'!M15,"")</f>
        <v/>
      </c>
      <c r="K11" s="53" t="str">
        <f>IF('5. Projected Sales Forecast (2)'!$E$9&gt;0,'5. Projected Sales Forecast (2)'!$E$9*'5. Projected Sales Forecast (2)'!N15,"")</f>
        <v/>
      </c>
      <c r="L11" s="53" t="str">
        <f>IF('5. Projected Sales Forecast (2)'!$E$9&gt;0,'5. Projected Sales Forecast (2)'!$E$9*'5. Projected Sales Forecast (2)'!O15,"")</f>
        <v/>
      </c>
      <c r="M11" s="53" t="str">
        <f>IF('5. Projected Sales Forecast (2)'!$E$9&gt;0,'5. Projected Sales Forecast (2)'!$E$9*'5. Projected Sales Forecast (2)'!P15,"")</f>
        <v/>
      </c>
      <c r="N11" s="53" t="str">
        <f>IF('5. Projected Sales Forecast (2)'!$E$9&gt;0,'5. Projected Sales Forecast (2)'!$E$9*'5. Projected Sales Forecast (2)'!Q15,"")</f>
        <v/>
      </c>
      <c r="O11" s="53" t="str">
        <f>IF('5. Projected Sales Forecast (2)'!$E$9&gt;0,'5. Projected Sales Forecast (2)'!$E$9*'5. Projected Sales Forecast (2)'!R15,"")</f>
        <v/>
      </c>
      <c r="P11" s="53" t="str">
        <f>IF('5. Projected Sales Forecast (2)'!$E$9&gt;0,'5. Projected Sales Forecast (2)'!$E$9*'5. Projected Sales Forecast (2)'!S15,"")</f>
        <v/>
      </c>
      <c r="Q11" s="61">
        <f>SUM(E11:P11)</f>
        <v>0</v>
      </c>
    </row>
    <row r="12" spans="1:17" ht="12.75" customHeight="1" outlineLevel="1" thickBot="1" x14ac:dyDescent="0.25">
      <c r="A12" s="1"/>
      <c r="B12" s="1" t="str">
        <f>IF('5. Projected Sales Forecast (2)'!E31&gt;0,'5. Projected Sales Forecast (2)'!A30,"")</f>
        <v/>
      </c>
      <c r="C12" s="1"/>
      <c r="D12" s="45"/>
      <c r="E12" s="57" t="str">
        <f>IF('5. Projected Sales Forecast (2)'!$E$31&gt;0,'5. Projected Sales Forecast (2)'!$E$31*'5. Projected Sales Forecast (2)'!H37,"")</f>
        <v/>
      </c>
      <c r="F12" s="57" t="str">
        <f>IF('5. Projected Sales Forecast (2)'!$E$31&gt;0,'5. Projected Sales Forecast (2)'!$E$31*'5. Projected Sales Forecast (2)'!I37,"")</f>
        <v/>
      </c>
      <c r="G12" s="57" t="str">
        <f>IF('5. Projected Sales Forecast (2)'!$E$31&gt;0,'5. Projected Sales Forecast (2)'!$E$31*'5. Projected Sales Forecast (2)'!J37,"")</f>
        <v/>
      </c>
      <c r="H12" s="57" t="str">
        <f>IF('5. Projected Sales Forecast (2)'!$E$31&gt;0,'5. Projected Sales Forecast (2)'!$E$31*'5. Projected Sales Forecast (2)'!K37,"")</f>
        <v/>
      </c>
      <c r="I12" s="57" t="str">
        <f>IF('5. Projected Sales Forecast (2)'!$E$31&gt;0,'5. Projected Sales Forecast (2)'!$E$31*'5. Projected Sales Forecast (2)'!L37,"")</f>
        <v/>
      </c>
      <c r="J12" s="57" t="str">
        <f>IF('5. Projected Sales Forecast (2)'!$E$31&gt;0,'5. Projected Sales Forecast (2)'!$E$31*'5. Projected Sales Forecast (2)'!M37,"")</f>
        <v/>
      </c>
      <c r="K12" s="57" t="str">
        <f>IF('5. Projected Sales Forecast (2)'!$E$31&gt;0,'5. Projected Sales Forecast (2)'!$E$31*'5. Projected Sales Forecast (2)'!N37,"")</f>
        <v/>
      </c>
      <c r="L12" s="57" t="str">
        <f>IF('5. Projected Sales Forecast (2)'!$E$31&gt;0,'5. Projected Sales Forecast (2)'!$E$31*'5. Projected Sales Forecast (2)'!O37,"")</f>
        <v/>
      </c>
      <c r="M12" s="57" t="str">
        <f>IF('5. Projected Sales Forecast (2)'!$E$31&gt;0,'5. Projected Sales Forecast (2)'!$E$31*'5. Projected Sales Forecast (2)'!P37,"")</f>
        <v/>
      </c>
      <c r="N12" s="57" t="str">
        <f>IF('5. Projected Sales Forecast (2)'!$E$31&gt;0,'5. Projected Sales Forecast (2)'!$E$31*'5. Projected Sales Forecast (2)'!Q37,"")</f>
        <v/>
      </c>
      <c r="O12" s="57" t="str">
        <f>IF('5. Projected Sales Forecast (2)'!$E$31&gt;0,'5. Projected Sales Forecast (2)'!$E$31*'5. Projected Sales Forecast (2)'!R37,"")</f>
        <v/>
      </c>
      <c r="P12" s="57" t="str">
        <f>IF('5. Projected Sales Forecast (2)'!$E$31&gt;0,'5. Projected Sales Forecast (2)'!$E$31*'5. Projected Sales Forecast (2)'!S37,"")</f>
        <v/>
      </c>
      <c r="Q12" s="106">
        <f>SUM(E12:P12)</f>
        <v>0</v>
      </c>
    </row>
    <row r="13" spans="1:17" ht="12.75" customHeight="1" x14ac:dyDescent="0.2">
      <c r="A13" s="1" t="s">
        <v>136</v>
      </c>
      <c r="B13" s="1"/>
      <c r="C13" s="1"/>
      <c r="D13" s="45"/>
      <c r="E13" s="61">
        <f t="shared" ref="E13:Q13" si="0">SUM(E9:E12)</f>
        <v>0</v>
      </c>
      <c r="F13" s="61">
        <f t="shared" si="0"/>
        <v>0</v>
      </c>
      <c r="G13" s="61">
        <f t="shared" si="0"/>
        <v>0</v>
      </c>
      <c r="H13" s="61">
        <f t="shared" si="0"/>
        <v>0</v>
      </c>
      <c r="I13" s="61">
        <f t="shared" si="0"/>
        <v>0</v>
      </c>
      <c r="J13" s="61">
        <f t="shared" si="0"/>
        <v>0</v>
      </c>
      <c r="K13" s="61">
        <f t="shared" si="0"/>
        <v>0</v>
      </c>
      <c r="L13" s="61">
        <f t="shared" si="0"/>
        <v>0</v>
      </c>
      <c r="M13" s="61">
        <f t="shared" si="0"/>
        <v>0</v>
      </c>
      <c r="N13" s="61">
        <f t="shared" si="0"/>
        <v>0</v>
      </c>
      <c r="O13" s="61">
        <f t="shared" si="0"/>
        <v>0</v>
      </c>
      <c r="P13" s="61">
        <f t="shared" si="0"/>
        <v>0</v>
      </c>
      <c r="Q13" s="61">
        <f t="shared" si="0"/>
        <v>0</v>
      </c>
    </row>
    <row r="14" spans="1:17" ht="12.75" customHeight="1" x14ac:dyDescent="0.2">
      <c r="A14" s="1"/>
      <c r="B14" s="1"/>
      <c r="C14" s="1"/>
      <c r="D14" s="45"/>
      <c r="E14" s="45"/>
      <c r="F14" s="45"/>
      <c r="G14" s="45"/>
      <c r="H14" s="45"/>
      <c r="I14" s="45"/>
      <c r="J14" s="45"/>
      <c r="K14" s="45"/>
      <c r="L14" s="45"/>
      <c r="M14" s="45"/>
      <c r="N14" s="45"/>
      <c r="O14" s="45"/>
      <c r="P14" s="45"/>
      <c r="Q14" s="45"/>
    </row>
    <row r="15" spans="1:17" ht="12.75" customHeight="1" outlineLevel="1" x14ac:dyDescent="0.2">
      <c r="A15" s="1" t="s">
        <v>137</v>
      </c>
      <c r="B15" s="1"/>
      <c r="C15" s="1"/>
      <c r="D15" s="45"/>
      <c r="E15" s="53"/>
      <c r="F15" s="53"/>
      <c r="G15" s="53"/>
      <c r="H15" s="53"/>
      <c r="I15" s="53"/>
      <c r="J15" s="53"/>
      <c r="K15" s="53"/>
      <c r="L15" s="53"/>
      <c r="M15" s="53"/>
      <c r="N15" s="53"/>
      <c r="O15" s="53"/>
      <c r="P15" s="53"/>
      <c r="Q15" s="53"/>
    </row>
    <row r="16" spans="1:17" ht="12.75" customHeight="1" outlineLevel="1" x14ac:dyDescent="0.2">
      <c r="A16" s="1"/>
      <c r="B16" s="1" t="str">
        <f>B9</f>
        <v>Product/Service A</v>
      </c>
      <c r="C16" s="1"/>
      <c r="D16" s="45"/>
      <c r="E16" s="53">
        <f>'4. Projected Sales Forecast'!$E$10*'4. Projected Sales Forecast'!H15</f>
        <v>0</v>
      </c>
      <c r="F16" s="53">
        <f>'4. Projected Sales Forecast'!$E$10*'4. Projected Sales Forecast'!I15</f>
        <v>0</v>
      </c>
      <c r="G16" s="53">
        <f>'4. Projected Sales Forecast'!$E$10*'4. Projected Sales Forecast'!J15</f>
        <v>0</v>
      </c>
      <c r="H16" s="53">
        <f>'4. Projected Sales Forecast'!$E$10*'4. Projected Sales Forecast'!K15</f>
        <v>0</v>
      </c>
      <c r="I16" s="53">
        <f>'4. Projected Sales Forecast'!$E$10*'4. Projected Sales Forecast'!L15</f>
        <v>0</v>
      </c>
      <c r="J16" s="53">
        <f>'4. Projected Sales Forecast'!$E$10*'4. Projected Sales Forecast'!M15</f>
        <v>0</v>
      </c>
      <c r="K16" s="53">
        <f>'4. Projected Sales Forecast'!$E$10*'4. Projected Sales Forecast'!N15</f>
        <v>0</v>
      </c>
      <c r="L16" s="53">
        <f>'4. Projected Sales Forecast'!$E$10*'4. Projected Sales Forecast'!O15</f>
        <v>0</v>
      </c>
      <c r="M16" s="53">
        <f>'4. Projected Sales Forecast'!$E$10*'4. Projected Sales Forecast'!P15</f>
        <v>0</v>
      </c>
      <c r="N16" s="53">
        <f>'4. Projected Sales Forecast'!$E$10*'4. Projected Sales Forecast'!Q15</f>
        <v>0</v>
      </c>
      <c r="O16" s="53">
        <f>'4. Projected Sales Forecast'!$E$10*'4. Projected Sales Forecast'!R15</f>
        <v>0</v>
      </c>
      <c r="P16" s="53">
        <f>'4. Projected Sales Forecast'!$E$10*'4. Projected Sales Forecast'!S15</f>
        <v>0</v>
      </c>
      <c r="Q16" s="53">
        <f>SUM(E16:P16)</f>
        <v>0</v>
      </c>
    </row>
    <row r="17" spans="1:17" ht="12.75" customHeight="1" outlineLevel="1" x14ac:dyDescent="0.2">
      <c r="A17" s="1"/>
      <c r="B17" s="1" t="str">
        <f>B10</f>
        <v>Product/Service B</v>
      </c>
      <c r="C17" s="1"/>
      <c r="D17" s="45"/>
      <c r="E17" s="61">
        <f>'4. Projected Sales Forecast'!$E$32*'4. Projected Sales Forecast'!H37</f>
        <v>0</v>
      </c>
      <c r="F17" s="61">
        <f>'4. Projected Sales Forecast'!$E$32*'4. Projected Sales Forecast'!I37</f>
        <v>0</v>
      </c>
      <c r="G17" s="61">
        <f>'4. Projected Sales Forecast'!$E$32*'4. Projected Sales Forecast'!J37</f>
        <v>0</v>
      </c>
      <c r="H17" s="61">
        <f>'4. Projected Sales Forecast'!$E$32*'4. Projected Sales Forecast'!K37</f>
        <v>0</v>
      </c>
      <c r="I17" s="61">
        <f>'4. Projected Sales Forecast'!$E$32*'4. Projected Sales Forecast'!L37</f>
        <v>0</v>
      </c>
      <c r="J17" s="61">
        <f>'4. Projected Sales Forecast'!$E$32*'4. Projected Sales Forecast'!M37</f>
        <v>0</v>
      </c>
      <c r="K17" s="61">
        <f>'4. Projected Sales Forecast'!$E$32*'4. Projected Sales Forecast'!N37</f>
        <v>0</v>
      </c>
      <c r="L17" s="61">
        <f>'4. Projected Sales Forecast'!$E$32*'4. Projected Sales Forecast'!O37</f>
        <v>0</v>
      </c>
      <c r="M17" s="61">
        <f>'4. Projected Sales Forecast'!$E$32*'4. Projected Sales Forecast'!P37</f>
        <v>0</v>
      </c>
      <c r="N17" s="61">
        <f>'4. Projected Sales Forecast'!$E$32*'4. Projected Sales Forecast'!Q37</f>
        <v>0</v>
      </c>
      <c r="O17" s="61">
        <f>'4. Projected Sales Forecast'!$E$32*'4. Projected Sales Forecast'!R37</f>
        <v>0</v>
      </c>
      <c r="P17" s="61">
        <f>'4. Projected Sales Forecast'!$E$32*'4. Projected Sales Forecast'!S37</f>
        <v>0</v>
      </c>
      <c r="Q17" s="53">
        <f>SUM(E17:P17)</f>
        <v>0</v>
      </c>
    </row>
    <row r="18" spans="1:17" ht="12.75" customHeight="1" outlineLevel="1" x14ac:dyDescent="0.2">
      <c r="A18" s="1"/>
      <c r="B18" s="1" t="str">
        <f>B11</f>
        <v/>
      </c>
      <c r="C18" s="1"/>
      <c r="D18" s="45"/>
      <c r="E18" s="61" t="str">
        <f>IF('5. Projected Sales Forecast (2)'!$E$10&gt;0,'5. Projected Sales Forecast (2)'!$E$10*'5. Projected Sales Forecast (2)'!H15,"")</f>
        <v/>
      </c>
      <c r="F18" s="61" t="str">
        <f>IF('5. Projected Sales Forecast (2)'!$E$10&gt;0,'5. Projected Sales Forecast (2)'!$E$10*'5. Projected Sales Forecast (2)'!I15,"")</f>
        <v/>
      </c>
      <c r="G18" s="61" t="str">
        <f>IF('5. Projected Sales Forecast (2)'!$E$10&gt;0,'5. Projected Sales Forecast (2)'!$E$10*'5. Projected Sales Forecast (2)'!J15,"")</f>
        <v/>
      </c>
      <c r="H18" s="61" t="str">
        <f>IF('5. Projected Sales Forecast (2)'!$E$10&gt;0,'5. Projected Sales Forecast (2)'!$E$10*'5. Projected Sales Forecast (2)'!K15,"")</f>
        <v/>
      </c>
      <c r="I18" s="61" t="str">
        <f>IF('5. Projected Sales Forecast (2)'!$E$10&gt;0,'5. Projected Sales Forecast (2)'!$E$10*'5. Projected Sales Forecast (2)'!L15,"")</f>
        <v/>
      </c>
      <c r="J18" s="61" t="str">
        <f>IF('5. Projected Sales Forecast (2)'!$E$10&gt;0,'5. Projected Sales Forecast (2)'!$E$10*'5. Projected Sales Forecast (2)'!M15,"")</f>
        <v/>
      </c>
      <c r="K18" s="61" t="str">
        <f>IF('5. Projected Sales Forecast (2)'!$E$10&gt;0,'5. Projected Sales Forecast (2)'!$E$10*'5. Projected Sales Forecast (2)'!N15,"")</f>
        <v/>
      </c>
      <c r="L18" s="61" t="str">
        <f>IF('5. Projected Sales Forecast (2)'!$E$10&gt;0,'5. Projected Sales Forecast (2)'!$E$10*'5. Projected Sales Forecast (2)'!O15,"")</f>
        <v/>
      </c>
      <c r="M18" s="61" t="str">
        <f>IF('5. Projected Sales Forecast (2)'!$E$10&gt;0,'5. Projected Sales Forecast (2)'!$E$10*'5. Projected Sales Forecast (2)'!P15,"")</f>
        <v/>
      </c>
      <c r="N18" s="61" t="str">
        <f>IF('5. Projected Sales Forecast (2)'!$E$10&gt;0,'5. Projected Sales Forecast (2)'!$E$10*'5. Projected Sales Forecast (2)'!Q15,"")</f>
        <v/>
      </c>
      <c r="O18" s="61" t="str">
        <f>IF('5. Projected Sales Forecast (2)'!$E$10&gt;0,'5. Projected Sales Forecast (2)'!$E$10*'5. Projected Sales Forecast (2)'!R15,"")</f>
        <v/>
      </c>
      <c r="P18" s="61" t="str">
        <f>IF('5. Projected Sales Forecast (2)'!$E$10&gt;0,'5. Projected Sales Forecast (2)'!$E$10*'5. Projected Sales Forecast (2)'!S15,"")</f>
        <v/>
      </c>
      <c r="Q18" s="53">
        <f>SUM(E18:P18)</f>
        <v>0</v>
      </c>
    </row>
    <row r="19" spans="1:17" ht="12.75" customHeight="1" outlineLevel="1" thickBot="1" x14ac:dyDescent="0.25">
      <c r="A19" s="1"/>
      <c r="B19" s="1" t="str">
        <f>B12</f>
        <v/>
      </c>
      <c r="C19" s="1"/>
      <c r="D19" s="45"/>
      <c r="E19" s="57" t="str">
        <f>IF('5. Projected Sales Forecast (2)'!$E$32&gt;0,'5. Projected Sales Forecast (2)'!$E$32*'5. Projected Sales Forecast (2)'!H37,"")</f>
        <v/>
      </c>
      <c r="F19" s="57" t="str">
        <f>IF('5. Projected Sales Forecast (2)'!$E$32&gt;0,'5. Projected Sales Forecast (2)'!$E$32*'5. Projected Sales Forecast (2)'!I37,"")</f>
        <v/>
      </c>
      <c r="G19" s="57" t="str">
        <f>IF('5. Projected Sales Forecast (2)'!$E$32&gt;0,'5. Projected Sales Forecast (2)'!$E$32*'5. Projected Sales Forecast (2)'!J37,"")</f>
        <v/>
      </c>
      <c r="H19" s="57" t="str">
        <f>IF('5. Projected Sales Forecast (2)'!$E$32&gt;0,'5. Projected Sales Forecast (2)'!$E$32*'5. Projected Sales Forecast (2)'!K37,"")</f>
        <v/>
      </c>
      <c r="I19" s="57" t="str">
        <f>IF('5. Projected Sales Forecast (2)'!$E$32&gt;0,'5. Projected Sales Forecast (2)'!$E$32*'5. Projected Sales Forecast (2)'!L37,"")</f>
        <v/>
      </c>
      <c r="J19" s="57" t="str">
        <f>IF('5. Projected Sales Forecast (2)'!$E$32&gt;0,'5. Projected Sales Forecast (2)'!$E$32*'5. Projected Sales Forecast (2)'!M37,"")</f>
        <v/>
      </c>
      <c r="K19" s="57" t="str">
        <f>IF('5. Projected Sales Forecast (2)'!$E$32&gt;0,'5. Projected Sales Forecast (2)'!$E$32*'5. Projected Sales Forecast (2)'!N37,"")</f>
        <v/>
      </c>
      <c r="L19" s="57" t="str">
        <f>IF('5. Projected Sales Forecast (2)'!$E$32&gt;0,'5. Projected Sales Forecast (2)'!$E$32*'5. Projected Sales Forecast (2)'!O37,"")</f>
        <v/>
      </c>
      <c r="M19" s="57" t="str">
        <f>IF('5. Projected Sales Forecast (2)'!$E$32&gt;0,'5. Projected Sales Forecast (2)'!$E$32*'5. Projected Sales Forecast (2)'!P37,"")</f>
        <v/>
      </c>
      <c r="N19" s="57" t="str">
        <f>IF('5. Projected Sales Forecast (2)'!$E$32&gt;0,'5. Projected Sales Forecast (2)'!$E$32*'5. Projected Sales Forecast (2)'!Q37,"")</f>
        <v/>
      </c>
      <c r="O19" s="57" t="str">
        <f>IF('5. Projected Sales Forecast (2)'!$E$32&gt;0,'5. Projected Sales Forecast (2)'!$E$32*'5. Projected Sales Forecast (2)'!R37,"")</f>
        <v/>
      </c>
      <c r="P19" s="57" t="str">
        <f>IF('5. Projected Sales Forecast (2)'!$E$32&gt;0,'5. Projected Sales Forecast (2)'!$E$32*'5. Projected Sales Forecast (2)'!S37,"")</f>
        <v/>
      </c>
      <c r="Q19" s="57">
        <f>SUM(E19:P19)</f>
        <v>0</v>
      </c>
    </row>
    <row r="20" spans="1:17" ht="12.75" customHeight="1" x14ac:dyDescent="0.2">
      <c r="A20" s="1" t="s">
        <v>138</v>
      </c>
      <c r="B20" s="1"/>
      <c r="C20" s="1"/>
      <c r="D20" s="45"/>
      <c r="E20" s="53">
        <f t="shared" ref="E20:Q20" si="1">SUM(E16:E19)</f>
        <v>0</v>
      </c>
      <c r="F20" s="53">
        <f t="shared" si="1"/>
        <v>0</v>
      </c>
      <c r="G20" s="53">
        <f t="shared" si="1"/>
        <v>0</v>
      </c>
      <c r="H20" s="53">
        <f t="shared" si="1"/>
        <v>0</v>
      </c>
      <c r="I20" s="53">
        <f t="shared" si="1"/>
        <v>0</v>
      </c>
      <c r="J20" s="53">
        <f t="shared" si="1"/>
        <v>0</v>
      </c>
      <c r="K20" s="53">
        <f t="shared" si="1"/>
        <v>0</v>
      </c>
      <c r="L20" s="53">
        <f t="shared" si="1"/>
        <v>0</v>
      </c>
      <c r="M20" s="53">
        <f t="shared" si="1"/>
        <v>0</v>
      </c>
      <c r="N20" s="53">
        <f t="shared" si="1"/>
        <v>0</v>
      </c>
      <c r="O20" s="53">
        <f t="shared" si="1"/>
        <v>0</v>
      </c>
      <c r="P20" s="53">
        <f t="shared" si="1"/>
        <v>0</v>
      </c>
      <c r="Q20" s="53">
        <f t="shared" si="1"/>
        <v>0</v>
      </c>
    </row>
    <row r="21" spans="1:17" ht="12.75" customHeight="1" x14ac:dyDescent="0.2">
      <c r="A21" s="1"/>
      <c r="B21" s="1"/>
      <c r="C21" s="1"/>
      <c r="D21" s="45"/>
      <c r="E21" s="61"/>
      <c r="F21" s="61"/>
      <c r="G21" s="61"/>
      <c r="H21" s="61"/>
      <c r="I21" s="61"/>
      <c r="J21" s="61"/>
      <c r="K21" s="61"/>
      <c r="L21" s="61"/>
      <c r="M21" s="61"/>
      <c r="N21" s="61"/>
      <c r="O21" s="61"/>
      <c r="P21" s="61"/>
      <c r="Q21" s="61"/>
    </row>
    <row r="22" spans="1:17" ht="12.75" customHeight="1" thickBot="1" x14ac:dyDescent="0.25">
      <c r="A22" s="1" t="s">
        <v>41</v>
      </c>
      <c r="B22" s="1"/>
      <c r="C22" s="1"/>
      <c r="D22" s="45"/>
      <c r="E22" s="106">
        <f t="shared" ref="E22:Q22" si="2">E13-E20</f>
        <v>0</v>
      </c>
      <c r="F22" s="106">
        <f t="shared" si="2"/>
        <v>0</v>
      </c>
      <c r="G22" s="106">
        <f t="shared" si="2"/>
        <v>0</v>
      </c>
      <c r="H22" s="106">
        <f t="shared" si="2"/>
        <v>0</v>
      </c>
      <c r="I22" s="106">
        <f t="shared" si="2"/>
        <v>0</v>
      </c>
      <c r="J22" s="106">
        <f t="shared" si="2"/>
        <v>0</v>
      </c>
      <c r="K22" s="106">
        <f t="shared" si="2"/>
        <v>0</v>
      </c>
      <c r="L22" s="106">
        <f t="shared" si="2"/>
        <v>0</v>
      </c>
      <c r="M22" s="106">
        <f t="shared" si="2"/>
        <v>0</v>
      </c>
      <c r="N22" s="106">
        <f t="shared" si="2"/>
        <v>0</v>
      </c>
      <c r="O22" s="106">
        <f t="shared" si="2"/>
        <v>0</v>
      </c>
      <c r="P22" s="106">
        <f t="shared" si="2"/>
        <v>0</v>
      </c>
      <c r="Q22" s="106">
        <f t="shared" si="2"/>
        <v>0</v>
      </c>
    </row>
    <row r="23" spans="1:17" ht="12.75" customHeight="1" x14ac:dyDescent="0.2">
      <c r="A23" s="1"/>
      <c r="B23" s="1"/>
      <c r="C23" s="1"/>
      <c r="D23" s="45"/>
      <c r="E23" s="53"/>
      <c r="F23" s="53"/>
      <c r="G23" s="53"/>
      <c r="H23" s="53"/>
      <c r="I23" s="53"/>
      <c r="J23" s="53"/>
      <c r="K23" s="53"/>
      <c r="L23" s="53"/>
      <c r="M23" s="53"/>
      <c r="N23" s="53"/>
      <c r="O23" s="53"/>
      <c r="P23" s="53"/>
      <c r="Q23" s="53"/>
    </row>
    <row r="24" spans="1:17" ht="12.75" hidden="1" customHeight="1" outlineLevel="1" x14ac:dyDescent="0.2">
      <c r="A24" s="1" t="str">
        <f>'2. Salaries and Wages'!A10</f>
        <v>Salaries and Wages</v>
      </c>
      <c r="B24" s="1"/>
      <c r="C24" s="1"/>
      <c r="D24" s="45"/>
      <c r="E24" s="53"/>
      <c r="F24" s="53"/>
      <c r="G24" s="53"/>
      <c r="H24" s="53"/>
      <c r="I24" s="53"/>
      <c r="J24" s="53"/>
      <c r="K24" s="53"/>
      <c r="L24" s="53"/>
      <c r="M24" s="53"/>
      <c r="N24" s="53"/>
      <c r="O24" s="53"/>
      <c r="P24" s="53"/>
      <c r="Q24" s="53"/>
    </row>
    <row r="25" spans="1:17" ht="12.75" hidden="1" customHeight="1" outlineLevel="1" x14ac:dyDescent="0.2">
      <c r="A25" s="1"/>
      <c r="B25" s="1" t="str">
        <f>'2. Salaries and Wages'!B11</f>
        <v>Owner's Compensation</v>
      </c>
      <c r="C25" s="1"/>
      <c r="D25" s="45"/>
      <c r="E25" s="53">
        <f>'2. Salaries and Wages'!N11/12</f>
        <v>0</v>
      </c>
      <c r="F25" s="53">
        <f t="shared" ref="F25:P25" si="3">E25</f>
        <v>0</v>
      </c>
      <c r="G25" s="53">
        <f t="shared" si="3"/>
        <v>0</v>
      </c>
      <c r="H25" s="53">
        <f t="shared" si="3"/>
        <v>0</v>
      </c>
      <c r="I25" s="53">
        <f t="shared" si="3"/>
        <v>0</v>
      </c>
      <c r="J25" s="53">
        <f t="shared" si="3"/>
        <v>0</v>
      </c>
      <c r="K25" s="53">
        <f t="shared" si="3"/>
        <v>0</v>
      </c>
      <c r="L25" s="53">
        <f t="shared" si="3"/>
        <v>0</v>
      </c>
      <c r="M25" s="53">
        <f t="shared" si="3"/>
        <v>0</v>
      </c>
      <c r="N25" s="53">
        <f t="shared" si="3"/>
        <v>0</v>
      </c>
      <c r="O25" s="53">
        <f t="shared" si="3"/>
        <v>0</v>
      </c>
      <c r="P25" s="53">
        <f t="shared" si="3"/>
        <v>0</v>
      </c>
      <c r="Q25" s="53">
        <f t="shared" ref="Q25:Q30" si="4">SUM(E25:P25)</f>
        <v>0</v>
      </c>
    </row>
    <row r="26" spans="1:17" ht="12.75" hidden="1" customHeight="1" outlineLevel="1" x14ac:dyDescent="0.2">
      <c r="A26" s="1"/>
      <c r="B26" s="1" t="str">
        <f>'2. Salaries and Wages'!B12</f>
        <v>Salaries</v>
      </c>
      <c r="C26" s="1"/>
      <c r="D26" s="45"/>
      <c r="E26" s="53">
        <f>'2. Salaries and Wages'!N12/12</f>
        <v>0</v>
      </c>
      <c r="F26" s="53">
        <f t="shared" ref="F26:P26" si="5">E26</f>
        <v>0</v>
      </c>
      <c r="G26" s="53">
        <f t="shared" si="5"/>
        <v>0</v>
      </c>
      <c r="H26" s="53">
        <f t="shared" si="5"/>
        <v>0</v>
      </c>
      <c r="I26" s="53">
        <f t="shared" si="5"/>
        <v>0</v>
      </c>
      <c r="J26" s="53">
        <f t="shared" si="5"/>
        <v>0</v>
      </c>
      <c r="K26" s="53">
        <f t="shared" si="5"/>
        <v>0</v>
      </c>
      <c r="L26" s="53">
        <f t="shared" si="5"/>
        <v>0</v>
      </c>
      <c r="M26" s="53">
        <f t="shared" si="5"/>
        <v>0</v>
      </c>
      <c r="N26" s="53">
        <f t="shared" si="5"/>
        <v>0</v>
      </c>
      <c r="O26" s="53">
        <f t="shared" si="5"/>
        <v>0</v>
      </c>
      <c r="P26" s="53">
        <f t="shared" si="5"/>
        <v>0</v>
      </c>
      <c r="Q26" s="53">
        <f t="shared" si="4"/>
        <v>0</v>
      </c>
    </row>
    <row r="27" spans="1:17" ht="12.75" hidden="1" customHeight="1" outlineLevel="1" x14ac:dyDescent="0.2">
      <c r="A27" s="1"/>
      <c r="B27" s="1" t="str">
        <f>'2. Salaries and Wages'!C14</f>
        <v>Full-Time Employees</v>
      </c>
      <c r="C27" s="1"/>
      <c r="D27" s="45"/>
      <c r="E27" s="53">
        <f>'2. Salaries and Wages'!N14/12</f>
        <v>0</v>
      </c>
      <c r="F27" s="53">
        <f t="shared" ref="F27:P27" si="6">E27</f>
        <v>0</v>
      </c>
      <c r="G27" s="53">
        <f t="shared" si="6"/>
        <v>0</v>
      </c>
      <c r="H27" s="53">
        <f t="shared" si="6"/>
        <v>0</v>
      </c>
      <c r="I27" s="53">
        <f t="shared" si="6"/>
        <v>0</v>
      </c>
      <c r="J27" s="53">
        <f t="shared" si="6"/>
        <v>0</v>
      </c>
      <c r="K27" s="53">
        <f t="shared" si="6"/>
        <v>0</v>
      </c>
      <c r="L27" s="53">
        <f t="shared" si="6"/>
        <v>0</v>
      </c>
      <c r="M27" s="53">
        <f t="shared" si="6"/>
        <v>0</v>
      </c>
      <c r="N27" s="53">
        <f t="shared" si="6"/>
        <v>0</v>
      </c>
      <c r="O27" s="53">
        <f t="shared" si="6"/>
        <v>0</v>
      </c>
      <c r="P27" s="53">
        <f t="shared" si="6"/>
        <v>0</v>
      </c>
      <c r="Q27" s="53">
        <f t="shared" si="4"/>
        <v>0</v>
      </c>
    </row>
    <row r="28" spans="1:17" ht="12.75" hidden="1" customHeight="1" outlineLevel="1" x14ac:dyDescent="0.2">
      <c r="A28" s="1"/>
      <c r="B28" s="1" t="str">
        <f>'2. Salaries and Wages'!C17</f>
        <v>Part-Time Employees</v>
      </c>
      <c r="C28" s="1"/>
      <c r="D28" s="45"/>
      <c r="E28" s="53">
        <f>'2. Salaries and Wages'!N17/12</f>
        <v>0</v>
      </c>
      <c r="F28" s="53">
        <f t="shared" ref="F28:P28" si="7">E28</f>
        <v>0</v>
      </c>
      <c r="G28" s="53">
        <f t="shared" si="7"/>
        <v>0</v>
      </c>
      <c r="H28" s="53">
        <f t="shared" si="7"/>
        <v>0</v>
      </c>
      <c r="I28" s="53">
        <f t="shared" si="7"/>
        <v>0</v>
      </c>
      <c r="J28" s="53">
        <f t="shared" si="7"/>
        <v>0</v>
      </c>
      <c r="K28" s="53">
        <f t="shared" si="7"/>
        <v>0</v>
      </c>
      <c r="L28" s="53">
        <f t="shared" si="7"/>
        <v>0</v>
      </c>
      <c r="M28" s="53">
        <f t="shared" si="7"/>
        <v>0</v>
      </c>
      <c r="N28" s="53">
        <f t="shared" si="7"/>
        <v>0</v>
      </c>
      <c r="O28" s="53">
        <f t="shared" si="7"/>
        <v>0</v>
      </c>
      <c r="P28" s="53">
        <f t="shared" si="7"/>
        <v>0</v>
      </c>
      <c r="Q28" s="53">
        <f t="shared" si="4"/>
        <v>0</v>
      </c>
    </row>
    <row r="29" spans="1:17" ht="12.75" hidden="1" customHeight="1" outlineLevel="1" x14ac:dyDescent="0.2">
      <c r="A29" s="1"/>
      <c r="B29" s="1" t="str">
        <f>'2. Salaries and Wages'!B20</f>
        <v>Independent Contractors</v>
      </c>
      <c r="C29" s="1"/>
      <c r="D29" s="45"/>
      <c r="E29" s="53">
        <f>'2. Salaries and Wages'!N20/12</f>
        <v>0</v>
      </c>
      <c r="F29" s="53">
        <f t="shared" ref="F29:P29" si="8">E29</f>
        <v>0</v>
      </c>
      <c r="G29" s="53">
        <f t="shared" si="8"/>
        <v>0</v>
      </c>
      <c r="H29" s="53">
        <f t="shared" si="8"/>
        <v>0</v>
      </c>
      <c r="I29" s="53">
        <f t="shared" si="8"/>
        <v>0</v>
      </c>
      <c r="J29" s="53">
        <f t="shared" si="8"/>
        <v>0</v>
      </c>
      <c r="K29" s="53">
        <f t="shared" si="8"/>
        <v>0</v>
      </c>
      <c r="L29" s="53">
        <f t="shared" si="8"/>
        <v>0</v>
      </c>
      <c r="M29" s="53">
        <f t="shared" si="8"/>
        <v>0</v>
      </c>
      <c r="N29" s="53">
        <f t="shared" si="8"/>
        <v>0</v>
      </c>
      <c r="O29" s="53">
        <f t="shared" si="8"/>
        <v>0</v>
      </c>
      <c r="P29" s="53">
        <f t="shared" si="8"/>
        <v>0</v>
      </c>
      <c r="Q29" s="53">
        <f t="shared" si="4"/>
        <v>0</v>
      </c>
    </row>
    <row r="30" spans="1:17" ht="12.75" hidden="1" customHeight="1" outlineLevel="1" thickBot="1" x14ac:dyDescent="0.25">
      <c r="A30" s="1"/>
      <c r="B30" s="1" t="str">
        <f>'2. Salaries and Wages'!A23</f>
        <v>Payroll Taxes and Benefits</v>
      </c>
      <c r="C30" s="1"/>
      <c r="D30" s="45"/>
      <c r="E30" s="57">
        <f>'2. Salaries and Wages'!N32/12</f>
        <v>0</v>
      </c>
      <c r="F30" s="57">
        <f t="shared" ref="F30:P30" si="9">E30</f>
        <v>0</v>
      </c>
      <c r="G30" s="57">
        <f t="shared" si="9"/>
        <v>0</v>
      </c>
      <c r="H30" s="57">
        <f t="shared" si="9"/>
        <v>0</v>
      </c>
      <c r="I30" s="57">
        <f t="shared" si="9"/>
        <v>0</v>
      </c>
      <c r="J30" s="57">
        <f t="shared" si="9"/>
        <v>0</v>
      </c>
      <c r="K30" s="57">
        <f t="shared" si="9"/>
        <v>0</v>
      </c>
      <c r="L30" s="57">
        <f t="shared" si="9"/>
        <v>0</v>
      </c>
      <c r="M30" s="57">
        <f t="shared" si="9"/>
        <v>0</v>
      </c>
      <c r="N30" s="57">
        <f t="shared" si="9"/>
        <v>0</v>
      </c>
      <c r="O30" s="57">
        <f t="shared" si="9"/>
        <v>0</v>
      </c>
      <c r="P30" s="57">
        <f t="shared" si="9"/>
        <v>0</v>
      </c>
      <c r="Q30" s="57">
        <f t="shared" si="4"/>
        <v>0</v>
      </c>
    </row>
    <row r="31" spans="1:17" ht="12.75" customHeight="1" collapsed="1" x14ac:dyDescent="0.2">
      <c r="A31" s="1" t="s">
        <v>143</v>
      </c>
      <c r="B31" s="1"/>
      <c r="C31" s="1"/>
      <c r="D31" s="45"/>
      <c r="E31" s="53">
        <f t="shared" ref="E31:Q31" si="10">SUM(E25:E30)</f>
        <v>0</v>
      </c>
      <c r="F31" s="53">
        <f t="shared" si="10"/>
        <v>0</v>
      </c>
      <c r="G31" s="53">
        <f t="shared" si="10"/>
        <v>0</v>
      </c>
      <c r="H31" s="53">
        <f t="shared" si="10"/>
        <v>0</v>
      </c>
      <c r="I31" s="53">
        <f t="shared" si="10"/>
        <v>0</v>
      </c>
      <c r="J31" s="53">
        <f t="shared" si="10"/>
        <v>0</v>
      </c>
      <c r="K31" s="53">
        <f t="shared" si="10"/>
        <v>0</v>
      </c>
      <c r="L31" s="53">
        <f t="shared" si="10"/>
        <v>0</v>
      </c>
      <c r="M31" s="53">
        <f t="shared" si="10"/>
        <v>0</v>
      </c>
      <c r="N31" s="53">
        <f t="shared" si="10"/>
        <v>0</v>
      </c>
      <c r="O31" s="53">
        <f t="shared" si="10"/>
        <v>0</v>
      </c>
      <c r="P31" s="53">
        <f t="shared" si="10"/>
        <v>0</v>
      </c>
      <c r="Q31" s="53">
        <f t="shared" si="10"/>
        <v>0</v>
      </c>
    </row>
    <row r="32" spans="1:17" ht="12.75" customHeight="1" x14ac:dyDescent="0.2">
      <c r="A32" s="1"/>
      <c r="B32" s="1"/>
      <c r="C32" s="1"/>
      <c r="D32" s="45"/>
      <c r="E32" s="53"/>
      <c r="F32" s="53"/>
      <c r="G32" s="53"/>
      <c r="H32" s="53"/>
      <c r="I32" s="53"/>
      <c r="J32" s="53"/>
      <c r="K32" s="53"/>
      <c r="L32" s="53"/>
      <c r="M32" s="53"/>
      <c r="N32" s="53"/>
      <c r="O32" s="53"/>
      <c r="P32" s="53"/>
      <c r="Q32" s="53"/>
    </row>
    <row r="33" spans="1:17" ht="12.75" customHeight="1" outlineLevel="1" x14ac:dyDescent="0.2">
      <c r="A33" s="1" t="s">
        <v>140</v>
      </c>
      <c r="B33" s="1"/>
      <c r="C33" s="1"/>
      <c r="D33" s="45"/>
      <c r="E33" s="53"/>
      <c r="F33" s="53"/>
      <c r="G33" s="53"/>
      <c r="H33" s="53"/>
      <c r="I33" s="53"/>
      <c r="J33" s="53"/>
      <c r="K33" s="53"/>
      <c r="L33" s="53"/>
      <c r="M33" s="53"/>
      <c r="N33" s="53"/>
      <c r="O33" s="53"/>
      <c r="P33" s="53"/>
      <c r="Q33" s="53"/>
    </row>
    <row r="34" spans="1:17" ht="12.75" customHeight="1" outlineLevel="1" x14ac:dyDescent="0.2">
      <c r="A34" s="1"/>
      <c r="B34" s="1" t="str">
        <f>'3. Fixed Operating Expenses'!B11</f>
        <v>Advertising</v>
      </c>
      <c r="C34" s="1"/>
      <c r="D34" s="45"/>
      <c r="E34" s="53">
        <f>'3. Fixed Operating Expenses'!J11/12</f>
        <v>0</v>
      </c>
      <c r="F34" s="103">
        <f t="shared" ref="F34:P34" si="11">E34</f>
        <v>0</v>
      </c>
      <c r="G34" s="103">
        <f t="shared" si="11"/>
        <v>0</v>
      </c>
      <c r="H34" s="103">
        <f t="shared" si="11"/>
        <v>0</v>
      </c>
      <c r="I34" s="103">
        <f t="shared" si="11"/>
        <v>0</v>
      </c>
      <c r="J34" s="103">
        <f t="shared" si="11"/>
        <v>0</v>
      </c>
      <c r="K34" s="103">
        <f t="shared" si="11"/>
        <v>0</v>
      </c>
      <c r="L34" s="103">
        <f t="shared" si="11"/>
        <v>0</v>
      </c>
      <c r="M34" s="103">
        <f t="shared" si="11"/>
        <v>0</v>
      </c>
      <c r="N34" s="103">
        <f t="shared" si="11"/>
        <v>0</v>
      </c>
      <c r="O34" s="103">
        <f t="shared" si="11"/>
        <v>0</v>
      </c>
      <c r="P34" s="103">
        <f t="shared" si="11"/>
        <v>0</v>
      </c>
      <c r="Q34" s="53">
        <f t="shared" ref="Q34:Q53" si="12">SUM(E34:P34)</f>
        <v>0</v>
      </c>
    </row>
    <row r="35" spans="1:17" ht="12.75" customHeight="1" outlineLevel="1" x14ac:dyDescent="0.2">
      <c r="A35" s="1"/>
      <c r="B35" s="1" t="str">
        <f>'3. Fixed Operating Expenses'!B12</f>
        <v>Car and Truck Expenses</v>
      </c>
      <c r="C35" s="1"/>
      <c r="D35" s="45"/>
      <c r="E35" s="53">
        <f>'3. Fixed Operating Expenses'!J12/12</f>
        <v>0</v>
      </c>
      <c r="F35" s="103">
        <f t="shared" ref="F35:P35" si="13">E35</f>
        <v>0</v>
      </c>
      <c r="G35" s="103">
        <f t="shared" si="13"/>
        <v>0</v>
      </c>
      <c r="H35" s="103">
        <f t="shared" si="13"/>
        <v>0</v>
      </c>
      <c r="I35" s="103">
        <f t="shared" si="13"/>
        <v>0</v>
      </c>
      <c r="J35" s="103">
        <f t="shared" si="13"/>
        <v>0</v>
      </c>
      <c r="K35" s="103">
        <f t="shared" si="13"/>
        <v>0</v>
      </c>
      <c r="L35" s="103">
        <f t="shared" si="13"/>
        <v>0</v>
      </c>
      <c r="M35" s="103">
        <f t="shared" si="13"/>
        <v>0</v>
      </c>
      <c r="N35" s="103">
        <f t="shared" si="13"/>
        <v>0</v>
      </c>
      <c r="O35" s="103">
        <f t="shared" si="13"/>
        <v>0</v>
      </c>
      <c r="P35" s="103">
        <f t="shared" si="13"/>
        <v>0</v>
      </c>
      <c r="Q35" s="53">
        <f t="shared" si="12"/>
        <v>0</v>
      </c>
    </row>
    <row r="36" spans="1:17" ht="12.75" customHeight="1" outlineLevel="1" x14ac:dyDescent="0.2">
      <c r="A36" s="1"/>
      <c r="B36" s="1" t="str">
        <f>'3. Fixed Operating Expenses'!B13</f>
        <v>Commissions and Fees</v>
      </c>
      <c r="C36" s="1"/>
      <c r="D36" s="45"/>
      <c r="E36" s="53">
        <f>'3. Fixed Operating Expenses'!J13/12</f>
        <v>0</v>
      </c>
      <c r="F36" s="103">
        <f t="shared" ref="F36:P36" si="14">E36</f>
        <v>0</v>
      </c>
      <c r="G36" s="103">
        <f t="shared" si="14"/>
        <v>0</v>
      </c>
      <c r="H36" s="103">
        <f t="shared" si="14"/>
        <v>0</v>
      </c>
      <c r="I36" s="103">
        <f t="shared" si="14"/>
        <v>0</v>
      </c>
      <c r="J36" s="103">
        <f t="shared" si="14"/>
        <v>0</v>
      </c>
      <c r="K36" s="103">
        <f t="shared" si="14"/>
        <v>0</v>
      </c>
      <c r="L36" s="103">
        <f t="shared" si="14"/>
        <v>0</v>
      </c>
      <c r="M36" s="103">
        <f t="shared" si="14"/>
        <v>0</v>
      </c>
      <c r="N36" s="103">
        <f t="shared" si="14"/>
        <v>0</v>
      </c>
      <c r="O36" s="103">
        <f t="shared" si="14"/>
        <v>0</v>
      </c>
      <c r="P36" s="103">
        <f t="shared" si="14"/>
        <v>0</v>
      </c>
      <c r="Q36" s="53">
        <f t="shared" si="12"/>
        <v>0</v>
      </c>
    </row>
    <row r="37" spans="1:17" ht="12.75" customHeight="1" outlineLevel="1" x14ac:dyDescent="0.2">
      <c r="A37" s="1"/>
      <c r="B37" s="1" t="str">
        <f>'3. Fixed Operating Expenses'!B14</f>
        <v>Contract Labor</v>
      </c>
      <c r="C37" s="1"/>
      <c r="D37" s="45"/>
      <c r="E37" s="53">
        <f>'3. Fixed Operating Expenses'!J14/12</f>
        <v>0</v>
      </c>
      <c r="F37" s="103">
        <f t="shared" ref="F37:P37" si="15">E37</f>
        <v>0</v>
      </c>
      <c r="G37" s="103">
        <f t="shared" si="15"/>
        <v>0</v>
      </c>
      <c r="H37" s="103">
        <f t="shared" si="15"/>
        <v>0</v>
      </c>
      <c r="I37" s="103">
        <f t="shared" si="15"/>
        <v>0</v>
      </c>
      <c r="J37" s="103">
        <f t="shared" si="15"/>
        <v>0</v>
      </c>
      <c r="K37" s="103">
        <f t="shared" si="15"/>
        <v>0</v>
      </c>
      <c r="L37" s="103">
        <f t="shared" si="15"/>
        <v>0</v>
      </c>
      <c r="M37" s="103">
        <f t="shared" si="15"/>
        <v>0</v>
      </c>
      <c r="N37" s="103">
        <f t="shared" si="15"/>
        <v>0</v>
      </c>
      <c r="O37" s="103">
        <f t="shared" si="15"/>
        <v>0</v>
      </c>
      <c r="P37" s="103">
        <f t="shared" si="15"/>
        <v>0</v>
      </c>
      <c r="Q37" s="53">
        <f t="shared" si="12"/>
        <v>0</v>
      </c>
    </row>
    <row r="38" spans="1:17" ht="12.75" customHeight="1" outlineLevel="1" x14ac:dyDescent="0.2">
      <c r="A38" s="1"/>
      <c r="B38" s="1" t="str">
        <f>'3. Fixed Operating Expenses'!B15</f>
        <v>Credit Card and Bank Charges</v>
      </c>
      <c r="C38" s="1"/>
      <c r="D38" s="45"/>
      <c r="E38" s="53">
        <f>'3. Fixed Operating Expenses'!J15/12</f>
        <v>0</v>
      </c>
      <c r="F38" s="103">
        <f t="shared" ref="F38:P38" si="16">E38</f>
        <v>0</v>
      </c>
      <c r="G38" s="103">
        <f t="shared" si="16"/>
        <v>0</v>
      </c>
      <c r="H38" s="103">
        <f t="shared" si="16"/>
        <v>0</v>
      </c>
      <c r="I38" s="103">
        <f t="shared" si="16"/>
        <v>0</v>
      </c>
      <c r="J38" s="103">
        <f t="shared" si="16"/>
        <v>0</v>
      </c>
      <c r="K38" s="103">
        <f t="shared" si="16"/>
        <v>0</v>
      </c>
      <c r="L38" s="103">
        <f t="shared" si="16"/>
        <v>0</v>
      </c>
      <c r="M38" s="103">
        <f t="shared" si="16"/>
        <v>0</v>
      </c>
      <c r="N38" s="103">
        <f t="shared" si="16"/>
        <v>0</v>
      </c>
      <c r="O38" s="103">
        <f t="shared" si="16"/>
        <v>0</v>
      </c>
      <c r="P38" s="103">
        <f t="shared" si="16"/>
        <v>0</v>
      </c>
      <c r="Q38" s="53">
        <f t="shared" si="12"/>
        <v>0</v>
      </c>
    </row>
    <row r="39" spans="1:17" ht="12.75" customHeight="1" outlineLevel="1" x14ac:dyDescent="0.2">
      <c r="A39" s="1"/>
      <c r="B39" s="1" t="str">
        <f>'3. Fixed Operating Expenses'!B16</f>
        <v>Customer Discounts and Refunds</v>
      </c>
      <c r="C39" s="1"/>
      <c r="D39" s="45"/>
      <c r="E39" s="53">
        <f>'3. Fixed Operating Expenses'!J16/12</f>
        <v>0</v>
      </c>
      <c r="F39" s="103">
        <f t="shared" ref="F39:P39" si="17">E39</f>
        <v>0</v>
      </c>
      <c r="G39" s="103">
        <f t="shared" si="17"/>
        <v>0</v>
      </c>
      <c r="H39" s="103">
        <f t="shared" si="17"/>
        <v>0</v>
      </c>
      <c r="I39" s="103">
        <f t="shared" si="17"/>
        <v>0</v>
      </c>
      <c r="J39" s="103">
        <f t="shared" si="17"/>
        <v>0</v>
      </c>
      <c r="K39" s="103">
        <f t="shared" si="17"/>
        <v>0</v>
      </c>
      <c r="L39" s="103">
        <f t="shared" si="17"/>
        <v>0</v>
      </c>
      <c r="M39" s="103">
        <f t="shared" si="17"/>
        <v>0</v>
      </c>
      <c r="N39" s="103">
        <f t="shared" si="17"/>
        <v>0</v>
      </c>
      <c r="O39" s="103">
        <f t="shared" si="17"/>
        <v>0</v>
      </c>
      <c r="P39" s="103">
        <f t="shared" si="17"/>
        <v>0</v>
      </c>
      <c r="Q39" s="53">
        <f t="shared" si="12"/>
        <v>0</v>
      </c>
    </row>
    <row r="40" spans="1:17" ht="12.75" customHeight="1" outlineLevel="1" x14ac:dyDescent="0.2">
      <c r="A40" s="1"/>
      <c r="B40" s="1" t="str">
        <f>'3. Fixed Operating Expenses'!B17</f>
        <v>Dues and Subscriptions</v>
      </c>
      <c r="C40" s="1"/>
      <c r="D40" s="45"/>
      <c r="E40" s="53">
        <f>'3. Fixed Operating Expenses'!J17/12</f>
        <v>0</v>
      </c>
      <c r="F40" s="103">
        <f t="shared" ref="F40:P40" si="18">E40</f>
        <v>0</v>
      </c>
      <c r="G40" s="103">
        <f t="shared" si="18"/>
        <v>0</v>
      </c>
      <c r="H40" s="103">
        <f t="shared" si="18"/>
        <v>0</v>
      </c>
      <c r="I40" s="103">
        <f t="shared" si="18"/>
        <v>0</v>
      </c>
      <c r="J40" s="103">
        <f t="shared" si="18"/>
        <v>0</v>
      </c>
      <c r="K40" s="103">
        <f t="shared" si="18"/>
        <v>0</v>
      </c>
      <c r="L40" s="103">
        <f t="shared" si="18"/>
        <v>0</v>
      </c>
      <c r="M40" s="103">
        <f t="shared" si="18"/>
        <v>0</v>
      </c>
      <c r="N40" s="103">
        <f t="shared" si="18"/>
        <v>0</v>
      </c>
      <c r="O40" s="103">
        <f t="shared" si="18"/>
        <v>0</v>
      </c>
      <c r="P40" s="103">
        <f t="shared" si="18"/>
        <v>0</v>
      </c>
      <c r="Q40" s="53">
        <f t="shared" si="12"/>
        <v>0</v>
      </c>
    </row>
    <row r="41" spans="1:17" ht="12.75" customHeight="1" outlineLevel="1" x14ac:dyDescent="0.2">
      <c r="A41" s="1"/>
      <c r="B41" s="1" t="str">
        <f>'3. Fixed Operating Expenses'!B18</f>
        <v>Entertainment</v>
      </c>
      <c r="C41" s="1"/>
      <c r="D41" s="45"/>
      <c r="E41" s="53">
        <f>'3. Fixed Operating Expenses'!J18/12</f>
        <v>0</v>
      </c>
      <c r="F41" s="103">
        <f t="shared" ref="F41:P41" si="19">E41</f>
        <v>0</v>
      </c>
      <c r="G41" s="103">
        <f t="shared" si="19"/>
        <v>0</v>
      </c>
      <c r="H41" s="103">
        <f t="shared" si="19"/>
        <v>0</v>
      </c>
      <c r="I41" s="103">
        <f t="shared" si="19"/>
        <v>0</v>
      </c>
      <c r="J41" s="103">
        <f t="shared" si="19"/>
        <v>0</v>
      </c>
      <c r="K41" s="103">
        <f t="shared" si="19"/>
        <v>0</v>
      </c>
      <c r="L41" s="103">
        <f t="shared" si="19"/>
        <v>0</v>
      </c>
      <c r="M41" s="103">
        <f t="shared" si="19"/>
        <v>0</v>
      </c>
      <c r="N41" s="103">
        <f t="shared" si="19"/>
        <v>0</v>
      </c>
      <c r="O41" s="103">
        <f t="shared" si="19"/>
        <v>0</v>
      </c>
      <c r="P41" s="103">
        <f t="shared" si="19"/>
        <v>0</v>
      </c>
      <c r="Q41" s="53">
        <f t="shared" si="12"/>
        <v>0</v>
      </c>
    </row>
    <row r="42" spans="1:17" ht="12.75" customHeight="1" outlineLevel="1" x14ac:dyDescent="0.2">
      <c r="A42" s="1"/>
      <c r="B42" s="1" t="str">
        <f>'3. Fixed Operating Expenses'!B19</f>
        <v>Insurance (Liability and Property)</v>
      </c>
      <c r="C42" s="1"/>
      <c r="D42" s="45"/>
      <c r="E42" s="53">
        <f>'3. Fixed Operating Expenses'!J19/12</f>
        <v>0</v>
      </c>
      <c r="F42" s="103">
        <f t="shared" ref="F42:P42" si="20">E42</f>
        <v>0</v>
      </c>
      <c r="G42" s="103">
        <f t="shared" si="20"/>
        <v>0</v>
      </c>
      <c r="H42" s="103">
        <f t="shared" si="20"/>
        <v>0</v>
      </c>
      <c r="I42" s="103">
        <f t="shared" si="20"/>
        <v>0</v>
      </c>
      <c r="J42" s="103">
        <f t="shared" si="20"/>
        <v>0</v>
      </c>
      <c r="K42" s="103">
        <f t="shared" si="20"/>
        <v>0</v>
      </c>
      <c r="L42" s="103">
        <f t="shared" si="20"/>
        <v>0</v>
      </c>
      <c r="M42" s="103">
        <f t="shared" si="20"/>
        <v>0</v>
      </c>
      <c r="N42" s="103">
        <f t="shared" si="20"/>
        <v>0</v>
      </c>
      <c r="O42" s="103">
        <f t="shared" si="20"/>
        <v>0</v>
      </c>
      <c r="P42" s="103">
        <f t="shared" si="20"/>
        <v>0</v>
      </c>
      <c r="Q42" s="53">
        <f t="shared" si="12"/>
        <v>0</v>
      </c>
    </row>
    <row r="43" spans="1:17" ht="12.75" customHeight="1" outlineLevel="1" x14ac:dyDescent="0.2">
      <c r="A43" s="1"/>
      <c r="B43" s="1" t="str">
        <f>'3. Fixed Operating Expenses'!B20</f>
        <v>Internet</v>
      </c>
      <c r="C43" s="1"/>
      <c r="D43" s="45"/>
      <c r="E43" s="53">
        <f>'3. Fixed Operating Expenses'!J20/12</f>
        <v>0</v>
      </c>
      <c r="F43" s="103">
        <f t="shared" ref="F43:P43" si="21">E43</f>
        <v>0</v>
      </c>
      <c r="G43" s="103">
        <f t="shared" si="21"/>
        <v>0</v>
      </c>
      <c r="H43" s="103">
        <f t="shared" si="21"/>
        <v>0</v>
      </c>
      <c r="I43" s="103">
        <f t="shared" si="21"/>
        <v>0</v>
      </c>
      <c r="J43" s="103">
        <f t="shared" si="21"/>
        <v>0</v>
      </c>
      <c r="K43" s="103">
        <f t="shared" si="21"/>
        <v>0</v>
      </c>
      <c r="L43" s="103">
        <f t="shared" si="21"/>
        <v>0</v>
      </c>
      <c r="M43" s="103">
        <f t="shared" si="21"/>
        <v>0</v>
      </c>
      <c r="N43" s="103">
        <f t="shared" si="21"/>
        <v>0</v>
      </c>
      <c r="O43" s="103">
        <f t="shared" si="21"/>
        <v>0</v>
      </c>
      <c r="P43" s="103">
        <f t="shared" si="21"/>
        <v>0</v>
      </c>
      <c r="Q43" s="53">
        <f t="shared" si="12"/>
        <v>0</v>
      </c>
    </row>
    <row r="44" spans="1:17" ht="12.75" customHeight="1" outlineLevel="1" x14ac:dyDescent="0.2">
      <c r="A44" s="1"/>
      <c r="B44" s="1" t="str">
        <f>'3. Fixed Operating Expenses'!B21</f>
        <v>Legal and Professional Fees</v>
      </c>
      <c r="C44" s="1"/>
      <c r="D44" s="45"/>
      <c r="E44" s="53">
        <f>'3. Fixed Operating Expenses'!J21/12</f>
        <v>0</v>
      </c>
      <c r="F44" s="103">
        <f t="shared" ref="F44:P44" si="22">E44</f>
        <v>0</v>
      </c>
      <c r="G44" s="103">
        <f t="shared" si="22"/>
        <v>0</v>
      </c>
      <c r="H44" s="103">
        <f t="shared" si="22"/>
        <v>0</v>
      </c>
      <c r="I44" s="103">
        <f t="shared" si="22"/>
        <v>0</v>
      </c>
      <c r="J44" s="103">
        <f t="shared" si="22"/>
        <v>0</v>
      </c>
      <c r="K44" s="103">
        <f t="shared" si="22"/>
        <v>0</v>
      </c>
      <c r="L44" s="103">
        <f t="shared" si="22"/>
        <v>0</v>
      </c>
      <c r="M44" s="103">
        <f t="shared" si="22"/>
        <v>0</v>
      </c>
      <c r="N44" s="103">
        <f t="shared" si="22"/>
        <v>0</v>
      </c>
      <c r="O44" s="103">
        <f t="shared" si="22"/>
        <v>0</v>
      </c>
      <c r="P44" s="103">
        <f t="shared" si="22"/>
        <v>0</v>
      </c>
      <c r="Q44" s="53">
        <f t="shared" si="12"/>
        <v>0</v>
      </c>
    </row>
    <row r="45" spans="1:17" ht="12.75" customHeight="1" outlineLevel="1" x14ac:dyDescent="0.2">
      <c r="A45" s="1"/>
      <c r="B45" s="1" t="str">
        <f>'3. Fixed Operating Expenses'!B22</f>
        <v>Office Expenses</v>
      </c>
      <c r="C45" s="1"/>
      <c r="D45" s="45"/>
      <c r="E45" s="53">
        <f>'3. Fixed Operating Expenses'!J22/12</f>
        <v>0</v>
      </c>
      <c r="F45" s="103">
        <f t="shared" ref="F45:P45" si="23">E45</f>
        <v>0</v>
      </c>
      <c r="G45" s="103">
        <f t="shared" si="23"/>
        <v>0</v>
      </c>
      <c r="H45" s="103">
        <f t="shared" si="23"/>
        <v>0</v>
      </c>
      <c r="I45" s="103">
        <f t="shared" si="23"/>
        <v>0</v>
      </c>
      <c r="J45" s="103">
        <f t="shared" si="23"/>
        <v>0</v>
      </c>
      <c r="K45" s="103">
        <f t="shared" si="23"/>
        <v>0</v>
      </c>
      <c r="L45" s="103">
        <f t="shared" si="23"/>
        <v>0</v>
      </c>
      <c r="M45" s="103">
        <f t="shared" si="23"/>
        <v>0</v>
      </c>
      <c r="N45" s="103">
        <f t="shared" si="23"/>
        <v>0</v>
      </c>
      <c r="O45" s="103">
        <f t="shared" si="23"/>
        <v>0</v>
      </c>
      <c r="P45" s="103">
        <f t="shared" si="23"/>
        <v>0</v>
      </c>
      <c r="Q45" s="53">
        <f t="shared" si="12"/>
        <v>0</v>
      </c>
    </row>
    <row r="46" spans="1:17" ht="12.75" customHeight="1" outlineLevel="1" x14ac:dyDescent="0.2">
      <c r="A46" s="1"/>
      <c r="B46" s="1" t="str">
        <f>'3. Fixed Operating Expenses'!B23</f>
        <v>Postage and Delivery</v>
      </c>
      <c r="C46" s="1"/>
      <c r="D46" s="45"/>
      <c r="E46" s="53">
        <f>'3. Fixed Operating Expenses'!J23/12</f>
        <v>0</v>
      </c>
      <c r="F46" s="103">
        <f t="shared" ref="F46:P46" si="24">E46</f>
        <v>0</v>
      </c>
      <c r="G46" s="103">
        <f t="shared" si="24"/>
        <v>0</v>
      </c>
      <c r="H46" s="103">
        <f t="shared" si="24"/>
        <v>0</v>
      </c>
      <c r="I46" s="103">
        <f t="shared" si="24"/>
        <v>0</v>
      </c>
      <c r="J46" s="103">
        <f t="shared" si="24"/>
        <v>0</v>
      </c>
      <c r="K46" s="103">
        <f t="shared" si="24"/>
        <v>0</v>
      </c>
      <c r="L46" s="103">
        <f t="shared" si="24"/>
        <v>0</v>
      </c>
      <c r="M46" s="103">
        <f t="shared" si="24"/>
        <v>0</v>
      </c>
      <c r="N46" s="103">
        <f t="shared" si="24"/>
        <v>0</v>
      </c>
      <c r="O46" s="103">
        <f t="shared" si="24"/>
        <v>0</v>
      </c>
      <c r="P46" s="103">
        <f t="shared" si="24"/>
        <v>0</v>
      </c>
      <c r="Q46" s="53">
        <f t="shared" si="12"/>
        <v>0</v>
      </c>
    </row>
    <row r="47" spans="1:17" ht="12.75" customHeight="1" outlineLevel="1" x14ac:dyDescent="0.2">
      <c r="A47" s="1"/>
      <c r="B47" s="1" t="str">
        <f>'3. Fixed Operating Expenses'!B24</f>
        <v>Rent (on business property)</v>
      </c>
      <c r="C47" s="1"/>
      <c r="D47" s="45"/>
      <c r="E47" s="53">
        <f>'3. Fixed Operating Expenses'!J24/12</f>
        <v>0</v>
      </c>
      <c r="F47" s="103">
        <f t="shared" ref="F47:P47" si="25">E47</f>
        <v>0</v>
      </c>
      <c r="G47" s="103">
        <f t="shared" si="25"/>
        <v>0</v>
      </c>
      <c r="H47" s="103">
        <f t="shared" si="25"/>
        <v>0</v>
      </c>
      <c r="I47" s="103">
        <f t="shared" si="25"/>
        <v>0</v>
      </c>
      <c r="J47" s="103">
        <f t="shared" si="25"/>
        <v>0</v>
      </c>
      <c r="K47" s="103">
        <f t="shared" si="25"/>
        <v>0</v>
      </c>
      <c r="L47" s="103">
        <f t="shared" si="25"/>
        <v>0</v>
      </c>
      <c r="M47" s="103">
        <f t="shared" si="25"/>
        <v>0</v>
      </c>
      <c r="N47" s="103">
        <f t="shared" si="25"/>
        <v>0</v>
      </c>
      <c r="O47" s="103">
        <f t="shared" si="25"/>
        <v>0</v>
      </c>
      <c r="P47" s="103">
        <f t="shared" si="25"/>
        <v>0</v>
      </c>
      <c r="Q47" s="53">
        <f t="shared" si="12"/>
        <v>0</v>
      </c>
    </row>
    <row r="48" spans="1:17" ht="12.75" customHeight="1" outlineLevel="1" x14ac:dyDescent="0.2">
      <c r="A48" s="1"/>
      <c r="B48" s="1" t="str">
        <f>'3. Fixed Operating Expenses'!B25</f>
        <v>Rent of Vehicles and Equipment</v>
      </c>
      <c r="C48" s="1"/>
      <c r="D48" s="45"/>
      <c r="E48" s="53">
        <f>'3. Fixed Operating Expenses'!J25/12</f>
        <v>0</v>
      </c>
      <c r="F48" s="103">
        <f t="shared" ref="F48:P48" si="26">E48</f>
        <v>0</v>
      </c>
      <c r="G48" s="103">
        <f t="shared" si="26"/>
        <v>0</v>
      </c>
      <c r="H48" s="103">
        <f t="shared" si="26"/>
        <v>0</v>
      </c>
      <c r="I48" s="103">
        <f t="shared" si="26"/>
        <v>0</v>
      </c>
      <c r="J48" s="103">
        <f t="shared" si="26"/>
        <v>0</v>
      </c>
      <c r="K48" s="103">
        <f t="shared" si="26"/>
        <v>0</v>
      </c>
      <c r="L48" s="103">
        <f t="shared" si="26"/>
        <v>0</v>
      </c>
      <c r="M48" s="103">
        <f t="shared" si="26"/>
        <v>0</v>
      </c>
      <c r="N48" s="103">
        <f t="shared" si="26"/>
        <v>0</v>
      </c>
      <c r="O48" s="103">
        <f t="shared" si="26"/>
        <v>0</v>
      </c>
      <c r="P48" s="103">
        <f t="shared" si="26"/>
        <v>0</v>
      </c>
      <c r="Q48" s="53">
        <f t="shared" si="12"/>
        <v>0</v>
      </c>
    </row>
    <row r="49" spans="1:17" ht="12.75" customHeight="1" outlineLevel="1" x14ac:dyDescent="0.2">
      <c r="A49" s="1"/>
      <c r="B49" s="1" t="str">
        <f>'3. Fixed Operating Expenses'!B26</f>
        <v>Repairs and Maintenance</v>
      </c>
      <c r="C49" s="1"/>
      <c r="D49" s="45"/>
      <c r="E49" s="53">
        <f>'3. Fixed Operating Expenses'!J26/12</f>
        <v>0</v>
      </c>
      <c r="F49" s="103">
        <f t="shared" ref="F49:P49" si="27">E49</f>
        <v>0</v>
      </c>
      <c r="G49" s="103">
        <f t="shared" si="27"/>
        <v>0</v>
      </c>
      <c r="H49" s="103">
        <f t="shared" si="27"/>
        <v>0</v>
      </c>
      <c r="I49" s="103">
        <f t="shared" si="27"/>
        <v>0</v>
      </c>
      <c r="J49" s="103">
        <f t="shared" si="27"/>
        <v>0</v>
      </c>
      <c r="K49" s="103">
        <f t="shared" si="27"/>
        <v>0</v>
      </c>
      <c r="L49" s="103">
        <f t="shared" si="27"/>
        <v>0</v>
      </c>
      <c r="M49" s="103">
        <f t="shared" si="27"/>
        <v>0</v>
      </c>
      <c r="N49" s="103">
        <f t="shared" si="27"/>
        <v>0</v>
      </c>
      <c r="O49" s="103">
        <f t="shared" si="27"/>
        <v>0</v>
      </c>
      <c r="P49" s="103">
        <f t="shared" si="27"/>
        <v>0</v>
      </c>
      <c r="Q49" s="53">
        <f t="shared" si="12"/>
        <v>0</v>
      </c>
    </row>
    <row r="50" spans="1:17" ht="12.75" customHeight="1" outlineLevel="1" x14ac:dyDescent="0.2">
      <c r="A50" s="1"/>
      <c r="B50" s="1" t="str">
        <f>'3. Fixed Operating Expenses'!B27</f>
        <v>Supplies</v>
      </c>
      <c r="C50" s="1"/>
      <c r="D50" s="45"/>
      <c r="E50" s="53">
        <f>'3. Fixed Operating Expenses'!J27/12</f>
        <v>0</v>
      </c>
      <c r="F50" s="103">
        <f t="shared" ref="F50:P50" si="28">E50</f>
        <v>0</v>
      </c>
      <c r="G50" s="103">
        <f t="shared" si="28"/>
        <v>0</v>
      </c>
      <c r="H50" s="103">
        <f t="shared" si="28"/>
        <v>0</v>
      </c>
      <c r="I50" s="103">
        <f t="shared" si="28"/>
        <v>0</v>
      </c>
      <c r="J50" s="103">
        <f t="shared" si="28"/>
        <v>0</v>
      </c>
      <c r="K50" s="103">
        <f t="shared" si="28"/>
        <v>0</v>
      </c>
      <c r="L50" s="103">
        <f t="shared" si="28"/>
        <v>0</v>
      </c>
      <c r="M50" s="103">
        <f t="shared" si="28"/>
        <v>0</v>
      </c>
      <c r="N50" s="103">
        <f t="shared" si="28"/>
        <v>0</v>
      </c>
      <c r="O50" s="103">
        <f t="shared" si="28"/>
        <v>0</v>
      </c>
      <c r="P50" s="103">
        <f t="shared" si="28"/>
        <v>0</v>
      </c>
      <c r="Q50" s="53">
        <f t="shared" si="12"/>
        <v>0</v>
      </c>
    </row>
    <row r="51" spans="1:17" ht="12.75" customHeight="1" outlineLevel="1" x14ac:dyDescent="0.2">
      <c r="A51" s="1"/>
      <c r="B51" s="1" t="str">
        <f>'3. Fixed Operating Expenses'!B28</f>
        <v>Telephone and Communications</v>
      </c>
      <c r="C51" s="1"/>
      <c r="D51" s="45"/>
      <c r="E51" s="53">
        <f>'3. Fixed Operating Expenses'!J28/12</f>
        <v>0</v>
      </c>
      <c r="F51" s="103">
        <f t="shared" ref="F51:P51" si="29">E51</f>
        <v>0</v>
      </c>
      <c r="G51" s="103">
        <f t="shared" si="29"/>
        <v>0</v>
      </c>
      <c r="H51" s="103">
        <f t="shared" si="29"/>
        <v>0</v>
      </c>
      <c r="I51" s="103">
        <f t="shared" si="29"/>
        <v>0</v>
      </c>
      <c r="J51" s="103">
        <f t="shared" si="29"/>
        <v>0</v>
      </c>
      <c r="K51" s="103">
        <f t="shared" si="29"/>
        <v>0</v>
      </c>
      <c r="L51" s="103">
        <f t="shared" si="29"/>
        <v>0</v>
      </c>
      <c r="M51" s="103">
        <f t="shared" si="29"/>
        <v>0</v>
      </c>
      <c r="N51" s="103">
        <f t="shared" si="29"/>
        <v>0</v>
      </c>
      <c r="O51" s="103">
        <f t="shared" si="29"/>
        <v>0</v>
      </c>
      <c r="P51" s="103">
        <f t="shared" si="29"/>
        <v>0</v>
      </c>
      <c r="Q51" s="53">
        <f t="shared" si="12"/>
        <v>0</v>
      </c>
    </row>
    <row r="52" spans="1:17" ht="12.75" customHeight="1" outlineLevel="1" x14ac:dyDescent="0.2">
      <c r="A52" s="1"/>
      <c r="B52" s="1" t="str">
        <f>'3. Fixed Operating Expenses'!B29</f>
        <v>Travel</v>
      </c>
      <c r="C52" s="1"/>
      <c r="D52" s="45"/>
      <c r="E52" s="53">
        <f>'3. Fixed Operating Expenses'!J29/12</f>
        <v>0</v>
      </c>
      <c r="F52" s="103">
        <f t="shared" ref="F52:P52" si="30">E52</f>
        <v>0</v>
      </c>
      <c r="G52" s="103">
        <f t="shared" si="30"/>
        <v>0</v>
      </c>
      <c r="H52" s="103">
        <f t="shared" si="30"/>
        <v>0</v>
      </c>
      <c r="I52" s="103">
        <f t="shared" si="30"/>
        <v>0</v>
      </c>
      <c r="J52" s="103">
        <f t="shared" si="30"/>
        <v>0</v>
      </c>
      <c r="K52" s="103">
        <f t="shared" si="30"/>
        <v>0</v>
      </c>
      <c r="L52" s="103">
        <f t="shared" si="30"/>
        <v>0</v>
      </c>
      <c r="M52" s="103">
        <f t="shared" si="30"/>
        <v>0</v>
      </c>
      <c r="N52" s="103">
        <f t="shared" si="30"/>
        <v>0</v>
      </c>
      <c r="O52" s="103">
        <f t="shared" si="30"/>
        <v>0</v>
      </c>
      <c r="P52" s="103">
        <f t="shared" si="30"/>
        <v>0</v>
      </c>
      <c r="Q52" s="53">
        <f t="shared" si="12"/>
        <v>0</v>
      </c>
    </row>
    <row r="53" spans="1:17" ht="12.75" customHeight="1" outlineLevel="1" thickBot="1" x14ac:dyDescent="0.25">
      <c r="A53" s="1"/>
      <c r="B53" s="1" t="str">
        <f>'3. Fixed Operating Expenses'!B30</f>
        <v>Utilities</v>
      </c>
      <c r="C53" s="1"/>
      <c r="D53" s="45"/>
      <c r="E53" s="57">
        <f>'3. Fixed Operating Expenses'!J30/12</f>
        <v>0</v>
      </c>
      <c r="F53" s="57">
        <f t="shared" ref="F53:P53" si="31">E53</f>
        <v>0</v>
      </c>
      <c r="G53" s="57">
        <f t="shared" si="31"/>
        <v>0</v>
      </c>
      <c r="H53" s="57">
        <f t="shared" si="31"/>
        <v>0</v>
      </c>
      <c r="I53" s="57">
        <f t="shared" si="31"/>
        <v>0</v>
      </c>
      <c r="J53" s="57">
        <f t="shared" si="31"/>
        <v>0</v>
      </c>
      <c r="K53" s="57">
        <f t="shared" si="31"/>
        <v>0</v>
      </c>
      <c r="L53" s="57">
        <f t="shared" si="31"/>
        <v>0</v>
      </c>
      <c r="M53" s="57">
        <f t="shared" si="31"/>
        <v>0</v>
      </c>
      <c r="N53" s="57">
        <f t="shared" si="31"/>
        <v>0</v>
      </c>
      <c r="O53" s="57">
        <f t="shared" si="31"/>
        <v>0</v>
      </c>
      <c r="P53" s="57">
        <f t="shared" si="31"/>
        <v>0</v>
      </c>
      <c r="Q53" s="57">
        <f t="shared" si="12"/>
        <v>0</v>
      </c>
    </row>
    <row r="54" spans="1:17" ht="12.75" customHeight="1" x14ac:dyDescent="0.2">
      <c r="A54" s="1" t="s">
        <v>139</v>
      </c>
      <c r="B54" s="1"/>
      <c r="C54" s="1"/>
      <c r="D54" s="45"/>
      <c r="E54" s="53">
        <f t="shared" ref="E54:Q54" si="32">SUM(E34:E53)</f>
        <v>0</v>
      </c>
      <c r="F54" s="53">
        <f t="shared" si="32"/>
        <v>0</v>
      </c>
      <c r="G54" s="53">
        <f t="shared" si="32"/>
        <v>0</v>
      </c>
      <c r="H54" s="53">
        <f t="shared" si="32"/>
        <v>0</v>
      </c>
      <c r="I54" s="53">
        <f t="shared" si="32"/>
        <v>0</v>
      </c>
      <c r="J54" s="53">
        <f t="shared" si="32"/>
        <v>0</v>
      </c>
      <c r="K54" s="53">
        <f t="shared" si="32"/>
        <v>0</v>
      </c>
      <c r="L54" s="53">
        <f t="shared" si="32"/>
        <v>0</v>
      </c>
      <c r="M54" s="53">
        <f t="shared" si="32"/>
        <v>0</v>
      </c>
      <c r="N54" s="53">
        <f t="shared" si="32"/>
        <v>0</v>
      </c>
      <c r="O54" s="53">
        <f t="shared" si="32"/>
        <v>0</v>
      </c>
      <c r="P54" s="53">
        <f t="shared" si="32"/>
        <v>0</v>
      </c>
      <c r="Q54" s="53">
        <f t="shared" si="32"/>
        <v>0</v>
      </c>
    </row>
    <row r="55" spans="1:17" ht="12.75" customHeight="1" x14ac:dyDescent="0.2">
      <c r="A55" s="1"/>
      <c r="B55" s="1"/>
      <c r="C55" s="1"/>
      <c r="D55" s="45"/>
      <c r="E55" s="53"/>
      <c r="F55" s="53"/>
      <c r="G55" s="53"/>
      <c r="H55" s="53"/>
      <c r="I55" s="53"/>
      <c r="J55" s="53"/>
      <c r="K55" s="53"/>
      <c r="L55" s="53"/>
      <c r="M55" s="53"/>
      <c r="N55" s="53"/>
      <c r="O55" s="53"/>
      <c r="P55" s="53"/>
      <c r="Q55" s="53"/>
    </row>
    <row r="56" spans="1:17" ht="12.75" hidden="1" customHeight="1" outlineLevel="1" x14ac:dyDescent="0.2">
      <c r="A56" s="1" t="s">
        <v>118</v>
      </c>
      <c r="B56" s="1"/>
      <c r="C56" s="1"/>
      <c r="D56" s="45"/>
      <c r="E56" s="53"/>
      <c r="F56" s="53"/>
      <c r="G56" s="53"/>
      <c r="H56" s="53"/>
      <c r="I56" s="53"/>
      <c r="J56" s="53"/>
      <c r="K56" s="53"/>
      <c r="L56" s="53"/>
      <c r="M56" s="53"/>
      <c r="N56" s="53"/>
      <c r="O56" s="53"/>
      <c r="P56" s="53"/>
      <c r="Q56" s="53"/>
    </row>
    <row r="57" spans="1:17" ht="12.75" hidden="1" customHeight="1" outlineLevel="1" x14ac:dyDescent="0.2">
      <c r="A57" s="1"/>
      <c r="B57" s="1" t="s">
        <v>301</v>
      </c>
      <c r="C57" s="1"/>
      <c r="D57" s="45"/>
      <c r="E57" s="53">
        <f>IF('6. Cash Receipts-Disbursements'!$G$28&gt;1,'6. Cash Receipts-Disbursements'!$K$28,0)</f>
        <v>0</v>
      </c>
      <c r="F57" s="53">
        <f>IF('6. Cash Receipts-Disbursements'!$G$28&gt;1,'6. Cash Receipts-Disbursements'!$K$28,0)</f>
        <v>0</v>
      </c>
      <c r="G57" s="53">
        <f>IF('6. Cash Receipts-Disbursements'!$G$28&gt;1,'6. Cash Receipts-Disbursements'!$K$28,0)</f>
        <v>0</v>
      </c>
      <c r="H57" s="53">
        <f>IF('6. Cash Receipts-Disbursements'!$G$28&gt;1,'6. Cash Receipts-Disbursements'!$K$28,0)</f>
        <v>0</v>
      </c>
      <c r="I57" s="53">
        <f>IF('6. Cash Receipts-Disbursements'!$G$28&gt;1,'6. Cash Receipts-Disbursements'!$K$28,0)</f>
        <v>0</v>
      </c>
      <c r="J57" s="53">
        <f>IF('6. Cash Receipts-Disbursements'!$G$28&gt;1,'6. Cash Receipts-Disbursements'!$K$28,0)</f>
        <v>0</v>
      </c>
      <c r="K57" s="53">
        <f>IF('6. Cash Receipts-Disbursements'!$G$28&gt;1,'6. Cash Receipts-Disbursements'!$K$28,0)</f>
        <v>0</v>
      </c>
      <c r="L57" s="53">
        <f>IF('6. Cash Receipts-Disbursements'!$G$28&gt;1,'6. Cash Receipts-Disbursements'!$K$28,0)</f>
        <v>0</v>
      </c>
      <c r="M57" s="53">
        <f>IF('6. Cash Receipts-Disbursements'!$G$28&gt;1,'6. Cash Receipts-Disbursements'!$K$28,0)</f>
        <v>0</v>
      </c>
      <c r="N57" s="53">
        <f>IF('6. Cash Receipts-Disbursements'!$G$28&gt;1,'6. Cash Receipts-Disbursements'!$K$28,0)</f>
        <v>0</v>
      </c>
      <c r="O57" s="53">
        <f>IF('6. Cash Receipts-Disbursements'!$G$28&gt;1,'6. Cash Receipts-Disbursements'!$K$28,0)</f>
        <v>0</v>
      </c>
      <c r="P57" s="53">
        <f>IF('6. Cash Receipts-Disbursements'!$G$28&gt;1,'6. Cash Receipts-Disbursements'!$K$28,0)</f>
        <v>0</v>
      </c>
      <c r="Q57" s="53">
        <f>SUM(E57:P57)</f>
        <v>0</v>
      </c>
    </row>
    <row r="58" spans="1:17" ht="12.75" hidden="1" customHeight="1" outlineLevel="1" x14ac:dyDescent="0.2">
      <c r="A58" s="1"/>
      <c r="B58" s="1" t="s">
        <v>3</v>
      </c>
      <c r="C58" s="1"/>
      <c r="D58" s="45"/>
      <c r="E58" s="53">
        <f>'3. Fixed Operating Expenses'!G34</f>
        <v>0</v>
      </c>
      <c r="F58" s="53">
        <f t="shared" ref="F58:P58" si="33">E58</f>
        <v>0</v>
      </c>
      <c r="G58" s="53">
        <f t="shared" si="33"/>
        <v>0</v>
      </c>
      <c r="H58" s="53">
        <f t="shared" si="33"/>
        <v>0</v>
      </c>
      <c r="I58" s="53">
        <f t="shared" si="33"/>
        <v>0</v>
      </c>
      <c r="J58" s="53">
        <f t="shared" si="33"/>
        <v>0</v>
      </c>
      <c r="K58" s="53">
        <f t="shared" si="33"/>
        <v>0</v>
      </c>
      <c r="L58" s="53">
        <f t="shared" si="33"/>
        <v>0</v>
      </c>
      <c r="M58" s="53">
        <f t="shared" si="33"/>
        <v>0</v>
      </c>
      <c r="N58" s="53">
        <f t="shared" si="33"/>
        <v>0</v>
      </c>
      <c r="O58" s="53">
        <f t="shared" si="33"/>
        <v>0</v>
      </c>
      <c r="P58" s="53">
        <f t="shared" si="33"/>
        <v>0</v>
      </c>
      <c r="Q58" s="53">
        <f>SUM(E58:P58)</f>
        <v>0</v>
      </c>
    </row>
    <row r="59" spans="1:17" ht="12.75" hidden="1" customHeight="1" outlineLevel="1" x14ac:dyDescent="0.2">
      <c r="A59" s="1"/>
      <c r="B59" s="1" t="s">
        <v>119</v>
      </c>
      <c r="C59" s="1"/>
      <c r="D59" s="45"/>
      <c r="E59" s="53"/>
      <c r="F59" s="53"/>
      <c r="G59" s="53"/>
      <c r="H59" s="53"/>
      <c r="I59" s="53"/>
      <c r="J59" s="53"/>
      <c r="K59" s="53"/>
      <c r="L59" s="53"/>
      <c r="M59" s="53"/>
      <c r="N59" s="53"/>
      <c r="O59" s="53"/>
      <c r="P59" s="53"/>
      <c r="Q59" s="53"/>
    </row>
    <row r="60" spans="1:17" ht="12.75" hidden="1" customHeight="1" outlineLevel="1" x14ac:dyDescent="0.2">
      <c r="A60" s="1"/>
      <c r="B60" s="1"/>
      <c r="C60" s="1" t="s">
        <v>29</v>
      </c>
      <c r="D60" s="45"/>
      <c r="E60" s="53">
        <f>'20. Amoritization Schedule'!G19</f>
        <v>0</v>
      </c>
      <c r="F60" s="53">
        <f>'20. Amoritization Schedule'!H19</f>
        <v>0</v>
      </c>
      <c r="G60" s="53">
        <f>'20. Amoritization Schedule'!I19</f>
        <v>0</v>
      </c>
      <c r="H60" s="53">
        <f>'20. Amoritization Schedule'!J19</f>
        <v>0</v>
      </c>
      <c r="I60" s="53">
        <f>'20. Amoritization Schedule'!K19</f>
        <v>0</v>
      </c>
      <c r="J60" s="53">
        <f>'20. Amoritization Schedule'!L19</f>
        <v>0</v>
      </c>
      <c r="K60" s="53">
        <f>'20. Amoritization Schedule'!M19</f>
        <v>0</v>
      </c>
      <c r="L60" s="53">
        <f>'20. Amoritization Schedule'!N19</f>
        <v>0</v>
      </c>
      <c r="M60" s="53">
        <f>'20. Amoritization Schedule'!O19</f>
        <v>0</v>
      </c>
      <c r="N60" s="53">
        <f>'20. Amoritization Schedule'!P19</f>
        <v>0</v>
      </c>
      <c r="O60" s="53">
        <f>'20. Amoritization Schedule'!Q19</f>
        <v>0</v>
      </c>
      <c r="P60" s="53">
        <f>'20. Amoritization Schedule'!R19</f>
        <v>0</v>
      </c>
      <c r="Q60" s="53">
        <f>SUM(E60:P60)</f>
        <v>0</v>
      </c>
    </row>
    <row r="61" spans="1:17" ht="12.75" hidden="1" customHeight="1" outlineLevel="1" x14ac:dyDescent="0.2">
      <c r="A61" s="1"/>
      <c r="B61" s="1"/>
      <c r="C61" s="1" t="s">
        <v>31</v>
      </c>
      <c r="D61" s="45"/>
      <c r="E61" s="53">
        <f>'20. Amoritization Schedule'!G39</f>
        <v>0</v>
      </c>
      <c r="F61" s="53">
        <f>'20. Amoritization Schedule'!H39</f>
        <v>0</v>
      </c>
      <c r="G61" s="53">
        <f>'20. Amoritization Schedule'!I39</f>
        <v>0</v>
      </c>
      <c r="H61" s="53">
        <f>'20. Amoritization Schedule'!J39</f>
        <v>0</v>
      </c>
      <c r="I61" s="53">
        <f>'20. Amoritization Schedule'!K39</f>
        <v>0</v>
      </c>
      <c r="J61" s="53">
        <f>'20. Amoritization Schedule'!L39</f>
        <v>0</v>
      </c>
      <c r="K61" s="53">
        <f>'20. Amoritization Schedule'!M39</f>
        <v>0</v>
      </c>
      <c r="L61" s="53">
        <f>'20. Amoritization Schedule'!N39</f>
        <v>0</v>
      </c>
      <c r="M61" s="53">
        <f>'20. Amoritization Schedule'!O39</f>
        <v>0</v>
      </c>
      <c r="N61" s="53">
        <f>'20. Amoritization Schedule'!P39</f>
        <v>0</v>
      </c>
      <c r="O61" s="53">
        <f>'20. Amoritization Schedule'!Q39</f>
        <v>0</v>
      </c>
      <c r="P61" s="53">
        <f>'20. Amoritization Schedule'!R39</f>
        <v>0</v>
      </c>
      <c r="Q61" s="53">
        <f>SUM(E61:P61)</f>
        <v>0</v>
      </c>
    </row>
    <row r="62" spans="1:17" ht="12.75" hidden="1" customHeight="1" outlineLevel="1" x14ac:dyDescent="0.2">
      <c r="A62" s="1"/>
      <c r="B62" s="1"/>
      <c r="C62" s="1" t="s">
        <v>121</v>
      </c>
      <c r="D62" s="45"/>
      <c r="E62" s="53">
        <f>'13. Cash Flow Statement (2)'!E26</f>
        <v>0</v>
      </c>
      <c r="F62" s="53">
        <f>'13. Cash Flow Statement (2)'!F26</f>
        <v>0</v>
      </c>
      <c r="G62" s="53">
        <f>'13. Cash Flow Statement (2)'!G26</f>
        <v>0</v>
      </c>
      <c r="H62" s="53">
        <f>'13. Cash Flow Statement (2)'!H26</f>
        <v>0</v>
      </c>
      <c r="I62" s="53">
        <f>'13. Cash Flow Statement (2)'!I26</f>
        <v>0</v>
      </c>
      <c r="J62" s="53">
        <f>'13. Cash Flow Statement (2)'!J26</f>
        <v>0</v>
      </c>
      <c r="K62" s="53">
        <f>'13. Cash Flow Statement (2)'!K26</f>
        <v>0</v>
      </c>
      <c r="L62" s="53">
        <f>'13. Cash Flow Statement (2)'!L26</f>
        <v>0</v>
      </c>
      <c r="M62" s="53">
        <f>'13. Cash Flow Statement (2)'!M26</f>
        <v>0</v>
      </c>
      <c r="N62" s="53">
        <f>'13. Cash Flow Statement (2)'!N26</f>
        <v>0</v>
      </c>
      <c r="O62" s="53">
        <f>'13. Cash Flow Statement (2)'!O26</f>
        <v>0</v>
      </c>
      <c r="P62" s="53">
        <f>'13. Cash Flow Statement (2)'!P26</f>
        <v>0</v>
      </c>
      <c r="Q62" s="53">
        <f>SUM(E62:P62)</f>
        <v>0</v>
      </c>
    </row>
    <row r="63" spans="1:17" ht="12.75" hidden="1" customHeight="1" outlineLevel="1" thickBot="1" x14ac:dyDescent="0.25">
      <c r="A63" s="1"/>
      <c r="B63" s="1" t="s">
        <v>158</v>
      </c>
      <c r="C63" s="1"/>
      <c r="D63" s="45"/>
      <c r="E63" s="57">
        <f>IF(E71&gt;0,(E70)*'6. Cash Receipts-Disbursements'!G25,0)</f>
        <v>0</v>
      </c>
      <c r="F63" s="57">
        <f>IF(F71&gt;0,IF(E71&lt;0,(F70-ABS(E71))*'6. Cash Receipts-Disbursements'!$G$25,'12. Income Statement (2)'!F70*'6. Cash Receipts-Disbursements'!$G$25),IF('12. Income Statement (2)'!E71&gt;0,-('12. Income Statement (2)'!E71*'6. Cash Receipts-Disbursements'!$G$25),0))</f>
        <v>0</v>
      </c>
      <c r="G63" s="57">
        <f>IF(G71&gt;0,IF(F71&lt;0,(G70-ABS(F71))*'6. Cash Receipts-Disbursements'!$G$25,'12. Income Statement (2)'!G70*'6. Cash Receipts-Disbursements'!$G$25),IF('12. Income Statement (2)'!F71&gt;0,-('12. Income Statement (2)'!F71*'6. Cash Receipts-Disbursements'!$G$25),0))</f>
        <v>0</v>
      </c>
      <c r="H63" s="57">
        <f>IF(H71&gt;0,IF(G71&lt;0,(H70-ABS(G71))*'6. Cash Receipts-Disbursements'!$G$25,'12. Income Statement (2)'!H70*'6. Cash Receipts-Disbursements'!$G$25),IF('12. Income Statement (2)'!G71&gt;0,-('12. Income Statement (2)'!G71*'6. Cash Receipts-Disbursements'!$G$25),0))</f>
        <v>0</v>
      </c>
      <c r="I63" s="57">
        <f>IF(I71&gt;0,IF(H71&lt;0,(I70-ABS(H71))*'6. Cash Receipts-Disbursements'!$G$25,'12. Income Statement (2)'!I70*'6. Cash Receipts-Disbursements'!$G$25),IF('12. Income Statement (2)'!H71&gt;0,-('12. Income Statement (2)'!H71*'6. Cash Receipts-Disbursements'!$G$25),0))</f>
        <v>0</v>
      </c>
      <c r="J63" s="57">
        <f>IF(J71&gt;0,IF(I71&lt;0,(J70-ABS(I71))*'6. Cash Receipts-Disbursements'!$G$25,'12. Income Statement (2)'!J70*'6. Cash Receipts-Disbursements'!$G$25),IF('12. Income Statement (2)'!I71&gt;0,-('12. Income Statement (2)'!I71*'6. Cash Receipts-Disbursements'!$G$25),0))</f>
        <v>0</v>
      </c>
      <c r="K63" s="57">
        <f>IF(K71&gt;0,IF(J71&lt;0,(K70-ABS(J71))*'6. Cash Receipts-Disbursements'!$G$25,'12. Income Statement (2)'!K70*'6. Cash Receipts-Disbursements'!$G$25),IF('12. Income Statement (2)'!J71&gt;0,-('12. Income Statement (2)'!J71*'6. Cash Receipts-Disbursements'!$G$25),0))</f>
        <v>0</v>
      </c>
      <c r="L63" s="57">
        <f>IF(L71&gt;0,IF(K71&lt;0,(L70-ABS(K71))*'6. Cash Receipts-Disbursements'!$G$25,'12. Income Statement (2)'!L70*'6. Cash Receipts-Disbursements'!$G$25),IF('12. Income Statement (2)'!K71&gt;0,-('12. Income Statement (2)'!K71*'6. Cash Receipts-Disbursements'!$G$25),0))</f>
        <v>0</v>
      </c>
      <c r="M63" s="57">
        <f>IF(M71&gt;0,IF(L71&lt;0,(M70-ABS(L71))*'6. Cash Receipts-Disbursements'!$G$25,'12. Income Statement (2)'!M70*'6. Cash Receipts-Disbursements'!$G$25),IF('12. Income Statement (2)'!L71&gt;0,-('12. Income Statement (2)'!L71*'6. Cash Receipts-Disbursements'!$G$25),0))</f>
        <v>0</v>
      </c>
      <c r="N63" s="57">
        <f>IF(N71&gt;0,IF(M71&lt;0,(N70-ABS(M71))*'6. Cash Receipts-Disbursements'!$G$25,'12. Income Statement (2)'!N70*'6. Cash Receipts-Disbursements'!$G$25),IF('12. Income Statement (2)'!M71&gt;0,-('12. Income Statement (2)'!M71*'6. Cash Receipts-Disbursements'!$G$25),0))</f>
        <v>0</v>
      </c>
      <c r="O63" s="57">
        <f>IF(O71&gt;0,IF(N71&lt;0,(O70-ABS(N71))*'6. Cash Receipts-Disbursements'!$G$25,'12. Income Statement (2)'!O70*'6. Cash Receipts-Disbursements'!$G$25),IF('12. Income Statement (2)'!N71&gt;0,-('12. Income Statement (2)'!N71*'6. Cash Receipts-Disbursements'!$G$25),0))</f>
        <v>0</v>
      </c>
      <c r="P63" s="57">
        <f>IF(P71&gt;0,IF(O71&lt;0,(P70-ABS(O71))*'6. Cash Receipts-Disbursements'!$G$25,'12. Income Statement (2)'!P70*'6. Cash Receipts-Disbursements'!$G$25),IF('12. Income Statement (2)'!O71&gt;0,-('12. Income Statement (2)'!O71*'6. Cash Receipts-Disbursements'!$G$25),0))</f>
        <v>0</v>
      </c>
      <c r="Q63" s="57">
        <f>SUM(E63:P63)</f>
        <v>0</v>
      </c>
    </row>
    <row r="64" spans="1:17" ht="12.75" customHeight="1" collapsed="1" x14ac:dyDescent="0.2">
      <c r="A64" s="1" t="s">
        <v>120</v>
      </c>
      <c r="B64" s="1"/>
      <c r="C64" s="1"/>
      <c r="D64" s="45"/>
      <c r="E64" s="53">
        <f>SUM(E57:E63)</f>
        <v>0</v>
      </c>
      <c r="F64" s="53">
        <f t="shared" ref="F64:Q64" si="34">SUM(F57:F63)</f>
        <v>0</v>
      </c>
      <c r="G64" s="53">
        <f t="shared" si="34"/>
        <v>0</v>
      </c>
      <c r="H64" s="53">
        <f t="shared" si="34"/>
        <v>0</v>
      </c>
      <c r="I64" s="53">
        <f t="shared" si="34"/>
        <v>0</v>
      </c>
      <c r="J64" s="53">
        <f t="shared" si="34"/>
        <v>0</v>
      </c>
      <c r="K64" s="53">
        <f t="shared" si="34"/>
        <v>0</v>
      </c>
      <c r="L64" s="53">
        <f t="shared" si="34"/>
        <v>0</v>
      </c>
      <c r="M64" s="53">
        <f t="shared" si="34"/>
        <v>0</v>
      </c>
      <c r="N64" s="53">
        <f t="shared" si="34"/>
        <v>0</v>
      </c>
      <c r="O64" s="53">
        <f t="shared" si="34"/>
        <v>0</v>
      </c>
      <c r="P64" s="53">
        <f t="shared" si="34"/>
        <v>0</v>
      </c>
      <c r="Q64" s="53">
        <f t="shared" si="34"/>
        <v>0</v>
      </c>
    </row>
    <row r="65" spans="1:17" ht="12.75" customHeight="1" thickBot="1" x14ac:dyDescent="0.25">
      <c r="A65" s="1"/>
      <c r="B65" s="1"/>
      <c r="C65" s="1"/>
      <c r="D65" s="45"/>
      <c r="E65" s="57"/>
      <c r="F65" s="57"/>
      <c r="G65" s="57"/>
      <c r="H65" s="57"/>
      <c r="I65" s="57"/>
      <c r="J65" s="57"/>
      <c r="K65" s="57"/>
      <c r="L65" s="57"/>
      <c r="M65" s="57"/>
      <c r="N65" s="57"/>
      <c r="O65" s="57"/>
      <c r="P65" s="57"/>
      <c r="Q65" s="57"/>
    </row>
    <row r="66" spans="1:17" ht="15.95" customHeight="1" thickBot="1" x14ac:dyDescent="0.25">
      <c r="A66" s="1" t="s">
        <v>144</v>
      </c>
      <c r="B66" s="1"/>
      <c r="C66" s="1"/>
      <c r="D66" s="45"/>
      <c r="E66" s="107">
        <f t="shared" ref="E66:Q66" si="35">E22-E31-E54-E64</f>
        <v>0</v>
      </c>
      <c r="F66" s="107">
        <f t="shared" si="35"/>
        <v>0</v>
      </c>
      <c r="G66" s="107">
        <f t="shared" si="35"/>
        <v>0</v>
      </c>
      <c r="H66" s="107">
        <f t="shared" si="35"/>
        <v>0</v>
      </c>
      <c r="I66" s="107">
        <f t="shared" si="35"/>
        <v>0</v>
      </c>
      <c r="J66" s="107">
        <f t="shared" si="35"/>
        <v>0</v>
      </c>
      <c r="K66" s="107">
        <f t="shared" si="35"/>
        <v>0</v>
      </c>
      <c r="L66" s="107">
        <f t="shared" si="35"/>
        <v>0</v>
      </c>
      <c r="M66" s="107">
        <f t="shared" si="35"/>
        <v>0</v>
      </c>
      <c r="N66" s="107">
        <f t="shared" si="35"/>
        <v>0</v>
      </c>
      <c r="O66" s="107">
        <f t="shared" si="35"/>
        <v>0</v>
      </c>
      <c r="P66" s="107">
        <f t="shared" si="35"/>
        <v>0</v>
      </c>
      <c r="Q66" s="107">
        <f t="shared" si="35"/>
        <v>0</v>
      </c>
    </row>
    <row r="67" spans="1:17" ht="12.75" customHeight="1" thickTop="1" x14ac:dyDescent="0.2">
      <c r="A67" s="1"/>
      <c r="B67" s="1"/>
      <c r="C67" s="1"/>
      <c r="D67" s="45"/>
      <c r="E67" s="45"/>
      <c r="F67" s="45"/>
      <c r="G67" s="45"/>
      <c r="H67" s="45"/>
      <c r="I67" s="45"/>
      <c r="J67" s="45"/>
      <c r="K67" s="45"/>
      <c r="L67" s="45"/>
      <c r="M67" s="45"/>
      <c r="N67" s="45"/>
      <c r="O67" s="45"/>
      <c r="P67" s="45"/>
      <c r="Q67" s="45"/>
    </row>
    <row r="68" spans="1:17" ht="12.75" customHeight="1" x14ac:dyDescent="0.2">
      <c r="A68" s="1"/>
      <c r="B68" s="1"/>
      <c r="C68" s="1"/>
      <c r="D68" s="45"/>
      <c r="E68" s="45"/>
      <c r="F68" s="45"/>
      <c r="G68" s="45"/>
      <c r="H68" s="45"/>
      <c r="I68" s="45"/>
      <c r="J68" s="45"/>
      <c r="K68" s="45"/>
      <c r="L68" s="45"/>
      <c r="M68" s="45"/>
      <c r="N68" s="45"/>
      <c r="O68" s="45"/>
      <c r="P68" s="45"/>
      <c r="Q68" s="61"/>
    </row>
    <row r="69" spans="1:17" ht="12.75" customHeight="1" x14ac:dyDescent="0.2">
      <c r="A69" s="1"/>
      <c r="B69" s="1"/>
      <c r="C69" s="1"/>
      <c r="D69" s="45"/>
      <c r="E69" s="45"/>
      <c r="F69" s="45"/>
      <c r="G69" s="45"/>
      <c r="H69" s="45"/>
      <c r="I69" s="45"/>
      <c r="J69" s="45"/>
      <c r="K69" s="45"/>
      <c r="L69" s="45"/>
      <c r="M69" s="45"/>
      <c r="N69" s="45"/>
      <c r="O69" s="45"/>
      <c r="P69" s="45"/>
      <c r="Q69" s="45"/>
    </row>
    <row r="70" spans="1:17" ht="12.75" customHeight="1" x14ac:dyDescent="0.2">
      <c r="A70" s="1"/>
      <c r="B70" s="1"/>
      <c r="C70" s="1"/>
      <c r="D70" s="45"/>
      <c r="E70" s="108">
        <f t="shared" ref="E70:P70" si="36">E22-E31-E54-E58-E60-E61-E62</f>
        <v>0</v>
      </c>
      <c r="F70" s="108">
        <f t="shared" si="36"/>
        <v>0</v>
      </c>
      <c r="G70" s="108">
        <f t="shared" si="36"/>
        <v>0</v>
      </c>
      <c r="H70" s="108">
        <f t="shared" si="36"/>
        <v>0</v>
      </c>
      <c r="I70" s="108">
        <f t="shared" si="36"/>
        <v>0</v>
      </c>
      <c r="J70" s="108">
        <f t="shared" si="36"/>
        <v>0</v>
      </c>
      <c r="K70" s="108">
        <f t="shared" si="36"/>
        <v>0</v>
      </c>
      <c r="L70" s="108">
        <f t="shared" si="36"/>
        <v>0</v>
      </c>
      <c r="M70" s="108">
        <f t="shared" si="36"/>
        <v>0</v>
      </c>
      <c r="N70" s="108">
        <f t="shared" si="36"/>
        <v>0</v>
      </c>
      <c r="O70" s="108">
        <f t="shared" si="36"/>
        <v>0</v>
      </c>
      <c r="P70" s="108">
        <f t="shared" si="36"/>
        <v>0</v>
      </c>
      <c r="Q70" s="45"/>
    </row>
    <row r="71" spans="1:17" ht="12.75" customHeight="1" x14ac:dyDescent="0.2">
      <c r="A71" s="1"/>
      <c r="B71" s="1"/>
      <c r="C71" s="1"/>
      <c r="D71" s="45"/>
      <c r="E71" s="108">
        <f>E70</f>
        <v>0</v>
      </c>
      <c r="F71" s="108">
        <f t="shared" ref="F71:P71" si="37">E71+F70</f>
        <v>0</v>
      </c>
      <c r="G71" s="108">
        <f t="shared" si="37"/>
        <v>0</v>
      </c>
      <c r="H71" s="108">
        <f t="shared" si="37"/>
        <v>0</v>
      </c>
      <c r="I71" s="108">
        <f t="shared" si="37"/>
        <v>0</v>
      </c>
      <c r="J71" s="108">
        <f t="shared" si="37"/>
        <v>0</v>
      </c>
      <c r="K71" s="108">
        <f t="shared" si="37"/>
        <v>0</v>
      </c>
      <c r="L71" s="108">
        <f t="shared" si="37"/>
        <v>0</v>
      </c>
      <c r="M71" s="108">
        <f t="shared" si="37"/>
        <v>0</v>
      </c>
      <c r="N71" s="108">
        <f t="shared" si="37"/>
        <v>0</v>
      </c>
      <c r="O71" s="108">
        <f t="shared" si="37"/>
        <v>0</v>
      </c>
      <c r="P71" s="108">
        <f t="shared" si="37"/>
        <v>0</v>
      </c>
      <c r="Q71" s="45"/>
    </row>
    <row r="72" spans="1:17" ht="12.75" customHeight="1" x14ac:dyDescent="0.2">
      <c r="P72" s="25"/>
      <c r="Q72" s="25"/>
    </row>
    <row r="73" spans="1:17" ht="12.75" customHeight="1" x14ac:dyDescent="0.2"/>
    <row r="74" spans="1:17" ht="12.75" customHeight="1" x14ac:dyDescent="0.2"/>
    <row r="75" spans="1:17" ht="12.75" customHeight="1" x14ac:dyDescent="0.2"/>
    <row r="76" spans="1:17" ht="12.75" customHeight="1" x14ac:dyDescent="0.2"/>
    <row r="77" spans="1:17" ht="12.75" customHeight="1" x14ac:dyDescent="0.2"/>
    <row r="78" spans="1:17" ht="12.75" customHeight="1" x14ac:dyDescent="0.2"/>
    <row r="79" spans="1:17" ht="12.75" customHeight="1" x14ac:dyDescent="0.2"/>
    <row r="80" spans="1:17"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sheetData>
  <phoneticPr fontId="4" type="noConversion"/>
  <pageMargins left="0.75" right="0.75" top="1" bottom="0.75" header="0.5" footer="0.5"/>
  <pageSetup scale="75" orientation="landscape" horizontalDpi="300" verticalDpi="300"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88"/>
  <sheetViews>
    <sheetView showGridLines="0" showRowColHeaders="0" workbookViewId="0">
      <selection activeCell="E17" sqref="E17"/>
    </sheetView>
  </sheetViews>
  <sheetFormatPr defaultRowHeight="12" x14ac:dyDescent="0.2"/>
  <cols>
    <col min="1" max="3" width="3" style="6" customWidth="1"/>
    <col min="4" max="4" width="22.7109375" customWidth="1"/>
    <col min="5" max="16" width="10.7109375" customWidth="1"/>
    <col min="17" max="17" width="15.7109375" customWidth="1"/>
  </cols>
  <sheetData>
    <row r="1" spans="1:17" ht="15.75" x14ac:dyDescent="0.25">
      <c r="A1" s="5" t="str">
        <f>'1. Required Start-Up Funds'!A1</f>
        <v>CloudNET Co.,Ltd</v>
      </c>
    </row>
    <row r="2" spans="1:17" ht="15.75" x14ac:dyDescent="0.25">
      <c r="A2" s="5" t="s">
        <v>220</v>
      </c>
    </row>
    <row r="3" spans="1:17" ht="12.75" customHeight="1" x14ac:dyDescent="0.2">
      <c r="A3" s="1"/>
      <c r="B3" s="1"/>
      <c r="C3" s="1"/>
      <c r="D3" s="45"/>
      <c r="E3" s="45"/>
      <c r="F3" s="45"/>
      <c r="G3" s="45"/>
      <c r="H3" s="45"/>
      <c r="I3" s="45"/>
      <c r="J3" s="45"/>
      <c r="K3" s="45"/>
      <c r="L3" s="45"/>
      <c r="M3" s="45"/>
      <c r="N3" s="45"/>
      <c r="O3" s="45"/>
      <c r="P3" s="45"/>
      <c r="Q3" s="45"/>
    </row>
    <row r="4" spans="1:17" ht="12.75" customHeight="1" x14ac:dyDescent="0.2">
      <c r="A4" s="1"/>
      <c r="B4" s="1"/>
      <c r="C4" s="1"/>
      <c r="D4" s="45"/>
      <c r="E4" s="45"/>
      <c r="F4" s="45"/>
      <c r="G4" s="45"/>
      <c r="H4" s="45"/>
      <c r="I4" s="45"/>
      <c r="J4" s="45"/>
      <c r="K4" s="45"/>
      <c r="L4" s="45"/>
      <c r="M4" s="45"/>
      <c r="N4" s="45"/>
      <c r="O4" s="45"/>
      <c r="P4" s="45"/>
      <c r="Q4" s="45"/>
    </row>
    <row r="5" spans="1:17" ht="12.75" customHeight="1" x14ac:dyDescent="0.2">
      <c r="A5" s="1"/>
      <c r="B5" s="1"/>
      <c r="C5" s="1"/>
      <c r="D5" s="45"/>
      <c r="E5" s="45"/>
      <c r="F5" s="45"/>
      <c r="G5" s="45"/>
      <c r="H5" s="45"/>
      <c r="I5" s="45"/>
      <c r="J5" s="45"/>
      <c r="K5" s="45"/>
      <c r="L5" s="45"/>
      <c r="M5" s="45"/>
      <c r="N5" s="45"/>
      <c r="O5" s="45"/>
      <c r="P5" s="45"/>
      <c r="Q5" s="45"/>
    </row>
    <row r="6" spans="1:17" ht="12.75" customHeight="1" thickBot="1" x14ac:dyDescent="0.25">
      <c r="A6" s="1"/>
      <c r="B6" s="1"/>
      <c r="C6" s="1"/>
      <c r="D6" s="45"/>
      <c r="E6" s="48" t="str">
        <f>'4. Projected Sales Forecast'!H6</f>
        <v>Month 1</v>
      </c>
      <c r="F6" s="48" t="str">
        <f>'4. Projected Sales Forecast'!I6</f>
        <v>Month 2</v>
      </c>
      <c r="G6" s="48" t="str">
        <f>'4. Projected Sales Forecast'!J6</f>
        <v>Month 3</v>
      </c>
      <c r="H6" s="48" t="str">
        <f>'4. Projected Sales Forecast'!K6</f>
        <v>Month 4</v>
      </c>
      <c r="I6" s="48" t="str">
        <f>'4. Projected Sales Forecast'!L6</f>
        <v>Month 5</v>
      </c>
      <c r="J6" s="48" t="str">
        <f>'4. Projected Sales Forecast'!M6</f>
        <v>Month 6</v>
      </c>
      <c r="K6" s="48" t="str">
        <f>'4. Projected Sales Forecast'!N6</f>
        <v>Month 7</v>
      </c>
      <c r="L6" s="48" t="str">
        <f>'4. Projected Sales Forecast'!O6</f>
        <v>Month 8</v>
      </c>
      <c r="M6" s="48" t="str">
        <f>'4. Projected Sales Forecast'!P6</f>
        <v>Month 9</v>
      </c>
      <c r="N6" s="48" t="str">
        <f>'4. Projected Sales Forecast'!Q6</f>
        <v>Month 10</v>
      </c>
      <c r="O6" s="48" t="str">
        <f>'4. Projected Sales Forecast'!R6</f>
        <v>Month 11</v>
      </c>
      <c r="P6" s="48" t="str">
        <f>'4. Projected Sales Forecast'!S6</f>
        <v>Month 12</v>
      </c>
      <c r="Q6" s="48" t="s">
        <v>2</v>
      </c>
    </row>
    <row r="7" spans="1:17" ht="12.75" customHeight="1" thickTop="1" x14ac:dyDescent="0.2">
      <c r="A7" s="102"/>
      <c r="B7" s="102"/>
      <c r="C7" s="102"/>
      <c r="D7" s="99"/>
      <c r="E7" s="99"/>
      <c r="F7" s="99"/>
      <c r="G7" s="99"/>
      <c r="H7" s="99"/>
      <c r="I7" s="99"/>
      <c r="J7" s="99"/>
      <c r="K7" s="99"/>
      <c r="L7" s="99"/>
      <c r="M7" s="99"/>
      <c r="N7" s="99"/>
      <c r="O7" s="99"/>
      <c r="P7" s="99"/>
      <c r="Q7" s="99"/>
    </row>
    <row r="8" spans="1:17" ht="12.75" customHeight="1" x14ac:dyDescent="0.2">
      <c r="A8" s="102" t="s">
        <v>145</v>
      </c>
      <c r="B8" s="102"/>
      <c r="C8" s="102"/>
      <c r="D8" s="99"/>
      <c r="E8" s="103">
        <f>'9. Cash Flow Statement'!P37</f>
        <v>0</v>
      </c>
      <c r="F8" s="103">
        <f t="shared" ref="F8:P8" si="0">E37</f>
        <v>0</v>
      </c>
      <c r="G8" s="103">
        <f t="shared" si="0"/>
        <v>0</v>
      </c>
      <c r="H8" s="103">
        <f t="shared" si="0"/>
        <v>0</v>
      </c>
      <c r="I8" s="103">
        <f t="shared" si="0"/>
        <v>0</v>
      </c>
      <c r="J8" s="103">
        <f t="shared" si="0"/>
        <v>0</v>
      </c>
      <c r="K8" s="103">
        <f t="shared" si="0"/>
        <v>0</v>
      </c>
      <c r="L8" s="103">
        <f t="shared" si="0"/>
        <v>0</v>
      </c>
      <c r="M8" s="103">
        <f t="shared" si="0"/>
        <v>0</v>
      </c>
      <c r="N8" s="103">
        <f t="shared" si="0"/>
        <v>0</v>
      </c>
      <c r="O8" s="103">
        <f t="shared" si="0"/>
        <v>0</v>
      </c>
      <c r="P8" s="103">
        <f t="shared" si="0"/>
        <v>0</v>
      </c>
      <c r="Q8" s="103"/>
    </row>
    <row r="9" spans="1:17" ht="12.75" customHeight="1" x14ac:dyDescent="0.2">
      <c r="A9" s="102"/>
      <c r="B9" s="102"/>
      <c r="C9" s="102"/>
      <c r="D9" s="99"/>
      <c r="E9" s="103"/>
      <c r="F9" s="103"/>
      <c r="G9" s="103"/>
      <c r="H9" s="103"/>
      <c r="I9" s="103"/>
      <c r="J9" s="103"/>
      <c r="K9" s="103"/>
      <c r="L9" s="103"/>
      <c r="M9" s="103"/>
      <c r="N9" s="103"/>
      <c r="O9" s="103"/>
      <c r="P9" s="103"/>
      <c r="Q9" s="103"/>
    </row>
    <row r="10" spans="1:17" ht="12.75" customHeight="1" x14ac:dyDescent="0.2">
      <c r="A10" s="102" t="s">
        <v>146</v>
      </c>
      <c r="B10" s="102"/>
      <c r="C10" s="102"/>
      <c r="D10" s="99"/>
      <c r="E10" s="103"/>
      <c r="F10" s="103"/>
      <c r="G10" s="103"/>
      <c r="H10" s="103"/>
      <c r="I10" s="103"/>
      <c r="J10" s="103"/>
      <c r="K10" s="103"/>
      <c r="L10" s="103"/>
      <c r="M10" s="103"/>
      <c r="N10" s="103"/>
      <c r="O10" s="103"/>
      <c r="P10" s="103"/>
      <c r="Q10" s="103"/>
    </row>
    <row r="11" spans="1:17" ht="12.75" customHeight="1" x14ac:dyDescent="0.2">
      <c r="A11" s="102"/>
      <c r="B11" s="102" t="s">
        <v>147</v>
      </c>
      <c r="C11" s="102"/>
      <c r="D11" s="99"/>
      <c r="E11" s="103">
        <f>'12. Income Statement (2)'!E13*'6. Cash Receipts-Disbursements'!$G$8</f>
        <v>0</v>
      </c>
      <c r="F11" s="103">
        <f>'12. Income Statement (2)'!F13*'6. Cash Receipts-Disbursements'!$G$8</f>
        <v>0</v>
      </c>
      <c r="G11" s="103">
        <f>'12. Income Statement (2)'!G13*'6. Cash Receipts-Disbursements'!$G$8</f>
        <v>0</v>
      </c>
      <c r="H11" s="103">
        <f>'12. Income Statement (2)'!H13*'6. Cash Receipts-Disbursements'!$G$8</f>
        <v>0</v>
      </c>
      <c r="I11" s="103">
        <f>'12. Income Statement (2)'!I13*'6. Cash Receipts-Disbursements'!$G$8</f>
        <v>0</v>
      </c>
      <c r="J11" s="103">
        <f>'12. Income Statement (2)'!J13*'6. Cash Receipts-Disbursements'!$G$8</f>
        <v>0</v>
      </c>
      <c r="K11" s="103">
        <f>'12. Income Statement (2)'!K13*'6. Cash Receipts-Disbursements'!$G$8</f>
        <v>0</v>
      </c>
      <c r="L11" s="103">
        <f>'12. Income Statement (2)'!L13*'6. Cash Receipts-Disbursements'!$G$8</f>
        <v>0</v>
      </c>
      <c r="M11" s="103">
        <f>'12. Income Statement (2)'!M13*'6. Cash Receipts-Disbursements'!$G$8</f>
        <v>0</v>
      </c>
      <c r="N11" s="103">
        <f>'12. Income Statement (2)'!N13*'6. Cash Receipts-Disbursements'!$G$8</f>
        <v>0</v>
      </c>
      <c r="O11" s="103">
        <f>'12. Income Statement (2)'!O13*'6. Cash Receipts-Disbursements'!$G$8</f>
        <v>0</v>
      </c>
      <c r="P11" s="103">
        <f>'12. Income Statement (2)'!P13*'6. Cash Receipts-Disbursements'!$G$8</f>
        <v>0</v>
      </c>
      <c r="Q11" s="103">
        <f>SUM(E11:P11)</f>
        <v>0</v>
      </c>
    </row>
    <row r="12" spans="1:17" ht="12.75" customHeight="1" thickBot="1" x14ac:dyDescent="0.25">
      <c r="A12" s="102"/>
      <c r="B12" s="102" t="s">
        <v>148</v>
      </c>
      <c r="C12" s="102"/>
      <c r="D12" s="99"/>
      <c r="E12" s="57">
        <f>('8. Income Statement'!O13*'6. Cash Receipts-Disbursements'!G10)+('8. Income Statement'!P13*'6. Cash Receipts-Disbursements'!G9)</f>
        <v>0</v>
      </c>
      <c r="F12" s="57">
        <f>('8. Income Statement'!P13*'6. Cash Receipts-Disbursements'!G10)+('12. Income Statement (2)'!E13*'6. Cash Receipts-Disbursements'!G9)</f>
        <v>0</v>
      </c>
      <c r="G12" s="57">
        <f>('12. Income Statement (2)'!E13*'6. Cash Receipts-Disbursements'!$G$10)+('12. Income Statement (2)'!F13*'6. Cash Receipts-Disbursements'!$G$9)</f>
        <v>0</v>
      </c>
      <c r="H12" s="57">
        <f>('12. Income Statement (2)'!F13*'6. Cash Receipts-Disbursements'!$G$10)+('12. Income Statement (2)'!G13*'6. Cash Receipts-Disbursements'!$G$9)</f>
        <v>0</v>
      </c>
      <c r="I12" s="57">
        <f>('12. Income Statement (2)'!G13*'6. Cash Receipts-Disbursements'!$G$10)+('12. Income Statement (2)'!H13*'6. Cash Receipts-Disbursements'!$G$9)</f>
        <v>0</v>
      </c>
      <c r="J12" s="57">
        <f>('12. Income Statement (2)'!H13*'6. Cash Receipts-Disbursements'!$G$10)+('12. Income Statement (2)'!I13*'6. Cash Receipts-Disbursements'!$G$9)</f>
        <v>0</v>
      </c>
      <c r="K12" s="57">
        <f>('12. Income Statement (2)'!I13*'6. Cash Receipts-Disbursements'!$G$10)+('12. Income Statement (2)'!J13*'6. Cash Receipts-Disbursements'!$G$9)</f>
        <v>0</v>
      </c>
      <c r="L12" s="57">
        <f>('12. Income Statement (2)'!J13*'6. Cash Receipts-Disbursements'!$G$10)+('12. Income Statement (2)'!K13*'6. Cash Receipts-Disbursements'!$G$9)</f>
        <v>0</v>
      </c>
      <c r="M12" s="57">
        <f>('12. Income Statement (2)'!K13*'6. Cash Receipts-Disbursements'!$G$10)+('12. Income Statement (2)'!L13*'6. Cash Receipts-Disbursements'!$G$9)</f>
        <v>0</v>
      </c>
      <c r="N12" s="57">
        <f>('12. Income Statement (2)'!L13*'6. Cash Receipts-Disbursements'!$G$10)+('12. Income Statement (2)'!M13*'6. Cash Receipts-Disbursements'!$G$9)</f>
        <v>0</v>
      </c>
      <c r="O12" s="57">
        <f>('12. Income Statement (2)'!M13*'6. Cash Receipts-Disbursements'!$G$10)+('12. Income Statement (2)'!N13*'6. Cash Receipts-Disbursements'!$G$9)</f>
        <v>0</v>
      </c>
      <c r="P12" s="57">
        <f>('12. Income Statement (2)'!N13*'6. Cash Receipts-Disbursements'!$G$10)+('12. Income Statement (2)'!O13*'6. Cash Receipts-Disbursements'!$G$9)</f>
        <v>0</v>
      </c>
      <c r="Q12" s="57">
        <f>SUM(E12:P12)</f>
        <v>0</v>
      </c>
    </row>
    <row r="13" spans="1:17" ht="12.75" customHeight="1" x14ac:dyDescent="0.2">
      <c r="A13" s="102" t="s">
        <v>149</v>
      </c>
      <c r="B13" s="102"/>
      <c r="C13" s="102"/>
      <c r="D13" s="99"/>
      <c r="E13" s="103">
        <f t="shared" ref="E13:Q13" si="1">SUM(E11:E12)</f>
        <v>0</v>
      </c>
      <c r="F13" s="103">
        <f t="shared" si="1"/>
        <v>0</v>
      </c>
      <c r="G13" s="103">
        <f t="shared" si="1"/>
        <v>0</v>
      </c>
      <c r="H13" s="103">
        <f t="shared" si="1"/>
        <v>0</v>
      </c>
      <c r="I13" s="103">
        <f t="shared" si="1"/>
        <v>0</v>
      </c>
      <c r="J13" s="103">
        <f t="shared" si="1"/>
        <v>0</v>
      </c>
      <c r="K13" s="103">
        <f t="shared" si="1"/>
        <v>0</v>
      </c>
      <c r="L13" s="103">
        <f t="shared" si="1"/>
        <v>0</v>
      </c>
      <c r="M13" s="103">
        <f t="shared" si="1"/>
        <v>0</v>
      </c>
      <c r="N13" s="103">
        <f t="shared" si="1"/>
        <v>0</v>
      </c>
      <c r="O13" s="103">
        <f t="shared" si="1"/>
        <v>0</v>
      </c>
      <c r="P13" s="103">
        <f t="shared" si="1"/>
        <v>0</v>
      </c>
      <c r="Q13" s="103">
        <f t="shared" si="1"/>
        <v>0</v>
      </c>
    </row>
    <row r="14" spans="1:17" ht="12.75" customHeight="1" x14ac:dyDescent="0.2">
      <c r="A14" s="102"/>
      <c r="B14" s="102"/>
      <c r="C14" s="102"/>
      <c r="D14" s="99"/>
      <c r="E14" s="103"/>
      <c r="F14" s="103"/>
      <c r="G14" s="103"/>
      <c r="H14" s="103"/>
      <c r="I14" s="103"/>
      <c r="J14" s="103"/>
      <c r="K14" s="103"/>
      <c r="L14" s="103"/>
      <c r="M14" s="103"/>
      <c r="N14" s="103"/>
      <c r="O14" s="103"/>
      <c r="P14" s="103"/>
      <c r="Q14" s="103"/>
    </row>
    <row r="15" spans="1:17" ht="12.75" customHeight="1" x14ac:dyDescent="0.2">
      <c r="A15" s="102" t="s">
        <v>150</v>
      </c>
      <c r="B15" s="102"/>
      <c r="C15" s="102"/>
      <c r="D15" s="99"/>
      <c r="E15" s="103"/>
      <c r="F15" s="103"/>
      <c r="G15" s="103"/>
      <c r="H15" s="103"/>
      <c r="I15" s="103"/>
      <c r="J15" s="103"/>
      <c r="K15" s="103"/>
      <c r="L15" s="103"/>
      <c r="M15" s="103"/>
      <c r="N15" s="103"/>
      <c r="O15" s="103"/>
      <c r="P15" s="103"/>
      <c r="Q15" s="103"/>
    </row>
    <row r="16" spans="1:17" ht="12.75" customHeight="1" x14ac:dyDescent="0.2">
      <c r="A16" s="102"/>
      <c r="B16" s="1" t="s">
        <v>170</v>
      </c>
      <c r="C16" s="1"/>
      <c r="D16" s="99"/>
      <c r="E16" s="103"/>
      <c r="F16" s="103"/>
      <c r="G16" s="103"/>
      <c r="H16" s="103"/>
      <c r="I16" s="103"/>
      <c r="J16" s="103"/>
      <c r="K16" s="103"/>
      <c r="L16" s="103"/>
      <c r="M16" s="103"/>
      <c r="N16" s="103"/>
      <c r="O16" s="103"/>
      <c r="P16" s="103"/>
      <c r="Q16" s="103"/>
    </row>
    <row r="17" spans="1:17" ht="12.75" customHeight="1" x14ac:dyDescent="0.2">
      <c r="A17" s="102"/>
      <c r="B17" s="1"/>
      <c r="C17" s="102" t="s">
        <v>151</v>
      </c>
      <c r="D17" s="99"/>
      <c r="E17" s="135">
        <v>0</v>
      </c>
      <c r="F17" s="135">
        <v>0</v>
      </c>
      <c r="G17" s="135">
        <v>0</v>
      </c>
      <c r="H17" s="135">
        <v>0</v>
      </c>
      <c r="I17" s="135">
        <v>0</v>
      </c>
      <c r="J17" s="135">
        <v>0</v>
      </c>
      <c r="K17" s="135">
        <v>0</v>
      </c>
      <c r="L17" s="135">
        <v>0</v>
      </c>
      <c r="M17" s="135">
        <v>0</v>
      </c>
      <c r="N17" s="135">
        <v>0</v>
      </c>
      <c r="O17" s="135">
        <v>0</v>
      </c>
      <c r="P17" s="135">
        <v>0</v>
      </c>
      <c r="Q17" s="103">
        <f>SUM(E17:P17)</f>
        <v>0</v>
      </c>
    </row>
    <row r="18" spans="1:17" ht="12.75" customHeight="1" x14ac:dyDescent="0.2">
      <c r="A18" s="102"/>
      <c r="B18" s="1"/>
      <c r="C18" s="102" t="s">
        <v>302</v>
      </c>
      <c r="D18" s="99"/>
      <c r="E18" s="135">
        <v>0</v>
      </c>
      <c r="F18" s="135">
        <v>0</v>
      </c>
      <c r="G18" s="135">
        <v>0</v>
      </c>
      <c r="H18" s="135">
        <v>0</v>
      </c>
      <c r="I18" s="135">
        <v>0</v>
      </c>
      <c r="J18" s="135">
        <v>0</v>
      </c>
      <c r="K18" s="135">
        <v>0</v>
      </c>
      <c r="L18" s="135">
        <v>0</v>
      </c>
      <c r="M18" s="135">
        <v>0</v>
      </c>
      <c r="N18" s="135">
        <v>0</v>
      </c>
      <c r="O18" s="135">
        <v>0</v>
      </c>
      <c r="P18" s="135">
        <v>0</v>
      </c>
      <c r="Q18" s="103">
        <f>SUM(E18:P18)</f>
        <v>0</v>
      </c>
    </row>
    <row r="19" spans="1:17" ht="12.75" customHeight="1" x14ac:dyDescent="0.2">
      <c r="A19" s="102"/>
      <c r="B19" s="102"/>
      <c r="C19" s="102" t="s">
        <v>137</v>
      </c>
      <c r="D19" s="99"/>
      <c r="E19" s="103">
        <f>('6. Cash Receipts-Disbursements'!G15*'12. Income Statement (2)'!E20)+('6. Cash Receipts-Disbursements'!G16*'8. Income Statement'!P20)+('6. Cash Receipts-Disbursements'!G17*'8. Income Statement'!O13)</f>
        <v>0</v>
      </c>
      <c r="F19" s="103">
        <f>('6. Cash Receipts-Disbursements'!G15*'12. Income Statement (2)'!F20)+('6. Cash Receipts-Disbursements'!G16*'12. Income Statement (2)'!E20)+('6. Cash Receipts-Disbursements'!G17*'8. Income Statement'!P20)</f>
        <v>0</v>
      </c>
      <c r="G19" s="103">
        <f>('6. Cash Receipts-Disbursements'!$G$15*'12. Income Statement (2)'!G20)+('6. Cash Receipts-Disbursements'!$G$16*'12. Income Statement (2)'!F20)+('6. Cash Receipts-Disbursements'!$G$17*'12. Income Statement (2)'!E20)</f>
        <v>0</v>
      </c>
      <c r="H19" s="103">
        <f>('6. Cash Receipts-Disbursements'!$G$15*'12. Income Statement (2)'!H20)+('6. Cash Receipts-Disbursements'!$G$16*'12. Income Statement (2)'!G20)+('6. Cash Receipts-Disbursements'!$G$17*'12. Income Statement (2)'!F20)</f>
        <v>0</v>
      </c>
      <c r="I19" s="103">
        <f>('6. Cash Receipts-Disbursements'!$G$15*'12. Income Statement (2)'!I20)+('6. Cash Receipts-Disbursements'!$G$16*'12. Income Statement (2)'!H20)+('6. Cash Receipts-Disbursements'!$G$17*'12. Income Statement (2)'!G20)</f>
        <v>0</v>
      </c>
      <c r="J19" s="103">
        <f>('6. Cash Receipts-Disbursements'!$G$15*'12. Income Statement (2)'!J20)+('6. Cash Receipts-Disbursements'!$G$16*'12. Income Statement (2)'!I20)+('6. Cash Receipts-Disbursements'!$G$17*'12. Income Statement (2)'!H20)</f>
        <v>0</v>
      </c>
      <c r="K19" s="103">
        <f>('6. Cash Receipts-Disbursements'!$G$15*'12. Income Statement (2)'!K20)+('6. Cash Receipts-Disbursements'!$G$16*'12. Income Statement (2)'!J20)+('6. Cash Receipts-Disbursements'!$G$17*'12. Income Statement (2)'!I20)</f>
        <v>0</v>
      </c>
      <c r="L19" s="103">
        <f>('6. Cash Receipts-Disbursements'!$G$15*'12. Income Statement (2)'!L20)+('6. Cash Receipts-Disbursements'!$G$16*'12. Income Statement (2)'!K20)+('6. Cash Receipts-Disbursements'!$G$17*'12. Income Statement (2)'!J20)</f>
        <v>0</v>
      </c>
      <c r="M19" s="103">
        <f>('6. Cash Receipts-Disbursements'!$G$15*'12. Income Statement (2)'!M20)+('6. Cash Receipts-Disbursements'!$G$16*'12. Income Statement (2)'!L20)+('6. Cash Receipts-Disbursements'!$G$17*'12. Income Statement (2)'!K20)</f>
        <v>0</v>
      </c>
      <c r="N19" s="103">
        <f>('6. Cash Receipts-Disbursements'!$G$15*'12. Income Statement (2)'!N20)+('6. Cash Receipts-Disbursements'!$G$16*'12. Income Statement (2)'!M20)+('6. Cash Receipts-Disbursements'!$G$17*'12. Income Statement (2)'!L20)</f>
        <v>0</v>
      </c>
      <c r="O19" s="103">
        <f>('6. Cash Receipts-Disbursements'!$G$15*'12. Income Statement (2)'!O20)+('6. Cash Receipts-Disbursements'!$G$16*'12. Income Statement (2)'!N20)+('6. Cash Receipts-Disbursements'!$G$17*'12. Income Statement (2)'!M20)</f>
        <v>0</v>
      </c>
      <c r="P19" s="103">
        <f>('6. Cash Receipts-Disbursements'!$G$15*'12. Income Statement (2)'!P20)+('6. Cash Receipts-Disbursements'!$G$16*'12. Income Statement (2)'!O20)+('6. Cash Receipts-Disbursements'!$G$17*'12. Income Statement (2)'!N20)</f>
        <v>0</v>
      </c>
      <c r="Q19" s="103">
        <f>SUM(E19:P19)</f>
        <v>0</v>
      </c>
    </row>
    <row r="20" spans="1:17" ht="12.75" customHeight="1" x14ac:dyDescent="0.2">
      <c r="A20" s="102"/>
      <c r="B20" s="102" t="s">
        <v>152</v>
      </c>
      <c r="C20" s="102"/>
      <c r="D20" s="99"/>
      <c r="E20" s="103"/>
      <c r="F20" s="103"/>
      <c r="G20" s="103"/>
      <c r="H20" s="103"/>
      <c r="I20" s="103"/>
      <c r="J20" s="103"/>
      <c r="K20" s="103"/>
      <c r="L20" s="103"/>
      <c r="M20" s="103"/>
      <c r="N20" s="103"/>
      <c r="O20" s="103"/>
      <c r="P20" s="103"/>
      <c r="Q20" s="103"/>
    </row>
    <row r="21" spans="1:17" ht="12.75" customHeight="1" x14ac:dyDescent="0.2">
      <c r="A21" s="102"/>
      <c r="B21" s="102"/>
      <c r="C21" s="102" t="str">
        <f>'8. Income Statement'!A24</f>
        <v>Salaries and Wages</v>
      </c>
      <c r="D21" s="99"/>
      <c r="E21" s="103">
        <f>'12. Income Statement (2)'!E31</f>
        <v>0</v>
      </c>
      <c r="F21" s="103">
        <f>'12. Income Statement (2)'!F31</f>
        <v>0</v>
      </c>
      <c r="G21" s="103">
        <f>'12. Income Statement (2)'!G31</f>
        <v>0</v>
      </c>
      <c r="H21" s="103">
        <f>'12. Income Statement (2)'!H31</f>
        <v>0</v>
      </c>
      <c r="I21" s="103">
        <f>'12. Income Statement (2)'!I31</f>
        <v>0</v>
      </c>
      <c r="J21" s="103">
        <f>'12. Income Statement (2)'!J31</f>
        <v>0</v>
      </c>
      <c r="K21" s="103">
        <f>'12. Income Statement (2)'!K31</f>
        <v>0</v>
      </c>
      <c r="L21" s="103">
        <f>'12. Income Statement (2)'!L31</f>
        <v>0</v>
      </c>
      <c r="M21" s="103">
        <f>'12. Income Statement (2)'!M31</f>
        <v>0</v>
      </c>
      <c r="N21" s="103">
        <f>'12. Income Statement (2)'!N31</f>
        <v>0</v>
      </c>
      <c r="O21" s="103">
        <f>'12. Income Statement (2)'!O31</f>
        <v>0</v>
      </c>
      <c r="P21" s="103">
        <f>'12. Income Statement (2)'!P31</f>
        <v>0</v>
      </c>
      <c r="Q21" s="103">
        <f t="shared" ref="Q21:Q28" si="2">SUM(E21:P21)</f>
        <v>0</v>
      </c>
    </row>
    <row r="22" spans="1:17" ht="12.75" customHeight="1" x14ac:dyDescent="0.2">
      <c r="A22" s="102"/>
      <c r="B22" s="102"/>
      <c r="C22" s="102" t="str">
        <f>'8. Income Statement'!A33</f>
        <v>Fixed Business Expenses</v>
      </c>
      <c r="D22" s="99"/>
      <c r="E22" s="103">
        <f>'12. Income Statement (2)'!E54</f>
        <v>0</v>
      </c>
      <c r="F22" s="103">
        <f>'12. Income Statement (2)'!F54</f>
        <v>0</v>
      </c>
      <c r="G22" s="103">
        <f>'12. Income Statement (2)'!G54</f>
        <v>0</v>
      </c>
      <c r="H22" s="103">
        <f>'12. Income Statement (2)'!H54</f>
        <v>0</v>
      </c>
      <c r="I22" s="103">
        <f>'12. Income Statement (2)'!I54</f>
        <v>0</v>
      </c>
      <c r="J22" s="103">
        <f>'12. Income Statement (2)'!J54</f>
        <v>0</v>
      </c>
      <c r="K22" s="103">
        <f>'12. Income Statement (2)'!K54</f>
        <v>0</v>
      </c>
      <c r="L22" s="103">
        <f>'12. Income Statement (2)'!L54</f>
        <v>0</v>
      </c>
      <c r="M22" s="103">
        <f>'12. Income Statement (2)'!M54</f>
        <v>0</v>
      </c>
      <c r="N22" s="103">
        <f>'12. Income Statement (2)'!N54</f>
        <v>0</v>
      </c>
      <c r="O22" s="103">
        <f>'12. Income Statement (2)'!O54</f>
        <v>0</v>
      </c>
      <c r="P22" s="103">
        <f>'12. Income Statement (2)'!P54</f>
        <v>0</v>
      </c>
      <c r="Q22" s="103">
        <f t="shared" si="2"/>
        <v>0</v>
      </c>
    </row>
    <row r="23" spans="1:17" ht="12.75" customHeight="1" x14ac:dyDescent="0.2">
      <c r="A23" s="102"/>
      <c r="B23" s="102"/>
      <c r="C23" s="102" t="s">
        <v>158</v>
      </c>
      <c r="D23" s="99"/>
      <c r="E23" s="103">
        <v>0</v>
      </c>
      <c r="F23" s="103">
        <v>0</v>
      </c>
      <c r="G23" s="103">
        <f>SUM('12. Income Statement (2)'!E63:G63)</f>
        <v>0</v>
      </c>
      <c r="H23" s="103">
        <v>0</v>
      </c>
      <c r="I23" s="103">
        <v>0</v>
      </c>
      <c r="J23" s="103">
        <f>SUM('12. Income Statement (2)'!H63:J63)</f>
        <v>0</v>
      </c>
      <c r="K23" s="103">
        <v>0</v>
      </c>
      <c r="L23" s="103">
        <v>0</v>
      </c>
      <c r="M23" s="103">
        <f>SUM('12. Income Statement (2)'!K63:M63)</f>
        <v>0</v>
      </c>
      <c r="N23" s="103">
        <v>0</v>
      </c>
      <c r="O23" s="103">
        <v>0</v>
      </c>
      <c r="P23" s="103">
        <f>SUM('12. Income Statement (2)'!N63:P63)</f>
        <v>0</v>
      </c>
      <c r="Q23" s="103">
        <f t="shared" si="2"/>
        <v>0</v>
      </c>
    </row>
    <row r="24" spans="1:17" ht="12.75" customHeight="1" x14ac:dyDescent="0.2">
      <c r="A24" s="102"/>
      <c r="B24" s="102" t="s">
        <v>153</v>
      </c>
      <c r="C24" s="102"/>
      <c r="D24" s="99"/>
      <c r="E24" s="103"/>
      <c r="F24" s="103"/>
      <c r="G24" s="103"/>
      <c r="H24" s="103"/>
      <c r="I24" s="103"/>
      <c r="J24" s="103"/>
      <c r="K24" s="103"/>
      <c r="L24" s="103"/>
      <c r="M24" s="103"/>
      <c r="N24" s="103"/>
      <c r="O24" s="103"/>
      <c r="P24" s="103"/>
      <c r="Q24" s="103">
        <f t="shared" si="2"/>
        <v>0</v>
      </c>
    </row>
    <row r="25" spans="1:17" ht="12.75" customHeight="1" x14ac:dyDescent="0.2">
      <c r="A25" s="102"/>
      <c r="B25" s="102"/>
      <c r="C25" s="102" t="s">
        <v>154</v>
      </c>
      <c r="D25" s="99"/>
      <c r="E25" s="103">
        <f>'1. Required Start-Up Funds'!J42</f>
        <v>0</v>
      </c>
      <c r="F25" s="103">
        <f t="shared" ref="F25:P25" si="3">E25</f>
        <v>0</v>
      </c>
      <c r="G25" s="103">
        <f t="shared" si="3"/>
        <v>0</v>
      </c>
      <c r="H25" s="103">
        <f t="shared" si="3"/>
        <v>0</v>
      </c>
      <c r="I25" s="103">
        <f t="shared" si="3"/>
        <v>0</v>
      </c>
      <c r="J25" s="103">
        <f t="shared" si="3"/>
        <v>0</v>
      </c>
      <c r="K25" s="103">
        <f t="shared" si="3"/>
        <v>0</v>
      </c>
      <c r="L25" s="103">
        <f t="shared" si="3"/>
        <v>0</v>
      </c>
      <c r="M25" s="103">
        <f t="shared" si="3"/>
        <v>0</v>
      </c>
      <c r="N25" s="103">
        <f t="shared" si="3"/>
        <v>0</v>
      </c>
      <c r="O25" s="103">
        <f t="shared" si="3"/>
        <v>0</v>
      </c>
      <c r="P25" s="103">
        <f t="shared" si="3"/>
        <v>0</v>
      </c>
      <c r="Q25" s="103">
        <f t="shared" si="2"/>
        <v>0</v>
      </c>
    </row>
    <row r="26" spans="1:17" ht="12.75" customHeight="1" x14ac:dyDescent="0.2">
      <c r="A26" s="102"/>
      <c r="B26" s="102"/>
      <c r="C26" s="102" t="s">
        <v>155</v>
      </c>
      <c r="D26" s="99"/>
      <c r="E26" s="103">
        <f>'6. Cash Receipts-Disbursements'!G22/12*'9. Cash Flow Statement'!P40</f>
        <v>0</v>
      </c>
      <c r="F26" s="103">
        <f>'6. Cash Receipts-Disbursements'!G22/12*'13. Cash Flow Statement (2)'!E40</f>
        <v>0</v>
      </c>
      <c r="G26" s="103">
        <f>('6. Cash Receipts-Disbursements'!$G$22/12)*F40</f>
        <v>0</v>
      </c>
      <c r="H26" s="103">
        <f>('6. Cash Receipts-Disbursements'!$G$22/12)*G40</f>
        <v>0</v>
      </c>
      <c r="I26" s="103">
        <f>('6. Cash Receipts-Disbursements'!$G$22/12)*H40</f>
        <v>0</v>
      </c>
      <c r="J26" s="103">
        <f>('6. Cash Receipts-Disbursements'!$G$22/12)*I40</f>
        <v>0</v>
      </c>
      <c r="K26" s="103">
        <f>('6. Cash Receipts-Disbursements'!$G$22/12)*J40</f>
        <v>0</v>
      </c>
      <c r="L26" s="103">
        <f>('6. Cash Receipts-Disbursements'!$G$22/12)*K40</f>
        <v>0</v>
      </c>
      <c r="M26" s="103">
        <f>('6. Cash Receipts-Disbursements'!$G$22/12)*L40</f>
        <v>0</v>
      </c>
      <c r="N26" s="103">
        <f>('6. Cash Receipts-Disbursements'!$G$22/12)*M40</f>
        <v>0</v>
      </c>
      <c r="O26" s="103">
        <f>('6. Cash Receipts-Disbursements'!$G$22/12)*N40</f>
        <v>0</v>
      </c>
      <c r="P26" s="103">
        <f>('6. Cash Receipts-Disbursements'!$G$22/12)*O40</f>
        <v>0</v>
      </c>
      <c r="Q26" s="103">
        <f t="shared" si="2"/>
        <v>0</v>
      </c>
    </row>
    <row r="27" spans="1:17" ht="12.75" customHeight="1" x14ac:dyDescent="0.2">
      <c r="A27" s="102"/>
      <c r="B27" s="102"/>
      <c r="C27" s="102" t="s">
        <v>156</v>
      </c>
      <c r="D27" s="99"/>
      <c r="E27" s="135">
        <v>0</v>
      </c>
      <c r="F27" s="135">
        <v>0</v>
      </c>
      <c r="G27" s="135">
        <v>0</v>
      </c>
      <c r="H27" s="135">
        <v>0</v>
      </c>
      <c r="I27" s="135">
        <v>0</v>
      </c>
      <c r="J27" s="135">
        <v>0</v>
      </c>
      <c r="K27" s="135">
        <v>0</v>
      </c>
      <c r="L27" s="135">
        <v>0</v>
      </c>
      <c r="M27" s="135">
        <v>0</v>
      </c>
      <c r="N27" s="135">
        <v>0</v>
      </c>
      <c r="O27" s="135">
        <v>0</v>
      </c>
      <c r="P27" s="135">
        <v>0</v>
      </c>
      <c r="Q27" s="103">
        <f t="shared" si="2"/>
        <v>0</v>
      </c>
    </row>
    <row r="28" spans="1:17" ht="12.75" customHeight="1" thickBot="1" x14ac:dyDescent="0.25">
      <c r="A28" s="1"/>
      <c r="B28" s="1"/>
      <c r="C28" s="1" t="s">
        <v>157</v>
      </c>
      <c r="D28" s="45"/>
      <c r="E28" s="136">
        <v>0</v>
      </c>
      <c r="F28" s="136">
        <v>0</v>
      </c>
      <c r="G28" s="136">
        <v>0</v>
      </c>
      <c r="H28" s="136">
        <v>0</v>
      </c>
      <c r="I28" s="136">
        <v>0</v>
      </c>
      <c r="J28" s="136">
        <v>0</v>
      </c>
      <c r="K28" s="136">
        <v>0</v>
      </c>
      <c r="L28" s="136">
        <v>0</v>
      </c>
      <c r="M28" s="136">
        <v>0</v>
      </c>
      <c r="N28" s="136">
        <v>0</v>
      </c>
      <c r="O28" s="136">
        <v>0</v>
      </c>
      <c r="P28" s="136">
        <v>0</v>
      </c>
      <c r="Q28" s="57">
        <f t="shared" si="2"/>
        <v>0</v>
      </c>
    </row>
    <row r="29" spans="1:17" ht="12.75" customHeight="1" x14ac:dyDescent="0.2">
      <c r="A29" s="1" t="s">
        <v>159</v>
      </c>
      <c r="B29" s="1"/>
      <c r="C29" s="1"/>
      <c r="D29" s="45"/>
      <c r="E29" s="53">
        <f t="shared" ref="E29:Q29" si="4">SUM(E17:E28)</f>
        <v>0</v>
      </c>
      <c r="F29" s="53">
        <f t="shared" si="4"/>
        <v>0</v>
      </c>
      <c r="G29" s="53">
        <f t="shared" si="4"/>
        <v>0</v>
      </c>
      <c r="H29" s="53">
        <f t="shared" si="4"/>
        <v>0</v>
      </c>
      <c r="I29" s="53">
        <f t="shared" si="4"/>
        <v>0</v>
      </c>
      <c r="J29" s="53">
        <f t="shared" si="4"/>
        <v>0</v>
      </c>
      <c r="K29" s="53">
        <f t="shared" si="4"/>
        <v>0</v>
      </c>
      <c r="L29" s="53">
        <f t="shared" si="4"/>
        <v>0</v>
      </c>
      <c r="M29" s="53">
        <f t="shared" si="4"/>
        <v>0</v>
      </c>
      <c r="N29" s="53">
        <f t="shared" si="4"/>
        <v>0</v>
      </c>
      <c r="O29" s="53">
        <f t="shared" si="4"/>
        <v>0</v>
      </c>
      <c r="P29" s="53">
        <f t="shared" si="4"/>
        <v>0</v>
      </c>
      <c r="Q29" s="53">
        <f t="shared" si="4"/>
        <v>0</v>
      </c>
    </row>
    <row r="30" spans="1:17" ht="12.75" customHeight="1" x14ac:dyDescent="0.2">
      <c r="A30" s="1"/>
      <c r="B30" s="1"/>
      <c r="C30" s="1"/>
      <c r="D30" s="45"/>
      <c r="E30" s="53"/>
      <c r="F30" s="53"/>
      <c r="G30" s="53"/>
      <c r="H30" s="53"/>
      <c r="I30" s="53"/>
      <c r="J30" s="53"/>
      <c r="K30" s="53"/>
      <c r="L30" s="53"/>
      <c r="M30" s="53"/>
      <c r="N30" s="53"/>
      <c r="O30" s="53"/>
      <c r="P30" s="53"/>
      <c r="Q30" s="53"/>
    </row>
    <row r="31" spans="1:17" ht="12.75" customHeight="1" x14ac:dyDescent="0.2">
      <c r="A31" s="1" t="s">
        <v>161</v>
      </c>
      <c r="B31" s="1"/>
      <c r="C31" s="1"/>
      <c r="D31" s="45"/>
      <c r="E31" s="53">
        <f t="shared" ref="E31:Q31" si="5">E13-E29</f>
        <v>0</v>
      </c>
      <c r="F31" s="53">
        <f t="shared" si="5"/>
        <v>0</v>
      </c>
      <c r="G31" s="53">
        <f t="shared" si="5"/>
        <v>0</v>
      </c>
      <c r="H31" s="53">
        <f t="shared" si="5"/>
        <v>0</v>
      </c>
      <c r="I31" s="53">
        <f t="shared" si="5"/>
        <v>0</v>
      </c>
      <c r="J31" s="53">
        <f t="shared" si="5"/>
        <v>0</v>
      </c>
      <c r="K31" s="53">
        <f t="shared" si="5"/>
        <v>0</v>
      </c>
      <c r="L31" s="53">
        <f t="shared" si="5"/>
        <v>0</v>
      </c>
      <c r="M31" s="53">
        <f t="shared" si="5"/>
        <v>0</v>
      </c>
      <c r="N31" s="53">
        <f t="shared" si="5"/>
        <v>0</v>
      </c>
      <c r="O31" s="53">
        <f t="shared" si="5"/>
        <v>0</v>
      </c>
      <c r="P31" s="53">
        <f t="shared" si="5"/>
        <v>0</v>
      </c>
      <c r="Q31" s="53">
        <f t="shared" si="5"/>
        <v>0</v>
      </c>
    </row>
    <row r="32" spans="1:17" ht="12.75" customHeight="1" x14ac:dyDescent="0.2">
      <c r="A32" s="1"/>
      <c r="B32" s="1"/>
      <c r="C32" s="1"/>
      <c r="D32" s="45"/>
      <c r="E32" s="53"/>
      <c r="F32" s="53"/>
      <c r="G32" s="53"/>
      <c r="H32" s="53"/>
      <c r="I32" s="53"/>
      <c r="J32" s="53"/>
      <c r="K32" s="53"/>
      <c r="L32" s="53"/>
      <c r="M32" s="53"/>
      <c r="N32" s="53"/>
      <c r="O32" s="53"/>
      <c r="P32" s="53"/>
      <c r="Q32" s="53"/>
    </row>
    <row r="33" spans="1:17" ht="12.75" customHeight="1" thickBot="1" x14ac:dyDescent="0.25">
      <c r="A33" s="1" t="s">
        <v>160</v>
      </c>
      <c r="B33" s="1"/>
      <c r="C33" s="1"/>
      <c r="D33" s="45"/>
      <c r="E33" s="57">
        <f t="shared" ref="E33:P33" si="6">E8+E31</f>
        <v>0</v>
      </c>
      <c r="F33" s="57">
        <f t="shared" si="6"/>
        <v>0</v>
      </c>
      <c r="G33" s="57">
        <f t="shared" si="6"/>
        <v>0</v>
      </c>
      <c r="H33" s="57">
        <f t="shared" si="6"/>
        <v>0</v>
      </c>
      <c r="I33" s="57">
        <f t="shared" si="6"/>
        <v>0</v>
      </c>
      <c r="J33" s="57">
        <f t="shared" si="6"/>
        <v>0</v>
      </c>
      <c r="K33" s="57">
        <f t="shared" si="6"/>
        <v>0</v>
      </c>
      <c r="L33" s="57">
        <f t="shared" si="6"/>
        <v>0</v>
      </c>
      <c r="M33" s="57">
        <f t="shared" si="6"/>
        <v>0</v>
      </c>
      <c r="N33" s="57">
        <f t="shared" si="6"/>
        <v>0</v>
      </c>
      <c r="O33" s="57">
        <f t="shared" si="6"/>
        <v>0</v>
      </c>
      <c r="P33" s="57">
        <f t="shared" si="6"/>
        <v>0</v>
      </c>
      <c r="Q33" s="57"/>
    </row>
    <row r="34" spans="1:17" ht="12.75" customHeight="1" x14ac:dyDescent="0.2">
      <c r="A34" s="1"/>
      <c r="B34" s="1"/>
      <c r="C34" s="1"/>
      <c r="D34" s="45"/>
      <c r="E34" s="53"/>
      <c r="F34" s="53"/>
      <c r="G34" s="53"/>
      <c r="H34" s="53"/>
      <c r="I34" s="53"/>
      <c r="J34" s="53"/>
      <c r="K34" s="53"/>
      <c r="L34" s="53"/>
      <c r="M34" s="53"/>
      <c r="N34" s="53"/>
      <c r="O34" s="53"/>
      <c r="P34" s="53"/>
      <c r="Q34" s="53"/>
    </row>
    <row r="35" spans="1:17" ht="12.75" customHeight="1" x14ac:dyDescent="0.2">
      <c r="A35" s="1" t="s">
        <v>162</v>
      </c>
      <c r="B35" s="1"/>
      <c r="C35" s="1"/>
      <c r="D35" s="45"/>
      <c r="E35" s="53">
        <f>IF((E33-'6. Cash Receipts-Disbursements'!$G$21)&lt;0,'6. Cash Receipts-Disbursements'!$G$21-'13. Cash Flow Statement (2)'!E33,0)</f>
        <v>0</v>
      </c>
      <c r="F35" s="53">
        <f>IF((F33-'6. Cash Receipts-Disbursements'!$G$21)&lt;0,'6. Cash Receipts-Disbursements'!$G$21-'13. Cash Flow Statement (2)'!F33,0)</f>
        <v>0</v>
      </c>
      <c r="G35" s="53">
        <f>IF((G33-'6. Cash Receipts-Disbursements'!$G$21)&lt;0,'6. Cash Receipts-Disbursements'!$G$21-'13. Cash Flow Statement (2)'!G33,0)</f>
        <v>0</v>
      </c>
      <c r="H35" s="53">
        <f>IF((H33-'6. Cash Receipts-Disbursements'!$G$21)&lt;0,'6. Cash Receipts-Disbursements'!$G$21-'13. Cash Flow Statement (2)'!H33,0)</f>
        <v>0</v>
      </c>
      <c r="I35" s="53">
        <f>IF((I33-'6. Cash Receipts-Disbursements'!$G$21)&lt;0,'6. Cash Receipts-Disbursements'!$G$21-'13. Cash Flow Statement (2)'!I33,0)</f>
        <v>0</v>
      </c>
      <c r="J35" s="53">
        <f>IF((J33-'6. Cash Receipts-Disbursements'!$G$21)&lt;0,'6. Cash Receipts-Disbursements'!$G$21-'13. Cash Flow Statement (2)'!J33,0)</f>
        <v>0</v>
      </c>
      <c r="K35" s="53">
        <f>IF((K33-'6. Cash Receipts-Disbursements'!$G$21)&lt;0,'6. Cash Receipts-Disbursements'!$G$21-'13. Cash Flow Statement (2)'!K33,0)</f>
        <v>0</v>
      </c>
      <c r="L35" s="53">
        <f>IF((L33-'6. Cash Receipts-Disbursements'!$G$21)&lt;0,'6. Cash Receipts-Disbursements'!$G$21-'13. Cash Flow Statement (2)'!L33,0)</f>
        <v>0</v>
      </c>
      <c r="M35" s="53">
        <f>IF((M33-'6. Cash Receipts-Disbursements'!$G$21)&lt;0,'6. Cash Receipts-Disbursements'!$G$21-'13. Cash Flow Statement (2)'!M33,0)</f>
        <v>0</v>
      </c>
      <c r="N35" s="53">
        <f>IF((N33-'6. Cash Receipts-Disbursements'!$G$21)&lt;0,'6. Cash Receipts-Disbursements'!$G$21-'13. Cash Flow Statement (2)'!N33,0)</f>
        <v>0</v>
      </c>
      <c r="O35" s="53">
        <f>IF((O33-'6. Cash Receipts-Disbursements'!$G$21)&lt;0,'6. Cash Receipts-Disbursements'!$G$21-'13. Cash Flow Statement (2)'!O33,0)</f>
        <v>0</v>
      </c>
      <c r="P35" s="53">
        <f>IF((P33-'6. Cash Receipts-Disbursements'!$G$21)&lt;0,'6. Cash Receipts-Disbursements'!$G$21-'13. Cash Flow Statement (2)'!P33,0)</f>
        <v>0</v>
      </c>
      <c r="Q35" s="53">
        <f>SUM(E35:P35)</f>
        <v>0</v>
      </c>
    </row>
    <row r="36" spans="1:17" ht="12.75" customHeight="1" thickBot="1" x14ac:dyDescent="0.25">
      <c r="A36" s="1"/>
      <c r="B36" s="1"/>
      <c r="C36" s="1"/>
      <c r="D36" s="45"/>
      <c r="E36" s="57"/>
      <c r="F36" s="57"/>
      <c r="G36" s="57"/>
      <c r="H36" s="57"/>
      <c r="I36" s="57"/>
      <c r="J36" s="57"/>
      <c r="K36" s="57"/>
      <c r="L36" s="57"/>
      <c r="M36" s="57"/>
      <c r="N36" s="57"/>
      <c r="O36" s="57"/>
      <c r="P36" s="57"/>
      <c r="Q36" s="57"/>
    </row>
    <row r="37" spans="1:17" ht="15.95" customHeight="1" thickBot="1" x14ac:dyDescent="0.25">
      <c r="A37" s="1" t="s">
        <v>163</v>
      </c>
      <c r="B37" s="1"/>
      <c r="C37" s="1"/>
      <c r="D37" s="45"/>
      <c r="E37" s="65">
        <f t="shared" ref="E37:P37" si="7">E33+E35</f>
        <v>0</v>
      </c>
      <c r="F37" s="65">
        <f t="shared" si="7"/>
        <v>0</v>
      </c>
      <c r="G37" s="65">
        <f t="shared" si="7"/>
        <v>0</v>
      </c>
      <c r="H37" s="65">
        <f t="shared" si="7"/>
        <v>0</v>
      </c>
      <c r="I37" s="65">
        <f t="shared" si="7"/>
        <v>0</v>
      </c>
      <c r="J37" s="65">
        <f t="shared" si="7"/>
        <v>0</v>
      </c>
      <c r="K37" s="65">
        <f t="shared" si="7"/>
        <v>0</v>
      </c>
      <c r="L37" s="65">
        <f t="shared" si="7"/>
        <v>0</v>
      </c>
      <c r="M37" s="65">
        <f t="shared" si="7"/>
        <v>0</v>
      </c>
      <c r="N37" s="65">
        <f t="shared" si="7"/>
        <v>0</v>
      </c>
      <c r="O37" s="65">
        <f t="shared" si="7"/>
        <v>0</v>
      </c>
      <c r="P37" s="65">
        <f t="shared" si="7"/>
        <v>0</v>
      </c>
      <c r="Q37" s="65"/>
    </row>
    <row r="38" spans="1:17" ht="12.75" customHeight="1" thickTop="1" x14ac:dyDescent="0.2">
      <c r="A38" s="1"/>
      <c r="B38" s="1"/>
      <c r="C38" s="1"/>
      <c r="D38" s="45"/>
      <c r="E38" s="53"/>
      <c r="F38" s="53"/>
      <c r="G38" s="53"/>
      <c r="H38" s="53"/>
      <c r="I38" s="53"/>
      <c r="J38" s="53"/>
      <c r="K38" s="53"/>
      <c r="L38" s="53"/>
      <c r="M38" s="53"/>
      <c r="N38" s="53"/>
      <c r="O38" s="53"/>
      <c r="P38" s="53"/>
      <c r="Q38" s="53"/>
    </row>
    <row r="39" spans="1:17" ht="12.75" customHeight="1" x14ac:dyDescent="0.2">
      <c r="A39" s="1"/>
      <c r="B39" s="1"/>
      <c r="C39" s="1"/>
      <c r="D39" s="45"/>
      <c r="E39" s="53"/>
      <c r="F39" s="53"/>
      <c r="G39" s="53"/>
      <c r="H39" s="53"/>
      <c r="I39" s="53"/>
      <c r="J39" s="53"/>
      <c r="K39" s="53"/>
      <c r="L39" s="53"/>
      <c r="M39" s="53"/>
      <c r="N39" s="53"/>
      <c r="O39" s="53"/>
      <c r="P39" s="53"/>
      <c r="Q39" s="53"/>
    </row>
    <row r="40" spans="1:17" ht="12.75" customHeight="1" x14ac:dyDescent="0.2">
      <c r="A40" s="1" t="s">
        <v>164</v>
      </c>
      <c r="B40" s="1"/>
      <c r="C40" s="1"/>
      <c r="D40" s="45"/>
      <c r="E40" s="103">
        <f>E35+'9. Cash Flow Statement'!P40-'13. Cash Flow Statement (2)'!E27</f>
        <v>0</v>
      </c>
      <c r="F40" s="103">
        <f t="shared" ref="F40:P40" si="8">E40+F35-F27</f>
        <v>0</v>
      </c>
      <c r="G40" s="103">
        <f t="shared" si="8"/>
        <v>0</v>
      </c>
      <c r="H40" s="103">
        <f t="shared" si="8"/>
        <v>0</v>
      </c>
      <c r="I40" s="103">
        <f t="shared" si="8"/>
        <v>0</v>
      </c>
      <c r="J40" s="103">
        <f t="shared" si="8"/>
        <v>0</v>
      </c>
      <c r="K40" s="103">
        <f t="shared" si="8"/>
        <v>0</v>
      </c>
      <c r="L40" s="103">
        <f t="shared" si="8"/>
        <v>0</v>
      </c>
      <c r="M40" s="103">
        <f t="shared" si="8"/>
        <v>0</v>
      </c>
      <c r="N40" s="103">
        <f t="shared" si="8"/>
        <v>0</v>
      </c>
      <c r="O40" s="103">
        <f t="shared" si="8"/>
        <v>0</v>
      </c>
      <c r="P40" s="103">
        <f t="shared" si="8"/>
        <v>0</v>
      </c>
      <c r="Q40" s="103"/>
    </row>
    <row r="41" spans="1:17" ht="12.75" customHeight="1" x14ac:dyDescent="0.2">
      <c r="A41" s="1"/>
      <c r="B41" s="1"/>
      <c r="C41" s="1"/>
      <c r="D41" s="45"/>
      <c r="E41" s="45"/>
      <c r="F41" s="45"/>
      <c r="G41" s="45"/>
      <c r="H41" s="45"/>
      <c r="I41" s="45"/>
      <c r="J41" s="45"/>
      <c r="K41" s="45"/>
      <c r="L41" s="45"/>
      <c r="M41" s="45"/>
      <c r="N41" s="45"/>
      <c r="O41" s="45"/>
      <c r="P41" s="45"/>
      <c r="Q41" s="45"/>
    </row>
    <row r="42" spans="1:17" ht="12.75" customHeight="1" x14ac:dyDescent="0.2">
      <c r="A42" s="1"/>
      <c r="B42" s="1"/>
      <c r="C42" s="1"/>
      <c r="D42" s="45"/>
      <c r="E42" s="45"/>
      <c r="F42" s="45"/>
      <c r="G42" s="45"/>
      <c r="H42" s="45"/>
      <c r="I42" s="45"/>
      <c r="J42" s="45"/>
      <c r="K42" s="45"/>
      <c r="L42" s="45"/>
      <c r="M42" s="45"/>
      <c r="N42" s="45"/>
      <c r="O42" s="45"/>
      <c r="P42" s="45"/>
      <c r="Q42" s="45"/>
    </row>
    <row r="43" spans="1:17" ht="12.75" customHeight="1" x14ac:dyDescent="0.2">
      <c r="A43" s="1"/>
      <c r="B43" s="1"/>
      <c r="C43" s="1"/>
      <c r="D43" s="45"/>
      <c r="E43" s="45"/>
      <c r="F43" s="45"/>
      <c r="G43" s="45"/>
      <c r="H43" s="45"/>
      <c r="I43" s="45"/>
      <c r="J43" s="45"/>
      <c r="K43" s="45"/>
      <c r="L43" s="45"/>
      <c r="M43" s="45"/>
      <c r="N43" s="45"/>
      <c r="O43" s="45"/>
      <c r="P43" s="45"/>
      <c r="Q43" s="45"/>
    </row>
    <row r="44" spans="1:17" ht="12.75" customHeight="1" x14ac:dyDescent="0.2">
      <c r="A44" s="1"/>
      <c r="B44" s="1"/>
      <c r="C44" s="1"/>
      <c r="D44" s="45"/>
      <c r="E44" s="61"/>
      <c r="F44" s="45"/>
      <c r="G44" s="45"/>
      <c r="H44" s="45"/>
      <c r="I44" s="45"/>
      <c r="J44" s="45"/>
      <c r="K44" s="45"/>
      <c r="L44" s="45"/>
      <c r="M44" s="45"/>
      <c r="N44" s="45"/>
      <c r="O44" s="45"/>
      <c r="P44" s="45"/>
      <c r="Q44" s="45"/>
    </row>
    <row r="45" spans="1:17" ht="12.75" customHeight="1" x14ac:dyDescent="0.2">
      <c r="A45" s="1"/>
      <c r="B45" s="1"/>
      <c r="C45" s="1"/>
      <c r="D45" s="45"/>
      <c r="E45" s="45"/>
      <c r="F45" s="45"/>
      <c r="G45" s="45"/>
      <c r="H45" s="45"/>
      <c r="I45" s="45"/>
      <c r="J45" s="45"/>
      <c r="K45" s="45"/>
      <c r="L45" s="45"/>
      <c r="M45" s="45"/>
      <c r="N45" s="45"/>
      <c r="O45" s="45"/>
      <c r="P45" s="45"/>
      <c r="Q45" s="45"/>
    </row>
    <row r="46" spans="1:17" ht="12.75" customHeight="1" x14ac:dyDescent="0.2">
      <c r="A46" s="1"/>
      <c r="B46" s="1"/>
      <c r="C46" s="1"/>
      <c r="D46" s="45"/>
      <c r="E46" s="45"/>
      <c r="F46" s="45"/>
      <c r="G46" s="45"/>
      <c r="H46" s="45"/>
      <c r="I46" s="45"/>
      <c r="J46" s="45"/>
      <c r="K46" s="45"/>
      <c r="L46" s="45"/>
      <c r="M46" s="45"/>
      <c r="N46" s="45"/>
      <c r="O46" s="45"/>
      <c r="P46" s="45"/>
      <c r="Q46" s="45"/>
    </row>
    <row r="47" spans="1:17" ht="12.75" customHeight="1" x14ac:dyDescent="0.2">
      <c r="A47" s="1"/>
      <c r="B47" s="1"/>
      <c r="C47" s="1"/>
      <c r="D47" s="45"/>
      <c r="E47" s="45"/>
      <c r="F47" s="45"/>
      <c r="G47" s="45"/>
      <c r="H47" s="45"/>
      <c r="I47" s="45"/>
      <c r="J47" s="45"/>
      <c r="K47" s="45"/>
      <c r="L47" s="45"/>
      <c r="M47" s="45"/>
      <c r="N47" s="45"/>
      <c r="O47" s="45"/>
      <c r="P47" s="45"/>
      <c r="Q47" s="45"/>
    </row>
    <row r="48" spans="1:17" ht="12.75" customHeight="1" x14ac:dyDescent="0.2">
      <c r="A48" s="1"/>
      <c r="B48" s="1"/>
      <c r="C48" s="1"/>
      <c r="D48" s="45"/>
      <c r="E48" s="45"/>
      <c r="F48" s="45"/>
      <c r="G48" s="45"/>
      <c r="H48" s="45"/>
      <c r="I48" s="45"/>
      <c r="J48" s="45"/>
      <c r="K48" s="45"/>
      <c r="L48" s="45"/>
      <c r="M48" s="45"/>
      <c r="N48" s="45"/>
      <c r="O48" s="45"/>
      <c r="P48" s="45"/>
      <c r="Q48" s="45"/>
    </row>
    <row r="49" spans="1:17" ht="12.75" customHeight="1" x14ac:dyDescent="0.2">
      <c r="A49" s="1"/>
      <c r="B49" s="1"/>
      <c r="C49" s="1"/>
      <c r="D49" s="45"/>
      <c r="E49" s="45"/>
      <c r="F49" s="45"/>
      <c r="G49" s="45"/>
      <c r="H49" s="45"/>
      <c r="I49" s="45"/>
      <c r="J49" s="45"/>
      <c r="K49" s="45"/>
      <c r="L49" s="45"/>
      <c r="M49" s="45"/>
      <c r="N49" s="45"/>
      <c r="O49" s="45"/>
      <c r="P49" s="45"/>
      <c r="Q49" s="45"/>
    </row>
    <row r="50" spans="1:17" ht="12.75" customHeight="1" x14ac:dyDescent="0.2">
      <c r="A50" s="1"/>
      <c r="B50" s="1"/>
      <c r="C50" s="1"/>
      <c r="D50" s="45"/>
      <c r="E50" s="45"/>
      <c r="F50" s="45"/>
      <c r="G50" s="45"/>
      <c r="H50" s="45"/>
      <c r="I50" s="45"/>
      <c r="J50" s="45"/>
      <c r="K50" s="45"/>
      <c r="L50" s="45"/>
      <c r="M50" s="45"/>
      <c r="N50" s="45"/>
      <c r="O50" s="45"/>
      <c r="P50" s="45"/>
      <c r="Q50" s="45"/>
    </row>
    <row r="51" spans="1:17" ht="12.75" customHeight="1" x14ac:dyDescent="0.2">
      <c r="A51" s="1"/>
      <c r="B51" s="1"/>
      <c r="C51" s="1"/>
      <c r="D51" s="45"/>
      <c r="E51" s="45"/>
      <c r="F51" s="45"/>
      <c r="G51" s="45"/>
      <c r="H51" s="45"/>
      <c r="I51" s="45"/>
      <c r="J51" s="45"/>
      <c r="K51" s="45"/>
      <c r="L51" s="45"/>
      <c r="M51" s="45"/>
      <c r="N51" s="45"/>
      <c r="O51" s="45"/>
      <c r="P51" s="45"/>
      <c r="Q51" s="45"/>
    </row>
    <row r="52" spans="1:17" ht="12.75" customHeight="1" x14ac:dyDescent="0.2">
      <c r="A52" s="1"/>
      <c r="B52" s="1"/>
      <c r="C52" s="1"/>
      <c r="D52" s="45"/>
      <c r="E52" s="45"/>
      <c r="F52" s="45"/>
      <c r="G52" s="45"/>
      <c r="H52" s="45"/>
      <c r="I52" s="45"/>
      <c r="J52" s="45"/>
      <c r="K52" s="45"/>
      <c r="L52" s="45"/>
      <c r="M52" s="45"/>
      <c r="N52" s="45"/>
      <c r="O52" s="45"/>
      <c r="P52" s="45"/>
      <c r="Q52" s="45"/>
    </row>
    <row r="53" spans="1:17" ht="12.75" customHeight="1" x14ac:dyDescent="0.2"/>
    <row r="54" spans="1:17" ht="12.75" customHeight="1" x14ac:dyDescent="0.2">
      <c r="E54" s="18"/>
      <c r="F54" s="18"/>
      <c r="G54" s="18"/>
      <c r="H54" s="18"/>
      <c r="I54" s="18"/>
      <c r="J54" s="18"/>
      <c r="K54" s="18"/>
      <c r="L54" s="18"/>
      <c r="M54" s="18"/>
      <c r="N54" s="18"/>
      <c r="O54" s="18"/>
      <c r="P54" s="18"/>
      <c r="Q54" s="18"/>
    </row>
    <row r="55" spans="1:17" ht="12.75" customHeight="1" x14ac:dyDescent="0.2">
      <c r="E55" s="18"/>
      <c r="F55" s="18"/>
      <c r="G55" s="18"/>
      <c r="H55" s="18"/>
      <c r="I55" s="18"/>
      <c r="J55" s="18"/>
      <c r="K55" s="18"/>
      <c r="L55" s="18"/>
      <c r="M55" s="18"/>
      <c r="N55" s="18"/>
      <c r="O55" s="18"/>
      <c r="P55" s="18"/>
      <c r="Q55" s="18"/>
    </row>
    <row r="56" spans="1:17" ht="12.75" customHeight="1" x14ac:dyDescent="0.2">
      <c r="E56" s="18"/>
      <c r="F56" s="18"/>
      <c r="G56" s="18"/>
      <c r="H56" s="18"/>
      <c r="I56" s="18"/>
      <c r="J56" s="18"/>
      <c r="K56" s="18"/>
      <c r="L56" s="18"/>
      <c r="M56" s="18"/>
      <c r="N56" s="18"/>
      <c r="O56" s="18"/>
      <c r="P56" s="18"/>
      <c r="Q56" s="18"/>
    </row>
    <row r="57" spans="1:17" ht="12.75" customHeight="1" x14ac:dyDescent="0.2">
      <c r="D57" s="7"/>
      <c r="E57" s="18"/>
      <c r="F57" s="18"/>
      <c r="G57" s="18"/>
      <c r="H57" s="18"/>
      <c r="I57" s="18"/>
      <c r="J57" s="18"/>
      <c r="K57" s="18"/>
      <c r="L57" s="18"/>
      <c r="M57" s="18"/>
      <c r="N57" s="18"/>
      <c r="O57" s="18"/>
      <c r="P57" s="18"/>
      <c r="Q57" s="18"/>
    </row>
    <row r="58" spans="1:17" ht="12.75" customHeight="1" x14ac:dyDescent="0.2">
      <c r="D58" s="7"/>
      <c r="E58" s="18"/>
      <c r="F58" s="18"/>
      <c r="G58" s="18"/>
      <c r="H58" s="18"/>
      <c r="I58" s="18"/>
      <c r="J58" s="18"/>
      <c r="K58" s="18"/>
      <c r="L58" s="18"/>
      <c r="M58" s="18"/>
      <c r="N58" s="18"/>
      <c r="O58" s="18"/>
      <c r="P58" s="18"/>
      <c r="Q58" s="18"/>
    </row>
    <row r="59" spans="1:17" ht="12.75" customHeight="1" x14ac:dyDescent="0.2">
      <c r="D59" s="7"/>
      <c r="E59" s="18"/>
      <c r="F59" s="18"/>
      <c r="G59" s="18"/>
      <c r="H59" s="18"/>
      <c r="I59" s="18"/>
      <c r="J59" s="18"/>
      <c r="K59" s="18"/>
      <c r="L59" s="18"/>
      <c r="M59" s="18"/>
      <c r="N59" s="18"/>
      <c r="O59" s="18"/>
      <c r="P59" s="18"/>
      <c r="Q59" s="18"/>
    </row>
    <row r="60" spans="1:17" ht="12.75" customHeight="1" x14ac:dyDescent="0.2">
      <c r="D60" s="7"/>
      <c r="E60" s="18"/>
      <c r="F60" s="18"/>
      <c r="G60" s="18"/>
      <c r="H60" s="18"/>
      <c r="I60" s="18"/>
      <c r="J60" s="18"/>
      <c r="K60" s="18"/>
      <c r="L60" s="18"/>
      <c r="M60" s="18"/>
      <c r="N60" s="18"/>
      <c r="O60" s="18"/>
      <c r="P60" s="18"/>
      <c r="Q60" s="18"/>
    </row>
    <row r="61" spans="1:17" ht="12.75" customHeight="1" x14ac:dyDescent="0.2">
      <c r="D61" s="7"/>
      <c r="E61" s="18"/>
      <c r="F61" s="18"/>
      <c r="G61" s="18"/>
      <c r="H61" s="18"/>
      <c r="I61" s="18"/>
      <c r="J61" s="18"/>
      <c r="K61" s="18"/>
      <c r="L61" s="18"/>
      <c r="M61" s="18"/>
      <c r="N61" s="18"/>
      <c r="O61" s="18"/>
      <c r="P61" s="18"/>
      <c r="Q61" s="18"/>
    </row>
    <row r="62" spans="1:17" ht="12.75" customHeight="1" x14ac:dyDescent="0.2">
      <c r="E62" s="18"/>
      <c r="F62" s="18"/>
      <c r="G62" s="18"/>
      <c r="H62" s="18"/>
      <c r="I62" s="18"/>
      <c r="J62" s="18"/>
      <c r="K62" s="18"/>
      <c r="L62" s="18"/>
      <c r="M62" s="18"/>
      <c r="N62" s="18"/>
      <c r="O62" s="18"/>
      <c r="P62" s="18"/>
      <c r="Q62" s="18"/>
    </row>
    <row r="63" spans="1:17" ht="12.75" customHeight="1" x14ac:dyDescent="0.2">
      <c r="E63" s="18"/>
      <c r="F63" s="18"/>
      <c r="G63" s="18"/>
      <c r="H63" s="18"/>
      <c r="I63" s="18"/>
      <c r="J63" s="18"/>
      <c r="K63" s="18"/>
      <c r="L63" s="18"/>
      <c r="M63" s="18"/>
      <c r="N63" s="18"/>
      <c r="O63" s="18"/>
      <c r="P63" s="18"/>
      <c r="Q63" s="18"/>
    </row>
    <row r="64" spans="1:17" ht="12.75" customHeight="1" x14ac:dyDescent="0.2">
      <c r="E64" s="18"/>
      <c r="F64" s="18"/>
      <c r="G64" s="18"/>
      <c r="H64" s="18"/>
      <c r="I64" s="18"/>
      <c r="J64" s="18"/>
      <c r="K64" s="18"/>
      <c r="L64" s="18"/>
      <c r="M64" s="18"/>
      <c r="N64" s="18"/>
      <c r="O64" s="18"/>
      <c r="P64" s="18"/>
      <c r="Q64" s="18"/>
    </row>
    <row r="65" spans="5:17" ht="12.75" customHeight="1" x14ac:dyDescent="0.2">
      <c r="E65" s="18"/>
      <c r="F65" s="18"/>
      <c r="G65" s="18"/>
      <c r="H65" s="18"/>
      <c r="I65" s="18"/>
      <c r="J65" s="18"/>
      <c r="K65" s="18"/>
      <c r="L65" s="18"/>
      <c r="M65" s="18"/>
      <c r="N65" s="18"/>
      <c r="O65" s="18"/>
      <c r="P65" s="18"/>
      <c r="Q65" s="18"/>
    </row>
    <row r="66" spans="5:17" ht="12.75" customHeight="1" x14ac:dyDescent="0.2"/>
    <row r="67" spans="5:17" ht="12.75" customHeight="1" x14ac:dyDescent="0.2"/>
    <row r="68" spans="5:17" ht="12.75" customHeight="1" x14ac:dyDescent="0.2"/>
    <row r="69" spans="5:17" ht="12.75" customHeight="1" x14ac:dyDescent="0.2"/>
    <row r="70" spans="5:17" ht="12.75" customHeight="1" x14ac:dyDescent="0.2"/>
    <row r="71" spans="5:17" ht="12.75" customHeight="1" x14ac:dyDescent="0.2"/>
    <row r="72" spans="5:17" ht="12.75" customHeight="1" x14ac:dyDescent="0.2"/>
    <row r="73" spans="5:17" ht="12.75" customHeight="1" x14ac:dyDescent="0.2"/>
    <row r="74" spans="5:17" ht="12.75" customHeight="1" x14ac:dyDescent="0.2"/>
    <row r="75" spans="5:17" ht="12.75" customHeight="1" x14ac:dyDescent="0.2"/>
    <row r="76" spans="5:17" ht="12.75" customHeight="1" x14ac:dyDescent="0.2"/>
    <row r="77" spans="5:17" ht="12.75" customHeight="1" x14ac:dyDescent="0.2"/>
    <row r="78" spans="5:17" ht="12.75" customHeight="1" x14ac:dyDescent="0.2"/>
    <row r="79" spans="5:17" ht="12.75" customHeight="1" x14ac:dyDescent="0.2"/>
    <row r="80" spans="5:17"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sheetData>
  <phoneticPr fontId="4" type="noConversion"/>
  <pageMargins left="0.75" right="0.75" top="1" bottom="0.75" header="0.5" footer="0.5"/>
  <pageSetup scale="75" orientation="landscape" blackAndWhite="1" horizontalDpi="300" verticalDpi="300"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89"/>
  <sheetViews>
    <sheetView showGridLines="0" showRowColHeaders="0" workbookViewId="0"/>
  </sheetViews>
  <sheetFormatPr defaultRowHeight="12" x14ac:dyDescent="0.2"/>
  <cols>
    <col min="1" max="3" width="3" style="6" customWidth="1"/>
    <col min="4" max="4" width="22.7109375" customWidth="1"/>
    <col min="5" max="5" width="10.7109375" customWidth="1"/>
    <col min="6" max="6" width="20.7109375" customWidth="1"/>
    <col min="7" max="7" width="8.7109375" customWidth="1"/>
    <col min="8" max="8" width="10.7109375" customWidth="1"/>
    <col min="9" max="9" width="20.7109375" customWidth="1"/>
    <col min="10" max="10" width="8.7109375" customWidth="1"/>
    <col min="11" max="17" width="10.7109375" customWidth="1"/>
    <col min="18" max="18" width="15.7109375" customWidth="1"/>
  </cols>
  <sheetData>
    <row r="1" spans="1:18" ht="15.75" x14ac:dyDescent="0.25">
      <c r="A1" s="5" t="str">
        <f>'1. Required Start-Up Funds'!A1</f>
        <v>CloudNET Co.,Ltd</v>
      </c>
    </row>
    <row r="2" spans="1:18" ht="15.75" x14ac:dyDescent="0.25">
      <c r="A2" s="5" t="s">
        <v>221</v>
      </c>
    </row>
    <row r="3" spans="1:18" ht="12.75" customHeight="1" x14ac:dyDescent="0.2">
      <c r="A3" s="1"/>
      <c r="B3" s="1"/>
      <c r="C3" s="1"/>
      <c r="D3" s="45"/>
      <c r="E3" s="45"/>
      <c r="F3" s="45"/>
      <c r="G3" s="45"/>
      <c r="H3" s="45"/>
      <c r="I3" s="45"/>
      <c r="J3" s="45"/>
      <c r="K3" s="45"/>
      <c r="L3" s="45"/>
      <c r="M3" s="45"/>
      <c r="N3" s="45"/>
      <c r="O3" s="45"/>
      <c r="P3" s="45"/>
      <c r="Q3" s="7"/>
      <c r="R3" s="7"/>
    </row>
    <row r="4" spans="1:18" ht="12.75" customHeight="1" x14ac:dyDescent="0.2">
      <c r="A4" s="1"/>
      <c r="B4" s="1"/>
      <c r="C4" s="1"/>
      <c r="D4" s="45"/>
      <c r="E4" s="45"/>
      <c r="F4" s="45"/>
      <c r="G4" s="45"/>
      <c r="H4" s="45"/>
      <c r="I4" s="45"/>
      <c r="J4" s="45"/>
      <c r="K4" s="45"/>
      <c r="L4" s="45"/>
      <c r="M4" s="45"/>
      <c r="N4" s="45"/>
      <c r="O4" s="45"/>
      <c r="P4" s="45"/>
      <c r="Q4" s="7"/>
      <c r="R4" s="7"/>
    </row>
    <row r="5" spans="1:18" ht="12.75" customHeight="1" x14ac:dyDescent="0.2">
      <c r="A5" s="1"/>
      <c r="B5" s="1"/>
      <c r="C5" s="1"/>
      <c r="D5" s="45"/>
      <c r="E5" s="45"/>
      <c r="F5" s="45"/>
      <c r="G5" s="45"/>
      <c r="H5" s="45"/>
      <c r="I5" s="45"/>
      <c r="J5" s="45"/>
      <c r="K5" s="45"/>
      <c r="L5" s="45"/>
      <c r="M5" s="45"/>
      <c r="N5" s="45"/>
      <c r="O5" s="45"/>
      <c r="P5" s="45"/>
      <c r="Q5" s="7"/>
      <c r="R5" s="7"/>
    </row>
    <row r="6" spans="1:18" ht="12.75" customHeight="1" thickBot="1" x14ac:dyDescent="0.25">
      <c r="A6" s="1"/>
      <c r="B6" s="1"/>
      <c r="C6" s="1"/>
      <c r="D6" s="45"/>
      <c r="E6" s="100"/>
      <c r="F6" s="48" t="s">
        <v>166</v>
      </c>
      <c r="G6" s="101"/>
      <c r="H6" s="100"/>
      <c r="I6" s="48" t="s">
        <v>222</v>
      </c>
      <c r="J6" s="101"/>
      <c r="K6" s="100"/>
      <c r="L6" s="100"/>
      <c r="M6" s="100"/>
      <c r="N6" s="100"/>
      <c r="O6" s="100"/>
      <c r="P6" s="100"/>
      <c r="Q6" s="19"/>
      <c r="R6" s="19"/>
    </row>
    <row r="7" spans="1:18" ht="12.75" customHeight="1" thickTop="1" x14ac:dyDescent="0.2">
      <c r="A7" s="102"/>
      <c r="B7" s="102"/>
      <c r="C7" s="102"/>
      <c r="D7" s="99"/>
      <c r="E7" s="99"/>
      <c r="F7" s="99"/>
      <c r="G7" s="99"/>
      <c r="H7" s="99"/>
      <c r="I7" s="99"/>
      <c r="J7" s="99"/>
      <c r="K7" s="99"/>
      <c r="L7" s="99"/>
      <c r="M7" s="99"/>
      <c r="N7" s="99"/>
      <c r="O7" s="99"/>
      <c r="P7" s="99"/>
      <c r="Q7" s="21"/>
      <c r="R7" s="21"/>
    </row>
    <row r="8" spans="1:18" ht="12.75" customHeight="1" x14ac:dyDescent="0.2">
      <c r="A8" s="102" t="s">
        <v>167</v>
      </c>
      <c r="B8" s="102"/>
      <c r="C8" s="102"/>
      <c r="D8" s="99"/>
      <c r="E8" s="99"/>
      <c r="F8" s="103"/>
      <c r="G8" s="103"/>
      <c r="H8" s="103"/>
      <c r="I8" s="103"/>
      <c r="J8" s="99"/>
      <c r="K8" s="99"/>
      <c r="L8" s="99"/>
      <c r="M8" s="99"/>
      <c r="N8" s="99"/>
      <c r="O8" s="99"/>
      <c r="P8" s="99"/>
      <c r="Q8" s="21"/>
      <c r="R8" s="21"/>
    </row>
    <row r="9" spans="1:18" ht="12.75" customHeight="1" x14ac:dyDescent="0.2">
      <c r="A9" s="102"/>
      <c r="B9" s="102" t="s">
        <v>168</v>
      </c>
      <c r="C9" s="102"/>
      <c r="D9" s="99"/>
      <c r="E9" s="99"/>
      <c r="F9" s="103"/>
      <c r="G9" s="103"/>
      <c r="H9" s="103"/>
      <c r="I9" s="103"/>
      <c r="J9" s="99"/>
      <c r="K9" s="99"/>
      <c r="L9" s="99"/>
      <c r="M9" s="99"/>
      <c r="N9" s="99"/>
      <c r="O9" s="99"/>
      <c r="P9" s="99"/>
      <c r="Q9" s="21"/>
      <c r="R9" s="21"/>
    </row>
    <row r="10" spans="1:18" ht="12.75" customHeight="1" x14ac:dyDescent="0.2">
      <c r="A10" s="102"/>
      <c r="B10" s="102"/>
      <c r="C10" s="102" t="s">
        <v>169</v>
      </c>
      <c r="D10" s="99"/>
      <c r="E10" s="99"/>
      <c r="F10" s="103">
        <f>'10. Balance Sheet'!I10</f>
        <v>0</v>
      </c>
      <c r="G10" s="103"/>
      <c r="H10" s="103"/>
      <c r="I10" s="103">
        <f>'13. Cash Flow Statement (2)'!P37</f>
        <v>0</v>
      </c>
      <c r="J10" s="99"/>
      <c r="K10" s="99"/>
      <c r="L10" s="99"/>
      <c r="M10" s="99"/>
      <c r="N10" s="99"/>
      <c r="O10" s="99"/>
      <c r="P10" s="99"/>
      <c r="Q10" s="21"/>
      <c r="R10" s="21"/>
    </row>
    <row r="11" spans="1:18" ht="12.75" customHeight="1" x14ac:dyDescent="0.2">
      <c r="A11" s="102"/>
      <c r="B11" s="102"/>
      <c r="C11" s="102" t="s">
        <v>148</v>
      </c>
      <c r="D11" s="99"/>
      <c r="E11" s="99"/>
      <c r="F11" s="103">
        <f>'10. Balance Sheet'!I11</f>
        <v>0</v>
      </c>
      <c r="G11" s="103"/>
      <c r="H11" s="103"/>
      <c r="I11" s="103">
        <f>F11+'12. Income Statement (2)'!Q13-'13. Cash Flow Statement (2)'!Q13</f>
        <v>0</v>
      </c>
      <c r="J11" s="99"/>
      <c r="K11" s="99"/>
      <c r="L11" s="99"/>
      <c r="M11" s="99"/>
      <c r="N11" s="99"/>
      <c r="O11" s="99"/>
      <c r="P11" s="99"/>
      <c r="Q11" s="21"/>
      <c r="R11" s="21"/>
    </row>
    <row r="12" spans="1:18" ht="12.75" customHeight="1" x14ac:dyDescent="0.2">
      <c r="A12" s="102"/>
      <c r="B12" s="102"/>
      <c r="C12" s="102" t="s">
        <v>171</v>
      </c>
      <c r="D12" s="99"/>
      <c r="E12" s="99"/>
      <c r="F12" s="103">
        <f>'10. Balance Sheet'!I12</f>
        <v>0</v>
      </c>
      <c r="G12" s="103"/>
      <c r="H12" s="103"/>
      <c r="I12" s="103">
        <f>F12</f>
        <v>0</v>
      </c>
      <c r="J12" s="99"/>
      <c r="K12" s="99"/>
      <c r="L12" s="99"/>
      <c r="M12" s="99"/>
      <c r="N12" s="99"/>
      <c r="O12" s="99"/>
      <c r="P12" s="99"/>
      <c r="Q12" s="21"/>
      <c r="R12" s="21"/>
    </row>
    <row r="13" spans="1:18" ht="12.75" customHeight="1" x14ac:dyDescent="0.2">
      <c r="A13" s="102"/>
      <c r="B13" s="102"/>
      <c r="C13" s="102" t="s">
        <v>172</v>
      </c>
      <c r="D13" s="99"/>
      <c r="E13" s="99"/>
      <c r="F13" s="103">
        <f>'10. Balance Sheet'!I13</f>
        <v>0</v>
      </c>
      <c r="G13" s="103"/>
      <c r="H13" s="103"/>
      <c r="I13" s="103">
        <f>IF(F13='7. Beginning Balance Sheet'!F13,'7. Beginning Balance Sheet'!F13,'14. Balance Sheet (2)'!F13-'6. Cash Receipts-Disbursements'!J26)</f>
        <v>0</v>
      </c>
      <c r="J13" s="99"/>
      <c r="K13" s="99"/>
      <c r="L13" s="99"/>
      <c r="M13" s="99"/>
      <c r="N13" s="99"/>
      <c r="O13" s="99"/>
      <c r="P13" s="99"/>
      <c r="Q13" s="21"/>
      <c r="R13" s="21"/>
    </row>
    <row r="14" spans="1:18" ht="12.75" customHeight="1" thickBot="1" x14ac:dyDescent="0.25">
      <c r="A14" s="102"/>
      <c r="B14" s="102"/>
      <c r="C14" s="102" t="s">
        <v>173</v>
      </c>
      <c r="D14" s="99"/>
      <c r="E14" s="99"/>
      <c r="F14" s="57">
        <f>'10. Balance Sheet'!I14</f>
        <v>0</v>
      </c>
      <c r="G14" s="103"/>
      <c r="H14" s="103"/>
      <c r="I14" s="57">
        <f>IF(F14='7. Beginning Balance Sheet'!F14,'7. Beginning Balance Sheet'!F14,'14. Balance Sheet (2)'!F14-'6. Cash Receipts-Disbursements'!J27)</f>
        <v>0</v>
      </c>
      <c r="J14" s="99"/>
      <c r="K14" s="99"/>
      <c r="L14" s="99"/>
      <c r="M14" s="99"/>
      <c r="N14" s="99"/>
      <c r="O14" s="99"/>
      <c r="P14" s="99"/>
      <c r="Q14" s="21"/>
      <c r="R14" s="21"/>
    </row>
    <row r="15" spans="1:18" ht="12.75" customHeight="1" x14ac:dyDescent="0.2">
      <c r="A15" s="102"/>
      <c r="B15" s="102" t="s">
        <v>174</v>
      </c>
      <c r="C15" s="102"/>
      <c r="D15" s="99"/>
      <c r="E15" s="103"/>
      <c r="F15" s="103">
        <f>SUM(F10:F14)</f>
        <v>0</v>
      </c>
      <c r="G15" s="103"/>
      <c r="H15" s="103"/>
      <c r="I15" s="103">
        <f>SUM(I10:I14)</f>
        <v>0</v>
      </c>
      <c r="J15" s="103"/>
      <c r="K15" s="103"/>
      <c r="L15" s="103"/>
      <c r="M15" s="103"/>
      <c r="N15" s="103"/>
      <c r="O15" s="103"/>
      <c r="P15" s="103"/>
      <c r="Q15" s="22"/>
      <c r="R15" s="22"/>
    </row>
    <row r="16" spans="1:18" ht="12.75" customHeight="1" x14ac:dyDescent="0.2">
      <c r="A16" s="102"/>
      <c r="B16" s="1"/>
      <c r="C16" s="1"/>
      <c r="D16" s="99"/>
      <c r="E16" s="103"/>
      <c r="F16" s="103"/>
      <c r="G16" s="103"/>
      <c r="H16" s="103"/>
      <c r="I16" s="103"/>
      <c r="J16" s="103"/>
      <c r="K16" s="103"/>
      <c r="L16" s="103"/>
      <c r="M16" s="103"/>
      <c r="N16" s="103"/>
      <c r="O16" s="103"/>
      <c r="P16" s="103"/>
      <c r="Q16" s="22"/>
      <c r="R16" s="22"/>
    </row>
    <row r="17" spans="1:18" ht="12.75" customHeight="1" x14ac:dyDescent="0.2">
      <c r="A17" s="102"/>
      <c r="B17" s="1" t="s">
        <v>5</v>
      </c>
      <c r="C17" s="102"/>
      <c r="D17" s="99"/>
      <c r="E17" s="104"/>
      <c r="F17" s="103"/>
      <c r="G17" s="103"/>
      <c r="H17" s="103"/>
      <c r="I17" s="103"/>
      <c r="J17" s="104"/>
      <c r="K17" s="104"/>
      <c r="L17" s="104"/>
      <c r="M17" s="104"/>
      <c r="N17" s="104"/>
      <c r="O17" s="104"/>
      <c r="P17" s="104"/>
      <c r="Q17" s="23"/>
      <c r="R17" s="23"/>
    </row>
    <row r="18" spans="1:18" ht="12.75" customHeight="1" x14ac:dyDescent="0.2">
      <c r="A18" s="102"/>
      <c r="B18" s="102"/>
      <c r="C18" s="102" t="str">
        <f>'1. Required Start-Up Funds'!C8</f>
        <v>Real Estate</v>
      </c>
      <c r="D18" s="99"/>
      <c r="E18" s="104"/>
      <c r="F18" s="103">
        <f>'10. Balance Sheet'!I18</f>
        <v>0</v>
      </c>
      <c r="G18" s="103"/>
      <c r="H18" s="103"/>
      <c r="I18" s="103">
        <f t="shared" ref="I18:I23" si="0">F18</f>
        <v>0</v>
      </c>
      <c r="J18" s="104"/>
      <c r="K18" s="104"/>
      <c r="L18" s="104"/>
      <c r="M18" s="104"/>
      <c r="N18" s="104"/>
      <c r="O18" s="104"/>
      <c r="P18" s="104"/>
      <c r="Q18" s="23"/>
      <c r="R18" s="23"/>
    </row>
    <row r="19" spans="1:18" ht="12.75" customHeight="1" x14ac:dyDescent="0.2">
      <c r="A19" s="102"/>
      <c r="B19" s="102"/>
      <c r="C19" s="102" t="str">
        <f>'1. Required Start-Up Funds'!C9</f>
        <v>Buildings</v>
      </c>
      <c r="D19" s="99"/>
      <c r="E19" s="103"/>
      <c r="F19" s="103">
        <f>'10. Balance Sheet'!I19</f>
        <v>0</v>
      </c>
      <c r="G19" s="103"/>
      <c r="H19" s="103"/>
      <c r="I19" s="103">
        <f t="shared" si="0"/>
        <v>0</v>
      </c>
      <c r="J19" s="103"/>
      <c r="K19" s="103"/>
      <c r="L19" s="103"/>
      <c r="M19" s="103"/>
      <c r="N19" s="103"/>
      <c r="O19" s="103"/>
      <c r="P19" s="103"/>
      <c r="Q19" s="22"/>
      <c r="R19" s="22"/>
    </row>
    <row r="20" spans="1:18" ht="12.75" customHeight="1" x14ac:dyDescent="0.2">
      <c r="A20" s="102"/>
      <c r="B20" s="102"/>
      <c r="C20" s="102" t="str">
        <f>'1. Required Start-Up Funds'!C10</f>
        <v>Leasehold Improvements</v>
      </c>
      <c r="D20" s="99"/>
      <c r="E20" s="103"/>
      <c r="F20" s="103">
        <f>'10. Balance Sheet'!I20</f>
        <v>0</v>
      </c>
      <c r="G20" s="103"/>
      <c r="H20" s="103"/>
      <c r="I20" s="103">
        <f t="shared" si="0"/>
        <v>0</v>
      </c>
      <c r="J20" s="103"/>
      <c r="K20" s="103"/>
      <c r="L20" s="103"/>
      <c r="M20" s="103"/>
      <c r="N20" s="103"/>
      <c r="O20" s="103"/>
      <c r="P20" s="103"/>
      <c r="Q20" s="22"/>
      <c r="R20" s="22"/>
    </row>
    <row r="21" spans="1:18" ht="12.75" customHeight="1" x14ac:dyDescent="0.2">
      <c r="A21" s="102"/>
      <c r="B21" s="102"/>
      <c r="C21" s="102" t="str">
        <f>'1. Required Start-Up Funds'!C11</f>
        <v>Equipment</v>
      </c>
      <c r="D21" s="99"/>
      <c r="E21" s="104"/>
      <c r="F21" s="103">
        <f>'10. Balance Sheet'!I21</f>
        <v>0</v>
      </c>
      <c r="G21" s="103"/>
      <c r="H21" s="103"/>
      <c r="I21" s="103">
        <f t="shared" si="0"/>
        <v>0</v>
      </c>
      <c r="J21" s="104"/>
      <c r="K21" s="104"/>
      <c r="L21" s="104"/>
      <c r="M21" s="104"/>
      <c r="N21" s="104"/>
      <c r="O21" s="104"/>
      <c r="P21" s="104"/>
      <c r="Q21" s="23"/>
      <c r="R21" s="23"/>
    </row>
    <row r="22" spans="1:18" ht="12.75" customHeight="1" x14ac:dyDescent="0.2">
      <c r="A22" s="102"/>
      <c r="B22" s="102"/>
      <c r="C22" s="102" t="str">
        <f>'1. Required Start-Up Funds'!C12</f>
        <v>Furniture and Fixtures</v>
      </c>
      <c r="D22" s="99"/>
      <c r="E22" s="104"/>
      <c r="F22" s="103">
        <f>'10. Balance Sheet'!I22</f>
        <v>0</v>
      </c>
      <c r="G22" s="103"/>
      <c r="H22" s="103"/>
      <c r="I22" s="103">
        <f t="shared" si="0"/>
        <v>0</v>
      </c>
      <c r="J22" s="104"/>
      <c r="K22" s="104"/>
      <c r="L22" s="104"/>
      <c r="M22" s="104"/>
      <c r="N22" s="104"/>
      <c r="O22" s="104"/>
      <c r="P22" s="104"/>
      <c r="Q22" s="23"/>
      <c r="R22" s="23"/>
    </row>
    <row r="23" spans="1:18" ht="12.75" customHeight="1" x14ac:dyDescent="0.2">
      <c r="A23" s="102"/>
      <c r="B23" s="102"/>
      <c r="C23" s="102" t="str">
        <f>'1. Required Start-Up Funds'!C13</f>
        <v>Vehicles</v>
      </c>
      <c r="D23" s="99"/>
      <c r="E23" s="104"/>
      <c r="F23" s="103">
        <f>'10. Balance Sheet'!I23</f>
        <v>0</v>
      </c>
      <c r="G23" s="103"/>
      <c r="H23" s="103"/>
      <c r="I23" s="103">
        <f t="shared" si="0"/>
        <v>0</v>
      </c>
      <c r="J23" s="104"/>
      <c r="K23" s="104"/>
      <c r="L23" s="104"/>
      <c r="M23" s="104"/>
      <c r="N23" s="104"/>
      <c r="O23" s="104"/>
      <c r="P23" s="104"/>
      <c r="Q23" s="23"/>
      <c r="R23" s="23"/>
    </row>
    <row r="24" spans="1:18" ht="12.75" customHeight="1" thickBot="1" x14ac:dyDescent="0.25">
      <c r="A24" s="102"/>
      <c r="B24" s="102"/>
      <c r="C24" s="102" t="str">
        <f>'1. Required Start-Up Funds'!C14</f>
        <v>Other Fixed Assets</v>
      </c>
      <c r="D24" s="99"/>
      <c r="E24" s="103"/>
      <c r="F24" s="57">
        <f>'10. Balance Sheet'!I24</f>
        <v>0</v>
      </c>
      <c r="G24" s="103"/>
      <c r="H24" s="103"/>
      <c r="I24" s="57">
        <f>F24+'13. Cash Flow Statement (2)'!Q17</f>
        <v>0</v>
      </c>
      <c r="J24" s="103"/>
      <c r="K24" s="103"/>
      <c r="L24" s="103"/>
      <c r="M24" s="103"/>
      <c r="N24" s="103"/>
      <c r="O24" s="103"/>
      <c r="P24" s="103"/>
      <c r="Q24" s="22"/>
      <c r="R24" s="22"/>
    </row>
    <row r="25" spans="1:18" ht="12.75" customHeight="1" x14ac:dyDescent="0.2">
      <c r="A25" s="102"/>
      <c r="B25" s="102" t="s">
        <v>13</v>
      </c>
      <c r="C25" s="102"/>
      <c r="D25" s="99"/>
      <c r="E25" s="103"/>
      <c r="F25" s="103">
        <f>SUM(F18:F24)</f>
        <v>0</v>
      </c>
      <c r="G25" s="103"/>
      <c r="H25" s="103"/>
      <c r="I25" s="103">
        <f>SUM(I18:I24)</f>
        <v>0</v>
      </c>
      <c r="J25" s="103"/>
      <c r="K25" s="103"/>
      <c r="L25" s="103"/>
      <c r="M25" s="103"/>
      <c r="N25" s="103"/>
      <c r="O25" s="103"/>
      <c r="P25" s="103"/>
      <c r="Q25" s="22"/>
      <c r="R25" s="22"/>
    </row>
    <row r="26" spans="1:18" ht="12.75" customHeight="1" x14ac:dyDescent="0.2">
      <c r="A26" s="102"/>
      <c r="B26" s="102"/>
      <c r="C26" s="102"/>
      <c r="D26" s="99"/>
      <c r="E26" s="104"/>
      <c r="F26" s="103"/>
      <c r="G26" s="103"/>
      <c r="H26" s="103"/>
      <c r="I26" s="103"/>
      <c r="J26" s="104"/>
      <c r="K26" s="104"/>
      <c r="L26" s="104"/>
      <c r="M26" s="104"/>
      <c r="N26" s="104"/>
      <c r="O26" s="104"/>
      <c r="P26" s="104"/>
      <c r="Q26" s="23"/>
      <c r="R26" s="23"/>
    </row>
    <row r="27" spans="1:18" ht="12.75" customHeight="1" x14ac:dyDescent="0.2">
      <c r="A27" s="1"/>
      <c r="B27" s="1" t="s">
        <v>175</v>
      </c>
      <c r="C27" s="1"/>
      <c r="D27" s="45"/>
      <c r="E27" s="99"/>
      <c r="F27" s="103">
        <f>'10. Balance Sheet'!I27</f>
        <v>0</v>
      </c>
      <c r="G27" s="103"/>
      <c r="H27" s="103"/>
      <c r="I27" s="103">
        <f>F27+'12. Income Statement (2)'!Q58</f>
        <v>0</v>
      </c>
      <c r="J27" s="99"/>
      <c r="K27" s="99"/>
      <c r="L27" s="99"/>
      <c r="M27" s="99"/>
      <c r="N27" s="99"/>
      <c r="O27" s="99"/>
      <c r="P27" s="99"/>
      <c r="Q27" s="21"/>
      <c r="R27" s="21"/>
    </row>
    <row r="28" spans="1:18" ht="12.75" customHeight="1" thickBot="1" x14ac:dyDescent="0.25">
      <c r="A28" s="1"/>
      <c r="B28" s="1"/>
      <c r="C28" s="1"/>
      <c r="D28" s="45"/>
      <c r="E28" s="99"/>
      <c r="F28" s="57"/>
      <c r="G28" s="103"/>
      <c r="H28" s="103"/>
      <c r="I28" s="57"/>
      <c r="J28" s="99"/>
      <c r="K28" s="99"/>
      <c r="L28" s="99"/>
      <c r="M28" s="99"/>
      <c r="N28" s="99"/>
      <c r="O28" s="99"/>
      <c r="P28" s="99"/>
      <c r="Q28" s="21"/>
      <c r="R28" s="21"/>
    </row>
    <row r="29" spans="1:18" ht="15.95" customHeight="1" thickBot="1" x14ac:dyDescent="0.25">
      <c r="A29" s="1" t="s">
        <v>176</v>
      </c>
      <c r="B29" s="1"/>
      <c r="C29" s="1"/>
      <c r="D29" s="45"/>
      <c r="E29" s="99"/>
      <c r="F29" s="65">
        <f>INT(F15+F25-F27)</f>
        <v>0</v>
      </c>
      <c r="G29" s="103"/>
      <c r="H29" s="103"/>
      <c r="I29" s="65">
        <f>INT(I15+I25-I27)</f>
        <v>0</v>
      </c>
      <c r="J29" s="99"/>
      <c r="K29" s="99"/>
      <c r="L29" s="99"/>
      <c r="M29" s="99"/>
      <c r="N29" s="99"/>
      <c r="O29" s="99"/>
      <c r="P29" s="99"/>
      <c r="Q29" s="21"/>
      <c r="R29" s="21"/>
    </row>
    <row r="30" spans="1:18" ht="12.75" customHeight="1" thickTop="1" x14ac:dyDescent="0.2">
      <c r="A30" s="1"/>
      <c r="B30" s="1"/>
      <c r="C30" s="1"/>
      <c r="D30" s="45"/>
      <c r="E30" s="99"/>
      <c r="F30" s="103"/>
      <c r="G30" s="103"/>
      <c r="H30" s="103"/>
      <c r="I30" s="103"/>
      <c r="J30" s="99"/>
      <c r="K30" s="99"/>
      <c r="L30" s="99"/>
      <c r="M30" s="99"/>
      <c r="N30" s="99"/>
      <c r="O30" s="99"/>
      <c r="P30" s="99"/>
      <c r="Q30" s="21"/>
      <c r="R30" s="21"/>
    </row>
    <row r="31" spans="1:18" ht="12.75" customHeight="1" x14ac:dyDescent="0.2">
      <c r="A31" s="1"/>
      <c r="B31" s="1"/>
      <c r="C31" s="1"/>
      <c r="D31" s="45"/>
      <c r="E31" s="99"/>
      <c r="F31" s="103"/>
      <c r="G31" s="103"/>
      <c r="H31" s="103"/>
      <c r="I31" s="103"/>
      <c r="J31" s="99"/>
      <c r="K31" s="99"/>
      <c r="L31" s="99"/>
      <c r="M31" s="99"/>
      <c r="N31" s="99"/>
      <c r="O31" s="99"/>
      <c r="P31" s="99"/>
      <c r="Q31" s="21"/>
      <c r="R31" s="21"/>
    </row>
    <row r="32" spans="1:18" ht="12.75" customHeight="1" x14ac:dyDescent="0.2">
      <c r="A32" s="1"/>
      <c r="B32" s="1"/>
      <c r="C32" s="1"/>
      <c r="D32" s="45"/>
      <c r="E32" s="99"/>
      <c r="F32" s="103"/>
      <c r="G32" s="103"/>
      <c r="H32" s="103"/>
      <c r="I32" s="103"/>
      <c r="J32" s="99"/>
      <c r="K32" s="99"/>
      <c r="L32" s="99"/>
      <c r="M32" s="99"/>
      <c r="N32" s="99"/>
      <c r="O32" s="99"/>
      <c r="P32" s="99"/>
      <c r="Q32" s="21"/>
      <c r="R32" s="21"/>
    </row>
    <row r="33" spans="1:18" ht="12.75" customHeight="1" x14ac:dyDescent="0.2">
      <c r="A33" s="1" t="s">
        <v>177</v>
      </c>
      <c r="B33" s="1"/>
      <c r="C33" s="1"/>
      <c r="D33" s="45"/>
      <c r="E33" s="99"/>
      <c r="F33" s="103"/>
      <c r="G33" s="103"/>
      <c r="H33" s="103"/>
      <c r="I33" s="103"/>
      <c r="J33" s="99"/>
      <c r="K33" s="99"/>
      <c r="L33" s="99"/>
      <c r="M33" s="99"/>
      <c r="N33" s="99"/>
      <c r="O33" s="99"/>
      <c r="P33" s="99"/>
      <c r="Q33" s="21"/>
      <c r="R33" s="21"/>
    </row>
    <row r="34" spans="1:18" ht="12.75" customHeight="1" x14ac:dyDescent="0.2">
      <c r="A34" s="1"/>
      <c r="B34" s="1" t="s">
        <v>181</v>
      </c>
      <c r="C34" s="1"/>
      <c r="D34" s="45"/>
      <c r="E34" s="99"/>
      <c r="F34" s="103"/>
      <c r="G34" s="103"/>
      <c r="H34" s="103"/>
      <c r="I34" s="103"/>
      <c r="J34" s="99"/>
      <c r="K34" s="99"/>
      <c r="L34" s="99"/>
      <c r="M34" s="99"/>
      <c r="N34" s="99"/>
      <c r="O34" s="99"/>
      <c r="P34" s="99"/>
      <c r="Q34" s="21"/>
      <c r="R34" s="21"/>
    </row>
    <row r="35" spans="1:18" ht="12.75" customHeight="1" x14ac:dyDescent="0.2">
      <c r="A35" s="1"/>
      <c r="B35" s="1"/>
      <c r="C35" s="1" t="s">
        <v>178</v>
      </c>
      <c r="D35" s="45"/>
      <c r="E35" s="103"/>
      <c r="F35" s="103">
        <f>'10. Balance Sheet'!I35</f>
        <v>0</v>
      </c>
      <c r="G35" s="103"/>
      <c r="H35" s="103"/>
      <c r="I35" s="103">
        <f>F35+'12. Income Statement (2)'!Q20-'13. Cash Flow Statement (2)'!Q19</f>
        <v>0</v>
      </c>
      <c r="J35" s="103"/>
      <c r="K35" s="103"/>
      <c r="L35" s="103"/>
      <c r="M35" s="103"/>
      <c r="N35" s="103"/>
      <c r="O35" s="103"/>
      <c r="P35" s="103"/>
      <c r="Q35" s="22"/>
      <c r="R35" s="22"/>
    </row>
    <row r="36" spans="1:18" ht="12.75" customHeight="1" x14ac:dyDescent="0.2">
      <c r="A36" s="1"/>
      <c r="B36" s="1"/>
      <c r="C36" s="1" t="s">
        <v>179</v>
      </c>
      <c r="D36" s="45"/>
      <c r="E36" s="104"/>
      <c r="F36" s="103">
        <f>'10. Balance Sheet'!I36</f>
        <v>0</v>
      </c>
      <c r="G36" s="103"/>
      <c r="H36" s="103"/>
      <c r="I36" s="103">
        <f>'20. Amoritization Schedule'!R21+'7. Beginning Balance Sheet'!F36</f>
        <v>0</v>
      </c>
      <c r="J36" s="104"/>
      <c r="K36" s="104"/>
      <c r="L36" s="104"/>
      <c r="M36" s="104"/>
      <c r="N36" s="104"/>
      <c r="O36" s="104"/>
      <c r="P36" s="104"/>
      <c r="Q36" s="23"/>
      <c r="R36" s="21"/>
    </row>
    <row r="37" spans="1:18" ht="12.75" customHeight="1" x14ac:dyDescent="0.2">
      <c r="A37" s="1"/>
      <c r="B37" s="1"/>
      <c r="C37" s="1" t="s">
        <v>180</v>
      </c>
      <c r="D37" s="45"/>
      <c r="E37" s="99"/>
      <c r="F37" s="103">
        <f>'10. Balance Sheet'!I37</f>
        <v>0</v>
      </c>
      <c r="G37" s="103"/>
      <c r="H37" s="103"/>
      <c r="I37" s="103">
        <f>'20. Amoritization Schedule'!R41+'7. Beginning Balance Sheet'!F37</f>
        <v>0</v>
      </c>
      <c r="J37" s="99"/>
      <c r="K37" s="99"/>
      <c r="L37" s="99"/>
      <c r="M37" s="99"/>
      <c r="N37" s="99"/>
      <c r="O37" s="99"/>
      <c r="P37" s="99"/>
      <c r="Q37" s="21"/>
      <c r="R37" s="21"/>
    </row>
    <row r="38" spans="1:18" ht="12.75" customHeight="1" thickBot="1" x14ac:dyDescent="0.25">
      <c r="A38" s="1"/>
      <c r="B38" s="1"/>
      <c r="C38" s="1" t="s">
        <v>164</v>
      </c>
      <c r="D38" s="45"/>
      <c r="E38" s="99"/>
      <c r="F38" s="57">
        <f>'10. Balance Sheet'!I38</f>
        <v>0</v>
      </c>
      <c r="G38" s="103"/>
      <c r="H38" s="103"/>
      <c r="I38" s="57">
        <f>'13. Cash Flow Statement (2)'!P40+'7. Beginning Balance Sheet'!F38</f>
        <v>0</v>
      </c>
      <c r="J38" s="99"/>
      <c r="K38" s="99"/>
      <c r="L38" s="99"/>
      <c r="M38" s="99"/>
      <c r="N38" s="99"/>
      <c r="O38" s="99"/>
      <c r="P38" s="99"/>
      <c r="Q38" s="21"/>
      <c r="R38" s="21"/>
    </row>
    <row r="39" spans="1:18" ht="12.75" customHeight="1" x14ac:dyDescent="0.2">
      <c r="A39" s="1"/>
      <c r="B39" s="1" t="s">
        <v>182</v>
      </c>
      <c r="C39" s="1"/>
      <c r="D39" s="45"/>
      <c r="E39" s="99"/>
      <c r="F39" s="103">
        <f>SUM(F35:F38)</f>
        <v>0</v>
      </c>
      <c r="G39" s="103"/>
      <c r="H39" s="103"/>
      <c r="I39" s="103">
        <f>SUM(I35:I38)</f>
        <v>0</v>
      </c>
      <c r="J39" s="99"/>
      <c r="K39" s="99"/>
      <c r="L39" s="99"/>
      <c r="M39" s="99"/>
      <c r="N39" s="99"/>
      <c r="O39" s="99"/>
      <c r="P39" s="99"/>
      <c r="Q39" s="21"/>
      <c r="R39" s="21"/>
    </row>
    <row r="40" spans="1:18" ht="12.75" customHeight="1" x14ac:dyDescent="0.2">
      <c r="A40" s="1"/>
      <c r="B40" s="1"/>
      <c r="C40" s="1"/>
      <c r="D40" s="45"/>
      <c r="E40" s="45"/>
      <c r="F40" s="53"/>
      <c r="G40" s="53"/>
      <c r="H40" s="53"/>
      <c r="I40" s="53"/>
      <c r="J40" s="45"/>
      <c r="K40" s="45"/>
      <c r="L40" s="45"/>
      <c r="M40" s="45"/>
      <c r="N40" s="45"/>
      <c r="O40" s="45"/>
      <c r="P40" s="45"/>
      <c r="Q40" s="7"/>
      <c r="R40" s="7"/>
    </row>
    <row r="41" spans="1:18" ht="12.75" customHeight="1" x14ac:dyDescent="0.2">
      <c r="A41" s="1"/>
      <c r="B41" s="1" t="s">
        <v>183</v>
      </c>
      <c r="C41" s="1"/>
      <c r="D41" s="45"/>
      <c r="E41" s="45"/>
      <c r="F41" s="53"/>
      <c r="G41" s="53"/>
      <c r="H41" s="53"/>
      <c r="I41" s="53"/>
      <c r="J41" s="45"/>
      <c r="K41" s="45"/>
      <c r="L41" s="45"/>
      <c r="M41" s="45"/>
      <c r="N41" s="45"/>
      <c r="O41" s="45"/>
      <c r="P41" s="45"/>
      <c r="Q41" s="7"/>
      <c r="R41" s="7"/>
    </row>
    <row r="42" spans="1:18" ht="12.75" customHeight="1" x14ac:dyDescent="0.2">
      <c r="A42" s="1"/>
      <c r="B42" s="1"/>
      <c r="C42" s="1" t="s">
        <v>184</v>
      </c>
      <c r="D42" s="45"/>
      <c r="E42" s="45"/>
      <c r="F42" s="53">
        <f>'10. Balance Sheet'!I42</f>
        <v>0</v>
      </c>
      <c r="G42" s="53"/>
      <c r="H42" s="53"/>
      <c r="I42" s="53">
        <f>F42</f>
        <v>0</v>
      </c>
      <c r="J42" s="45"/>
      <c r="K42" s="45"/>
      <c r="L42" s="45"/>
      <c r="M42" s="45"/>
      <c r="N42" s="45"/>
      <c r="O42" s="45"/>
      <c r="P42" s="45"/>
      <c r="Q42" s="7"/>
      <c r="R42" s="7"/>
    </row>
    <row r="43" spans="1:18" ht="12.75" customHeight="1" x14ac:dyDescent="0.2">
      <c r="A43" s="1"/>
      <c r="B43" s="1"/>
      <c r="C43" s="1" t="s">
        <v>185</v>
      </c>
      <c r="D43" s="45"/>
      <c r="E43" s="45"/>
      <c r="F43" s="53">
        <f>'10. Balance Sheet'!I43</f>
        <v>0</v>
      </c>
      <c r="G43" s="53"/>
      <c r="H43" s="53"/>
      <c r="I43" s="53">
        <f>F43+'12. Income Statement (2)'!Q66</f>
        <v>0</v>
      </c>
      <c r="J43" s="45"/>
      <c r="K43" s="45"/>
      <c r="L43" s="45"/>
      <c r="M43" s="45"/>
      <c r="N43" s="45"/>
      <c r="O43" s="45"/>
      <c r="P43" s="45"/>
      <c r="Q43" s="7"/>
      <c r="R43" s="7"/>
    </row>
    <row r="44" spans="1:18" ht="12.75" customHeight="1" thickBot="1" x14ac:dyDescent="0.25">
      <c r="A44" s="1"/>
      <c r="B44" s="1"/>
      <c r="C44" s="1" t="s">
        <v>186</v>
      </c>
      <c r="D44" s="45"/>
      <c r="E44" s="45"/>
      <c r="F44" s="57">
        <f>'10. Balance Sheet'!I44</f>
        <v>0</v>
      </c>
      <c r="G44" s="103"/>
      <c r="H44" s="53"/>
      <c r="I44" s="57">
        <f>F44+'13. Cash Flow Statement (2)'!Q28</f>
        <v>0</v>
      </c>
      <c r="J44" s="45"/>
      <c r="K44" s="45"/>
      <c r="L44" s="45"/>
      <c r="M44" s="45"/>
      <c r="N44" s="45"/>
      <c r="O44" s="45"/>
      <c r="P44" s="45"/>
      <c r="Q44" s="7"/>
      <c r="R44" s="7"/>
    </row>
    <row r="45" spans="1:18" ht="12.75" customHeight="1" x14ac:dyDescent="0.2">
      <c r="A45" s="1"/>
      <c r="B45" s="1" t="s">
        <v>187</v>
      </c>
      <c r="C45" s="1"/>
      <c r="D45" s="45"/>
      <c r="E45" s="45"/>
      <c r="F45" s="53">
        <f>F42+F43-F44</f>
        <v>0</v>
      </c>
      <c r="G45" s="53"/>
      <c r="H45" s="53"/>
      <c r="I45" s="53">
        <f>I42+I43-I44</f>
        <v>0</v>
      </c>
      <c r="J45" s="45"/>
      <c r="K45" s="45"/>
      <c r="L45" s="45"/>
      <c r="M45" s="45"/>
      <c r="N45" s="45"/>
      <c r="O45" s="45"/>
      <c r="P45" s="45"/>
    </row>
    <row r="46" spans="1:18" ht="12.75" customHeight="1" thickBot="1" x14ac:dyDescent="0.25">
      <c r="A46" s="1"/>
      <c r="B46" s="1"/>
      <c r="C46" s="1"/>
      <c r="D46" s="45"/>
      <c r="E46" s="45"/>
      <c r="F46" s="57"/>
      <c r="G46" s="103"/>
      <c r="H46" s="53"/>
      <c r="I46" s="57"/>
      <c r="J46" s="45"/>
      <c r="K46" s="45"/>
      <c r="L46" s="45"/>
      <c r="M46" s="45"/>
      <c r="N46" s="45"/>
      <c r="O46" s="45"/>
      <c r="P46" s="45"/>
    </row>
    <row r="47" spans="1:18" ht="15.95" customHeight="1" thickBot="1" x14ac:dyDescent="0.25">
      <c r="A47" s="1" t="s">
        <v>209</v>
      </c>
      <c r="B47" s="1"/>
      <c r="C47" s="1"/>
      <c r="D47" s="45"/>
      <c r="E47" s="45"/>
      <c r="F47" s="65">
        <f>INT(F39+F45)</f>
        <v>0</v>
      </c>
      <c r="G47" s="103"/>
      <c r="H47" s="53"/>
      <c r="I47" s="65">
        <f>INT(I39+I45)</f>
        <v>0</v>
      </c>
      <c r="J47" s="45"/>
      <c r="K47" s="45"/>
      <c r="L47" s="45"/>
      <c r="M47" s="45"/>
      <c r="N47" s="45"/>
      <c r="O47" s="45"/>
      <c r="P47" s="45"/>
    </row>
    <row r="48" spans="1:18" ht="12.75" customHeight="1" thickTop="1" x14ac:dyDescent="0.2">
      <c r="A48" s="1"/>
      <c r="B48" s="1"/>
      <c r="C48" s="1"/>
      <c r="D48" s="45"/>
      <c r="E48" s="45"/>
      <c r="F48" s="45"/>
      <c r="G48" s="45"/>
      <c r="H48" s="45"/>
      <c r="I48" s="45"/>
      <c r="J48" s="45"/>
      <c r="K48" s="45"/>
      <c r="L48" s="45"/>
      <c r="M48" s="45"/>
      <c r="N48" s="45"/>
      <c r="O48" s="45"/>
      <c r="P48" s="45"/>
    </row>
    <row r="49" spans="1:18" ht="12.75" customHeight="1" x14ac:dyDescent="0.2">
      <c r="A49" s="1"/>
      <c r="B49" s="1"/>
      <c r="C49" s="1"/>
      <c r="D49" s="45"/>
      <c r="E49" s="45"/>
      <c r="F49" s="45"/>
      <c r="G49" s="45"/>
      <c r="H49" s="45"/>
      <c r="I49" s="45"/>
      <c r="J49" s="45"/>
      <c r="K49" s="45"/>
      <c r="L49" s="45"/>
      <c r="M49" s="45"/>
      <c r="N49" s="45"/>
      <c r="O49" s="45"/>
      <c r="P49" s="45"/>
    </row>
    <row r="50" spans="1:18" ht="12.75" customHeight="1" x14ac:dyDescent="0.2">
      <c r="A50" s="1"/>
      <c r="B50" s="1"/>
      <c r="C50" s="1"/>
      <c r="D50" s="45"/>
      <c r="E50" s="45"/>
      <c r="F50" s="105" t="str">
        <f>IF(F29=F47,"Statement Balances","Does Not Balance")</f>
        <v>Statement Balances</v>
      </c>
      <c r="G50" s="45"/>
      <c r="H50" s="45"/>
      <c r="I50" s="105" t="str">
        <f>IF(I29-I47=0,"Statement Balances","Does Not Balance")</f>
        <v>Statement Balances</v>
      </c>
      <c r="J50" s="45"/>
      <c r="K50" s="109"/>
      <c r="L50" s="45"/>
      <c r="M50" s="45"/>
      <c r="N50" s="45"/>
      <c r="O50" s="45"/>
      <c r="P50" s="45"/>
    </row>
    <row r="51" spans="1:18" ht="12.75" customHeight="1" x14ac:dyDescent="0.2">
      <c r="A51" s="1"/>
      <c r="B51" s="1"/>
      <c r="C51" s="1"/>
      <c r="D51" s="45"/>
      <c r="E51" s="45"/>
      <c r="F51" s="45"/>
      <c r="G51" s="45"/>
      <c r="H51" s="45"/>
      <c r="I51" s="45"/>
      <c r="J51" s="45"/>
      <c r="K51" s="45"/>
      <c r="L51" s="45"/>
      <c r="M51" s="45"/>
      <c r="N51" s="45"/>
      <c r="O51" s="45"/>
      <c r="P51" s="45"/>
    </row>
    <row r="52" spans="1:18" ht="12.75" customHeight="1" x14ac:dyDescent="0.2">
      <c r="A52" s="1"/>
      <c r="B52" s="1"/>
      <c r="C52" s="1"/>
      <c r="D52" s="45"/>
      <c r="E52" s="45"/>
      <c r="F52" s="45"/>
      <c r="G52" s="45"/>
      <c r="H52" s="45"/>
      <c r="I52" s="45"/>
      <c r="J52" s="45"/>
      <c r="K52" s="45"/>
      <c r="L52" s="45"/>
      <c r="M52" s="45"/>
      <c r="N52" s="45"/>
      <c r="O52" s="45"/>
      <c r="P52" s="45"/>
    </row>
    <row r="53" spans="1:18" ht="12.75" customHeight="1" x14ac:dyDescent="0.2"/>
    <row r="54" spans="1:18" ht="12.75" customHeight="1" x14ac:dyDescent="0.2"/>
    <row r="55" spans="1:18" ht="12.75" customHeight="1" x14ac:dyDescent="0.2">
      <c r="E55" s="18"/>
      <c r="F55" s="18"/>
      <c r="G55" s="18"/>
      <c r="H55" s="18"/>
      <c r="I55" s="18"/>
      <c r="J55" s="18"/>
      <c r="K55" s="18"/>
      <c r="L55" s="18"/>
      <c r="M55" s="18"/>
      <c r="N55" s="18"/>
      <c r="O55" s="18"/>
      <c r="P55" s="18"/>
      <c r="Q55" s="18"/>
      <c r="R55" s="18"/>
    </row>
    <row r="56" spans="1:18" ht="12.75" customHeight="1" x14ac:dyDescent="0.2">
      <c r="E56" s="18"/>
      <c r="F56" s="18"/>
      <c r="G56" s="18"/>
      <c r="H56" s="18"/>
      <c r="I56" s="18"/>
      <c r="J56" s="18"/>
      <c r="K56" s="18"/>
      <c r="L56" s="18"/>
      <c r="M56" s="18"/>
      <c r="N56" s="18"/>
      <c r="O56" s="18"/>
      <c r="P56" s="18"/>
      <c r="Q56" s="18"/>
      <c r="R56" s="18"/>
    </row>
    <row r="57" spans="1:18" ht="12.75" customHeight="1" x14ac:dyDescent="0.2">
      <c r="E57" s="18"/>
      <c r="F57" s="18"/>
      <c r="G57" s="18"/>
      <c r="H57" s="18"/>
      <c r="I57" s="18"/>
      <c r="J57" s="18"/>
      <c r="K57" s="18"/>
      <c r="L57" s="18"/>
      <c r="M57" s="18"/>
      <c r="N57" s="18"/>
      <c r="O57" s="18"/>
      <c r="P57" s="18"/>
      <c r="Q57" s="18"/>
      <c r="R57" s="18"/>
    </row>
    <row r="58" spans="1:18" ht="12.75" customHeight="1" x14ac:dyDescent="0.2">
      <c r="D58" s="7"/>
      <c r="E58" s="18"/>
      <c r="F58" s="18"/>
      <c r="G58" s="18"/>
      <c r="H58" s="18"/>
      <c r="I58" s="18"/>
      <c r="J58" s="18"/>
      <c r="K58" s="18"/>
      <c r="L58" s="18"/>
      <c r="M58" s="18"/>
      <c r="N58" s="18"/>
      <c r="O58" s="18"/>
      <c r="P58" s="18"/>
      <c r="Q58" s="18"/>
      <c r="R58" s="18"/>
    </row>
    <row r="59" spans="1:18" ht="12.75" customHeight="1" x14ac:dyDescent="0.2">
      <c r="D59" s="7"/>
      <c r="E59" s="18"/>
      <c r="F59" s="18"/>
      <c r="G59" s="18"/>
      <c r="H59" s="18"/>
      <c r="I59" s="18"/>
      <c r="J59" s="18"/>
      <c r="K59" s="18"/>
      <c r="L59" s="18"/>
      <c r="M59" s="18"/>
      <c r="N59" s="18"/>
      <c r="O59" s="18"/>
      <c r="P59" s="18"/>
      <c r="Q59" s="18"/>
      <c r="R59" s="18"/>
    </row>
    <row r="60" spans="1:18" ht="12.75" customHeight="1" x14ac:dyDescent="0.2">
      <c r="D60" s="7"/>
      <c r="E60" s="18"/>
      <c r="F60" s="18"/>
      <c r="G60" s="18"/>
      <c r="H60" s="18"/>
      <c r="I60" s="18"/>
      <c r="J60" s="18"/>
      <c r="K60" s="18"/>
      <c r="L60" s="18"/>
      <c r="M60" s="18"/>
      <c r="N60" s="18"/>
      <c r="O60" s="18"/>
      <c r="P60" s="18"/>
      <c r="Q60" s="18"/>
      <c r="R60" s="18"/>
    </row>
    <row r="61" spans="1:18" ht="12.75" customHeight="1" x14ac:dyDescent="0.2">
      <c r="D61" s="7"/>
      <c r="E61" s="18"/>
      <c r="F61" s="18"/>
      <c r="G61" s="18"/>
      <c r="H61" s="18"/>
      <c r="I61" s="18"/>
      <c r="J61" s="18"/>
      <c r="K61" s="18"/>
      <c r="L61" s="18"/>
      <c r="M61" s="18"/>
      <c r="N61" s="18"/>
      <c r="O61" s="18"/>
      <c r="P61" s="18"/>
      <c r="Q61" s="18"/>
      <c r="R61" s="18"/>
    </row>
    <row r="62" spans="1:18" ht="12.75" customHeight="1" x14ac:dyDescent="0.2">
      <c r="D62" s="7"/>
      <c r="E62" s="18"/>
      <c r="F62" s="18"/>
      <c r="G62" s="18"/>
      <c r="H62" s="18"/>
      <c r="I62" s="18"/>
      <c r="J62" s="18"/>
      <c r="K62" s="18"/>
      <c r="L62" s="18"/>
      <c r="M62" s="18"/>
      <c r="N62" s="18"/>
      <c r="O62" s="18"/>
      <c r="P62" s="18"/>
      <c r="Q62" s="18"/>
      <c r="R62" s="18"/>
    </row>
    <row r="63" spans="1:18" ht="12.75" customHeight="1" x14ac:dyDescent="0.2">
      <c r="E63" s="18"/>
      <c r="F63" s="18"/>
      <c r="G63" s="18"/>
      <c r="H63" s="18"/>
      <c r="I63" s="18"/>
      <c r="J63" s="18"/>
      <c r="K63" s="18"/>
      <c r="L63" s="18"/>
      <c r="M63" s="18"/>
      <c r="N63" s="18"/>
      <c r="O63" s="18"/>
      <c r="P63" s="18"/>
      <c r="Q63" s="18"/>
      <c r="R63" s="18"/>
    </row>
    <row r="64" spans="1:18" ht="12.75" customHeight="1" x14ac:dyDescent="0.2">
      <c r="E64" s="18"/>
      <c r="F64" s="18"/>
      <c r="G64" s="18"/>
      <c r="H64" s="18"/>
      <c r="I64" s="18"/>
      <c r="J64" s="18"/>
      <c r="K64" s="18"/>
      <c r="L64" s="18"/>
      <c r="M64" s="18"/>
      <c r="N64" s="18"/>
      <c r="O64" s="18"/>
      <c r="P64" s="18"/>
      <c r="Q64" s="18"/>
      <c r="R64" s="18"/>
    </row>
    <row r="65" spans="5:18" ht="12.75" customHeight="1" x14ac:dyDescent="0.2">
      <c r="E65" s="18"/>
      <c r="F65" s="18"/>
      <c r="G65" s="18"/>
      <c r="H65" s="18"/>
      <c r="I65" s="18"/>
      <c r="J65" s="18"/>
      <c r="K65" s="18"/>
      <c r="L65" s="18"/>
      <c r="M65" s="18"/>
      <c r="N65" s="18"/>
      <c r="O65" s="18"/>
      <c r="P65" s="18"/>
      <c r="Q65" s="18"/>
      <c r="R65" s="18"/>
    </row>
    <row r="66" spans="5:18" ht="12.75" customHeight="1" x14ac:dyDescent="0.2">
      <c r="E66" s="18"/>
      <c r="F66" s="18"/>
      <c r="G66" s="18"/>
      <c r="H66" s="18"/>
      <c r="I66" s="18"/>
      <c r="J66" s="18"/>
      <c r="K66" s="18"/>
      <c r="L66" s="18"/>
      <c r="M66" s="18"/>
      <c r="N66" s="18"/>
      <c r="O66" s="18"/>
      <c r="P66" s="18"/>
      <c r="Q66" s="18"/>
      <c r="R66" s="18"/>
    </row>
    <row r="67" spans="5:18" ht="12.75" customHeight="1" x14ac:dyDescent="0.2"/>
    <row r="68" spans="5:18" ht="12.75" customHeight="1" x14ac:dyDescent="0.2"/>
    <row r="69" spans="5:18" ht="12.75" customHeight="1" x14ac:dyDescent="0.2"/>
    <row r="70" spans="5:18" ht="12.75" customHeight="1" x14ac:dyDescent="0.2"/>
    <row r="71" spans="5:18" ht="12.75" customHeight="1" x14ac:dyDescent="0.2"/>
    <row r="72" spans="5:18" ht="12.75" customHeight="1" x14ac:dyDescent="0.2"/>
    <row r="73" spans="5:18" ht="12.75" customHeight="1" x14ac:dyDescent="0.2"/>
    <row r="74" spans="5:18" ht="12.75" customHeight="1" x14ac:dyDescent="0.2"/>
    <row r="75" spans="5:18" ht="12.75" customHeight="1" x14ac:dyDescent="0.2"/>
    <row r="76" spans="5:18" ht="12.75" customHeight="1" x14ac:dyDescent="0.2"/>
    <row r="77" spans="5:18" ht="12.75" customHeight="1" x14ac:dyDescent="0.2"/>
    <row r="78" spans="5:18" ht="12.75" customHeight="1" x14ac:dyDescent="0.2"/>
    <row r="79" spans="5:18" ht="12.75" customHeight="1" x14ac:dyDescent="0.2"/>
    <row r="80" spans="5:18"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sheetData>
  <phoneticPr fontId="4" type="noConversion"/>
  <pageMargins left="0.75" right="0.75" top="1" bottom="0.75" header="0.5" footer="0.5"/>
  <pageSetup scale="75" orientation="landscape" horizontalDpi="300" verticalDpi="300"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89"/>
  <sheetViews>
    <sheetView showGridLines="0" showRowColHeaders="0" workbookViewId="0"/>
  </sheetViews>
  <sheetFormatPr defaultRowHeight="12" outlineLevelRow="1" x14ac:dyDescent="0.2"/>
  <cols>
    <col min="1" max="3" width="3" style="6" customWidth="1"/>
    <col min="4" max="4" width="22.7109375" customWidth="1"/>
    <col min="5" max="16" width="10.7109375" customWidth="1"/>
    <col min="17" max="17" width="15.7109375" customWidth="1"/>
  </cols>
  <sheetData>
    <row r="1" spans="1:17" ht="15.75" x14ac:dyDescent="0.25">
      <c r="A1" s="5" t="str">
        <f>'1. Required Start-Up Funds'!A1</f>
        <v>CloudNET Co.,Ltd</v>
      </c>
    </row>
    <row r="2" spans="1:17" ht="15.75" x14ac:dyDescent="0.25">
      <c r="A2" s="5" t="s">
        <v>223</v>
      </c>
    </row>
    <row r="3" spans="1:17" ht="12.75" customHeight="1" x14ac:dyDescent="0.2">
      <c r="A3" s="1"/>
      <c r="B3" s="1"/>
      <c r="C3" s="1"/>
      <c r="D3" s="45"/>
      <c r="E3" s="45"/>
      <c r="F3" s="45"/>
      <c r="G3" s="45"/>
      <c r="H3" s="45"/>
      <c r="I3" s="45"/>
      <c r="J3" s="45"/>
      <c r="K3" s="45"/>
      <c r="L3" s="45"/>
      <c r="M3" s="45"/>
      <c r="N3" s="45"/>
      <c r="O3" s="45"/>
      <c r="P3" s="45"/>
      <c r="Q3" s="45"/>
    </row>
    <row r="4" spans="1:17" ht="12.75" customHeight="1" x14ac:dyDescent="0.2">
      <c r="A4" s="1"/>
      <c r="B4" s="1"/>
      <c r="C4" s="1"/>
      <c r="D4" s="45"/>
      <c r="E4" s="45"/>
      <c r="F4" s="45"/>
      <c r="G4" s="45"/>
      <c r="H4" s="45"/>
      <c r="I4" s="45"/>
      <c r="J4" s="45"/>
      <c r="K4" s="45"/>
      <c r="L4" s="45"/>
      <c r="M4" s="45"/>
      <c r="N4" s="45"/>
      <c r="O4" s="45"/>
      <c r="P4" s="45"/>
      <c r="Q4" s="45"/>
    </row>
    <row r="5" spans="1:17" ht="12.75" customHeight="1" x14ac:dyDescent="0.2">
      <c r="A5" s="1"/>
      <c r="B5" s="1"/>
      <c r="C5" s="1"/>
      <c r="D5" s="45"/>
      <c r="E5" s="45"/>
      <c r="F5" s="45"/>
      <c r="G5" s="45"/>
      <c r="H5" s="45"/>
      <c r="I5" s="45"/>
      <c r="J5" s="45"/>
      <c r="K5" s="45"/>
      <c r="L5" s="45"/>
      <c r="M5" s="45"/>
      <c r="N5" s="45"/>
      <c r="O5" s="45"/>
      <c r="P5" s="45"/>
      <c r="Q5" s="45"/>
    </row>
    <row r="6" spans="1:17" ht="12.75" customHeight="1" thickBot="1" x14ac:dyDescent="0.25">
      <c r="A6" s="1"/>
      <c r="B6" s="1"/>
      <c r="C6" s="1"/>
      <c r="D6" s="45"/>
      <c r="E6" s="48" t="str">
        <f>'4. Projected Sales Forecast'!H6</f>
        <v>Month 1</v>
      </c>
      <c r="F6" s="48" t="str">
        <f>'4. Projected Sales Forecast'!I6</f>
        <v>Month 2</v>
      </c>
      <c r="G6" s="48" t="str">
        <f>'4. Projected Sales Forecast'!J6</f>
        <v>Month 3</v>
      </c>
      <c r="H6" s="48" t="str">
        <f>'4. Projected Sales Forecast'!K6</f>
        <v>Month 4</v>
      </c>
      <c r="I6" s="48" t="str">
        <f>'4. Projected Sales Forecast'!L6</f>
        <v>Month 5</v>
      </c>
      <c r="J6" s="48" t="str">
        <f>'4. Projected Sales Forecast'!M6</f>
        <v>Month 6</v>
      </c>
      <c r="K6" s="48" t="str">
        <f>'4. Projected Sales Forecast'!N6</f>
        <v>Month 7</v>
      </c>
      <c r="L6" s="48" t="str">
        <f>'4. Projected Sales Forecast'!O6</f>
        <v>Month 8</v>
      </c>
      <c r="M6" s="48" t="str">
        <f>'4. Projected Sales Forecast'!P6</f>
        <v>Month 9</v>
      </c>
      <c r="N6" s="48" t="str">
        <f>'4. Projected Sales Forecast'!Q6</f>
        <v>Month 10</v>
      </c>
      <c r="O6" s="48" t="str">
        <f>'4. Projected Sales Forecast'!R6</f>
        <v>Month 11</v>
      </c>
      <c r="P6" s="48" t="str">
        <f>'4. Projected Sales Forecast'!S6</f>
        <v>Month 12</v>
      </c>
      <c r="Q6" s="48" t="s">
        <v>2</v>
      </c>
    </row>
    <row r="7" spans="1:17" ht="12.75" customHeight="1" thickTop="1" x14ac:dyDescent="0.2">
      <c r="A7" s="1"/>
      <c r="B7" s="1"/>
      <c r="C7" s="1"/>
      <c r="D7" s="45"/>
      <c r="E7" s="45"/>
      <c r="F7" s="45"/>
      <c r="G7" s="45"/>
      <c r="H7" s="45"/>
      <c r="I7" s="45"/>
      <c r="J7" s="45"/>
      <c r="K7" s="45"/>
      <c r="L7" s="45"/>
      <c r="M7" s="45"/>
      <c r="N7" s="45"/>
      <c r="O7" s="45"/>
      <c r="P7" s="45"/>
      <c r="Q7" s="45"/>
    </row>
    <row r="8" spans="1:17" ht="12.75" customHeight="1" outlineLevel="1" x14ac:dyDescent="0.2">
      <c r="A8" s="1" t="s">
        <v>133</v>
      </c>
      <c r="B8" s="1"/>
      <c r="C8" s="1"/>
      <c r="D8" s="45"/>
      <c r="E8" s="45"/>
      <c r="F8" s="45"/>
      <c r="G8" s="45"/>
      <c r="H8" s="45"/>
      <c r="I8" s="45"/>
      <c r="J8" s="45"/>
      <c r="K8" s="45"/>
      <c r="L8" s="45"/>
      <c r="M8" s="45"/>
      <c r="N8" s="45"/>
      <c r="O8" s="45"/>
      <c r="P8" s="45"/>
      <c r="Q8" s="45"/>
    </row>
    <row r="9" spans="1:17" ht="12.75" customHeight="1" outlineLevel="1" x14ac:dyDescent="0.2">
      <c r="A9" s="1"/>
      <c r="B9" s="1" t="str">
        <f>'4. Projected Sales Forecast'!A8</f>
        <v>Product/Service A</v>
      </c>
      <c r="C9" s="1"/>
      <c r="D9" s="45"/>
      <c r="E9" s="53">
        <f>'4. Projected Sales Forecast'!$E$9*'4. Projected Sales Forecast'!H16</f>
        <v>0</v>
      </c>
      <c r="F9" s="53">
        <f>'4. Projected Sales Forecast'!$E$9*'4. Projected Sales Forecast'!I16</f>
        <v>0</v>
      </c>
      <c r="G9" s="53">
        <f>'4. Projected Sales Forecast'!$E$9*'4. Projected Sales Forecast'!J16</f>
        <v>0</v>
      </c>
      <c r="H9" s="53">
        <f>'4. Projected Sales Forecast'!$E$9*'4. Projected Sales Forecast'!K16</f>
        <v>0</v>
      </c>
      <c r="I9" s="53">
        <f>'4. Projected Sales Forecast'!$E$9*'4. Projected Sales Forecast'!L16</f>
        <v>0</v>
      </c>
      <c r="J9" s="53">
        <f>'4. Projected Sales Forecast'!$E$9*'4. Projected Sales Forecast'!M16</f>
        <v>0</v>
      </c>
      <c r="K9" s="53">
        <f>'4. Projected Sales Forecast'!$E$9*'4. Projected Sales Forecast'!N16</f>
        <v>0</v>
      </c>
      <c r="L9" s="53">
        <f>'4. Projected Sales Forecast'!$E$9*'4. Projected Sales Forecast'!O16</f>
        <v>0</v>
      </c>
      <c r="M9" s="53">
        <f>'4. Projected Sales Forecast'!$E$9*'4. Projected Sales Forecast'!P16</f>
        <v>0</v>
      </c>
      <c r="N9" s="53">
        <f>'4. Projected Sales Forecast'!$E$9*'4. Projected Sales Forecast'!Q16</f>
        <v>0</v>
      </c>
      <c r="O9" s="53">
        <f>'4. Projected Sales Forecast'!$E$9*'4. Projected Sales Forecast'!R16</f>
        <v>0</v>
      </c>
      <c r="P9" s="53">
        <f>'4. Projected Sales Forecast'!$E$9*'4. Projected Sales Forecast'!S16</f>
        <v>0</v>
      </c>
      <c r="Q9" s="61">
        <f>SUM(E9:P9)</f>
        <v>0</v>
      </c>
    </row>
    <row r="10" spans="1:17" ht="12.75" customHeight="1" outlineLevel="1" x14ac:dyDescent="0.2">
      <c r="A10" s="1"/>
      <c r="B10" s="1" t="str">
        <f>'4. Projected Sales Forecast'!A30</f>
        <v>Product/Service B</v>
      </c>
      <c r="C10" s="1"/>
      <c r="D10" s="45"/>
      <c r="E10" s="53">
        <f>'4. Projected Sales Forecast'!$E$31*'4. Projected Sales Forecast'!H38</f>
        <v>0</v>
      </c>
      <c r="F10" s="53">
        <f>'4. Projected Sales Forecast'!$E$31*'4. Projected Sales Forecast'!I38</f>
        <v>0</v>
      </c>
      <c r="G10" s="53">
        <f>'4. Projected Sales Forecast'!$E$31*'4. Projected Sales Forecast'!J38</f>
        <v>0</v>
      </c>
      <c r="H10" s="53">
        <f>'4. Projected Sales Forecast'!$E$31*'4. Projected Sales Forecast'!K38</f>
        <v>0</v>
      </c>
      <c r="I10" s="53">
        <f>'4. Projected Sales Forecast'!$E$31*'4. Projected Sales Forecast'!L38</f>
        <v>0</v>
      </c>
      <c r="J10" s="53">
        <f>'4. Projected Sales Forecast'!$E$31*'4. Projected Sales Forecast'!M38</f>
        <v>0</v>
      </c>
      <c r="K10" s="53">
        <f>'4. Projected Sales Forecast'!$E$31*'4. Projected Sales Forecast'!N38</f>
        <v>0</v>
      </c>
      <c r="L10" s="53">
        <f>'4. Projected Sales Forecast'!$E$31*'4. Projected Sales Forecast'!O38</f>
        <v>0</v>
      </c>
      <c r="M10" s="53">
        <f>'4. Projected Sales Forecast'!$E$31*'4. Projected Sales Forecast'!P38</f>
        <v>0</v>
      </c>
      <c r="N10" s="53">
        <f>'4. Projected Sales Forecast'!$E$31*'4. Projected Sales Forecast'!Q38</f>
        <v>0</v>
      </c>
      <c r="O10" s="53">
        <f>'4. Projected Sales Forecast'!$E$31*'4. Projected Sales Forecast'!R38</f>
        <v>0</v>
      </c>
      <c r="P10" s="53">
        <f>'4. Projected Sales Forecast'!$E$31*'4. Projected Sales Forecast'!S38</f>
        <v>0</v>
      </c>
      <c r="Q10" s="61">
        <f>SUM(E10:P10)</f>
        <v>0</v>
      </c>
    </row>
    <row r="11" spans="1:17" ht="12.75" customHeight="1" outlineLevel="1" x14ac:dyDescent="0.2">
      <c r="A11" s="1"/>
      <c r="B11" s="1" t="str">
        <f>IF('5. Projected Sales Forecast (2)'!E9&gt;0,'5. Projected Sales Forecast (2)'!A8,"")</f>
        <v/>
      </c>
      <c r="C11" s="1"/>
      <c r="D11" s="45"/>
      <c r="E11" s="53" t="str">
        <f>IF('5. Projected Sales Forecast (2)'!$E$9&gt;0,'5. Projected Sales Forecast (2)'!$E$9*'5. Projected Sales Forecast (2)'!H16,"")</f>
        <v/>
      </c>
      <c r="F11" s="53" t="str">
        <f>IF('5. Projected Sales Forecast (2)'!$E$9&gt;0,'5. Projected Sales Forecast (2)'!$E$9*'5. Projected Sales Forecast (2)'!I16,"")</f>
        <v/>
      </c>
      <c r="G11" s="53" t="str">
        <f>IF('5. Projected Sales Forecast (2)'!$E$9&gt;0,'5. Projected Sales Forecast (2)'!$E$9*'5. Projected Sales Forecast (2)'!J16,"")</f>
        <v/>
      </c>
      <c r="H11" s="53" t="str">
        <f>IF('5. Projected Sales Forecast (2)'!$E$9&gt;0,'5. Projected Sales Forecast (2)'!$E$9*'5. Projected Sales Forecast (2)'!K16,"")</f>
        <v/>
      </c>
      <c r="I11" s="53" t="str">
        <f>IF('5. Projected Sales Forecast (2)'!$E$9&gt;0,'5. Projected Sales Forecast (2)'!$E$9*'5. Projected Sales Forecast (2)'!L16,"")</f>
        <v/>
      </c>
      <c r="J11" s="53" t="str">
        <f>IF('5. Projected Sales Forecast (2)'!$E$9&gt;0,'5. Projected Sales Forecast (2)'!$E$9*'5. Projected Sales Forecast (2)'!M16,"")</f>
        <v/>
      </c>
      <c r="K11" s="53" t="str">
        <f>IF('5. Projected Sales Forecast (2)'!$E$9&gt;0,'5. Projected Sales Forecast (2)'!$E$9*'5. Projected Sales Forecast (2)'!N16,"")</f>
        <v/>
      </c>
      <c r="L11" s="53" t="str">
        <f>IF('5. Projected Sales Forecast (2)'!$E$9&gt;0,'5. Projected Sales Forecast (2)'!$E$9*'5. Projected Sales Forecast (2)'!O16,"")</f>
        <v/>
      </c>
      <c r="M11" s="53" t="str">
        <f>IF('5. Projected Sales Forecast (2)'!$E$9&gt;0,'5. Projected Sales Forecast (2)'!$E$9*'5. Projected Sales Forecast (2)'!P16,"")</f>
        <v/>
      </c>
      <c r="N11" s="53" t="str">
        <f>IF('5. Projected Sales Forecast (2)'!$E$9&gt;0,'5. Projected Sales Forecast (2)'!$E$9*'5. Projected Sales Forecast (2)'!Q16,"")</f>
        <v/>
      </c>
      <c r="O11" s="53" t="str">
        <f>IF('5. Projected Sales Forecast (2)'!$E$9&gt;0,'5. Projected Sales Forecast (2)'!$E$9*'5. Projected Sales Forecast (2)'!R16,"")</f>
        <v/>
      </c>
      <c r="P11" s="53" t="str">
        <f>IF('5. Projected Sales Forecast (2)'!$E$9&gt;0,'5. Projected Sales Forecast (2)'!$E$9*'5. Projected Sales Forecast (2)'!S16,"")</f>
        <v/>
      </c>
      <c r="Q11" s="61">
        <f>SUM(E11:P11)</f>
        <v>0</v>
      </c>
    </row>
    <row r="12" spans="1:17" ht="12.75" customHeight="1" outlineLevel="1" thickBot="1" x14ac:dyDescent="0.25">
      <c r="A12" s="1"/>
      <c r="B12" s="1" t="str">
        <f>IF('5. Projected Sales Forecast (2)'!E31&gt;0,'5. Projected Sales Forecast (2)'!A30,"")</f>
        <v/>
      </c>
      <c r="C12" s="1"/>
      <c r="D12" s="45"/>
      <c r="E12" s="57" t="str">
        <f>IF('5. Projected Sales Forecast (2)'!$E$31&gt;0,'5. Projected Sales Forecast (2)'!$E$31*'5. Projected Sales Forecast (2)'!H38,"")</f>
        <v/>
      </c>
      <c r="F12" s="57" t="str">
        <f>IF('5. Projected Sales Forecast (2)'!$E$31&gt;0,'5. Projected Sales Forecast (2)'!$E$31*'5. Projected Sales Forecast (2)'!I38,"")</f>
        <v/>
      </c>
      <c r="G12" s="57" t="str">
        <f>IF('5. Projected Sales Forecast (2)'!$E$31&gt;0,'5. Projected Sales Forecast (2)'!$E$31*'5. Projected Sales Forecast (2)'!J38,"")</f>
        <v/>
      </c>
      <c r="H12" s="57" t="str">
        <f>IF('5. Projected Sales Forecast (2)'!$E$31&gt;0,'5. Projected Sales Forecast (2)'!$E$31*'5. Projected Sales Forecast (2)'!K38,"")</f>
        <v/>
      </c>
      <c r="I12" s="57" t="str">
        <f>IF('5. Projected Sales Forecast (2)'!$E$31&gt;0,'5. Projected Sales Forecast (2)'!$E$31*'5. Projected Sales Forecast (2)'!L38,"")</f>
        <v/>
      </c>
      <c r="J12" s="57" t="str">
        <f>IF('5. Projected Sales Forecast (2)'!$E$31&gt;0,'5. Projected Sales Forecast (2)'!$E$31*'5. Projected Sales Forecast (2)'!M38,"")</f>
        <v/>
      </c>
      <c r="K12" s="57" t="str">
        <f>IF('5. Projected Sales Forecast (2)'!$E$31&gt;0,'5. Projected Sales Forecast (2)'!$E$31*'5. Projected Sales Forecast (2)'!N38,"")</f>
        <v/>
      </c>
      <c r="L12" s="57" t="str">
        <f>IF('5. Projected Sales Forecast (2)'!$E$31&gt;0,'5. Projected Sales Forecast (2)'!$E$31*'5. Projected Sales Forecast (2)'!O38,"")</f>
        <v/>
      </c>
      <c r="M12" s="57" t="str">
        <f>IF('5. Projected Sales Forecast (2)'!$E$31&gt;0,'5. Projected Sales Forecast (2)'!$E$31*'5. Projected Sales Forecast (2)'!P38,"")</f>
        <v/>
      </c>
      <c r="N12" s="57" t="str">
        <f>IF('5. Projected Sales Forecast (2)'!$E$31&gt;0,'5. Projected Sales Forecast (2)'!$E$31*'5. Projected Sales Forecast (2)'!Q38,"")</f>
        <v/>
      </c>
      <c r="O12" s="57" t="str">
        <f>IF('5. Projected Sales Forecast (2)'!$E$31&gt;0,'5. Projected Sales Forecast (2)'!$E$31*'5. Projected Sales Forecast (2)'!R38,"")</f>
        <v/>
      </c>
      <c r="P12" s="57" t="str">
        <f>IF('5. Projected Sales Forecast (2)'!$E$31&gt;0,'5. Projected Sales Forecast (2)'!$E$31*'5. Projected Sales Forecast (2)'!S38,"")</f>
        <v/>
      </c>
      <c r="Q12" s="106">
        <f>SUM(E12:P12)</f>
        <v>0</v>
      </c>
    </row>
    <row r="13" spans="1:17" ht="12.75" customHeight="1" x14ac:dyDescent="0.2">
      <c r="A13" s="1" t="s">
        <v>136</v>
      </c>
      <c r="B13" s="1"/>
      <c r="C13" s="1"/>
      <c r="D13" s="45"/>
      <c r="E13" s="61">
        <f t="shared" ref="E13:Q13" si="0">SUM(E9:E12)</f>
        <v>0</v>
      </c>
      <c r="F13" s="61">
        <f t="shared" si="0"/>
        <v>0</v>
      </c>
      <c r="G13" s="61">
        <f t="shared" si="0"/>
        <v>0</v>
      </c>
      <c r="H13" s="61">
        <f t="shared" si="0"/>
        <v>0</v>
      </c>
      <c r="I13" s="61">
        <f t="shared" si="0"/>
        <v>0</v>
      </c>
      <c r="J13" s="61">
        <f t="shared" si="0"/>
        <v>0</v>
      </c>
      <c r="K13" s="61">
        <f t="shared" si="0"/>
        <v>0</v>
      </c>
      <c r="L13" s="61">
        <f t="shared" si="0"/>
        <v>0</v>
      </c>
      <c r="M13" s="61">
        <f t="shared" si="0"/>
        <v>0</v>
      </c>
      <c r="N13" s="61">
        <f t="shared" si="0"/>
        <v>0</v>
      </c>
      <c r="O13" s="61">
        <f t="shared" si="0"/>
        <v>0</v>
      </c>
      <c r="P13" s="61">
        <f t="shared" si="0"/>
        <v>0</v>
      </c>
      <c r="Q13" s="61">
        <f t="shared" si="0"/>
        <v>0</v>
      </c>
    </row>
    <row r="14" spans="1:17" ht="12.75" customHeight="1" x14ac:dyDescent="0.2">
      <c r="A14" s="1"/>
      <c r="B14" s="1"/>
      <c r="C14" s="1"/>
      <c r="D14" s="45"/>
      <c r="E14" s="45"/>
      <c r="F14" s="45"/>
      <c r="G14" s="45"/>
      <c r="H14" s="45"/>
      <c r="I14" s="45"/>
      <c r="J14" s="45"/>
      <c r="K14" s="45"/>
      <c r="L14" s="45"/>
      <c r="M14" s="45"/>
      <c r="N14" s="45"/>
      <c r="O14" s="45"/>
      <c r="P14" s="45"/>
      <c r="Q14" s="45"/>
    </row>
    <row r="15" spans="1:17" ht="12.75" customHeight="1" outlineLevel="1" x14ac:dyDescent="0.2">
      <c r="A15" s="1" t="s">
        <v>137</v>
      </c>
      <c r="B15" s="1"/>
      <c r="C15" s="1"/>
      <c r="D15" s="45"/>
      <c r="E15" s="53"/>
      <c r="F15" s="53"/>
      <c r="G15" s="53"/>
      <c r="H15" s="53"/>
      <c r="I15" s="53"/>
      <c r="J15" s="53"/>
      <c r="K15" s="53"/>
      <c r="L15" s="53"/>
      <c r="M15" s="53"/>
      <c r="N15" s="53"/>
      <c r="O15" s="53"/>
      <c r="P15" s="53"/>
      <c r="Q15" s="53"/>
    </row>
    <row r="16" spans="1:17" ht="12.75" customHeight="1" outlineLevel="1" x14ac:dyDescent="0.2">
      <c r="A16" s="1"/>
      <c r="B16" s="1" t="str">
        <f>B9</f>
        <v>Product/Service A</v>
      </c>
      <c r="C16" s="1"/>
      <c r="D16" s="45"/>
      <c r="E16" s="53">
        <f>'4. Projected Sales Forecast'!$E$10*'4. Projected Sales Forecast'!H16</f>
        <v>0</v>
      </c>
      <c r="F16" s="53">
        <f>'4. Projected Sales Forecast'!$E$10*'4. Projected Sales Forecast'!I16</f>
        <v>0</v>
      </c>
      <c r="G16" s="53">
        <f>'4. Projected Sales Forecast'!$E$10*'4. Projected Sales Forecast'!J16</f>
        <v>0</v>
      </c>
      <c r="H16" s="53">
        <f>'4. Projected Sales Forecast'!$E$10*'4. Projected Sales Forecast'!K16</f>
        <v>0</v>
      </c>
      <c r="I16" s="53">
        <f>'4. Projected Sales Forecast'!$E$10*'4. Projected Sales Forecast'!L16</f>
        <v>0</v>
      </c>
      <c r="J16" s="53">
        <f>'4. Projected Sales Forecast'!$E$10*'4. Projected Sales Forecast'!M16</f>
        <v>0</v>
      </c>
      <c r="K16" s="53">
        <f>'4. Projected Sales Forecast'!$E$10*'4. Projected Sales Forecast'!N16</f>
        <v>0</v>
      </c>
      <c r="L16" s="53">
        <f>'4. Projected Sales Forecast'!$E$10*'4. Projected Sales Forecast'!O16</f>
        <v>0</v>
      </c>
      <c r="M16" s="53">
        <f>'4. Projected Sales Forecast'!$E$10*'4. Projected Sales Forecast'!P16</f>
        <v>0</v>
      </c>
      <c r="N16" s="53">
        <f>'4. Projected Sales Forecast'!$E$10*'4. Projected Sales Forecast'!Q16</f>
        <v>0</v>
      </c>
      <c r="O16" s="53">
        <f>'4. Projected Sales Forecast'!$E$10*'4. Projected Sales Forecast'!R16</f>
        <v>0</v>
      </c>
      <c r="P16" s="53">
        <f>'4. Projected Sales Forecast'!$E$10*'4. Projected Sales Forecast'!S16</f>
        <v>0</v>
      </c>
      <c r="Q16" s="53">
        <f>SUM(E16:P16)</f>
        <v>0</v>
      </c>
    </row>
    <row r="17" spans="1:17" ht="12.75" customHeight="1" outlineLevel="1" x14ac:dyDescent="0.2">
      <c r="A17" s="1"/>
      <c r="B17" s="1" t="str">
        <f>B10</f>
        <v>Product/Service B</v>
      </c>
      <c r="C17" s="1"/>
      <c r="D17" s="45"/>
      <c r="E17" s="61">
        <f>'4. Projected Sales Forecast'!$E$32*'4. Projected Sales Forecast'!H38</f>
        <v>0</v>
      </c>
      <c r="F17" s="61">
        <f>'4. Projected Sales Forecast'!$E$32*'4. Projected Sales Forecast'!I38</f>
        <v>0</v>
      </c>
      <c r="G17" s="61">
        <f>'4. Projected Sales Forecast'!$E$32*'4. Projected Sales Forecast'!J38</f>
        <v>0</v>
      </c>
      <c r="H17" s="61">
        <f>'4. Projected Sales Forecast'!$E$32*'4. Projected Sales Forecast'!K38</f>
        <v>0</v>
      </c>
      <c r="I17" s="61">
        <f>'4. Projected Sales Forecast'!$E$32*'4. Projected Sales Forecast'!L38</f>
        <v>0</v>
      </c>
      <c r="J17" s="61">
        <f>'4. Projected Sales Forecast'!$E$32*'4. Projected Sales Forecast'!M38</f>
        <v>0</v>
      </c>
      <c r="K17" s="61">
        <f>'4. Projected Sales Forecast'!$E$32*'4. Projected Sales Forecast'!N38</f>
        <v>0</v>
      </c>
      <c r="L17" s="61">
        <f>'4. Projected Sales Forecast'!$E$32*'4. Projected Sales Forecast'!O38</f>
        <v>0</v>
      </c>
      <c r="M17" s="61">
        <f>'4. Projected Sales Forecast'!$E$32*'4. Projected Sales Forecast'!P38</f>
        <v>0</v>
      </c>
      <c r="N17" s="61">
        <f>'4. Projected Sales Forecast'!$E$32*'4. Projected Sales Forecast'!Q38</f>
        <v>0</v>
      </c>
      <c r="O17" s="61">
        <f>'4. Projected Sales Forecast'!$E$32*'4. Projected Sales Forecast'!R38</f>
        <v>0</v>
      </c>
      <c r="P17" s="61">
        <f>'4. Projected Sales Forecast'!$E$32*'4. Projected Sales Forecast'!S38</f>
        <v>0</v>
      </c>
      <c r="Q17" s="53">
        <f>SUM(E17:P17)</f>
        <v>0</v>
      </c>
    </row>
    <row r="18" spans="1:17" ht="12.75" customHeight="1" outlineLevel="1" x14ac:dyDescent="0.2">
      <c r="A18" s="1"/>
      <c r="B18" s="1" t="str">
        <f>B11</f>
        <v/>
      </c>
      <c r="C18" s="1"/>
      <c r="D18" s="45"/>
      <c r="E18" s="61" t="str">
        <f>IF('5. Projected Sales Forecast (2)'!$E$10&gt;0,'5. Projected Sales Forecast (2)'!$E$10*'5. Projected Sales Forecast (2)'!H16,"")</f>
        <v/>
      </c>
      <c r="F18" s="61" t="str">
        <f>IF('5. Projected Sales Forecast (2)'!$E$10&gt;0,'5. Projected Sales Forecast (2)'!$E$10*'5. Projected Sales Forecast (2)'!I16,"")</f>
        <v/>
      </c>
      <c r="G18" s="61" t="str">
        <f>IF('5. Projected Sales Forecast (2)'!$E$10&gt;0,'5. Projected Sales Forecast (2)'!$E$10*'5. Projected Sales Forecast (2)'!J16,"")</f>
        <v/>
      </c>
      <c r="H18" s="61" t="str">
        <f>IF('5. Projected Sales Forecast (2)'!$E$10&gt;0,'5. Projected Sales Forecast (2)'!$E$10*'5. Projected Sales Forecast (2)'!K16,"")</f>
        <v/>
      </c>
      <c r="I18" s="61" t="str">
        <f>IF('5. Projected Sales Forecast (2)'!$E$10&gt;0,'5. Projected Sales Forecast (2)'!$E$10*'5. Projected Sales Forecast (2)'!L16,"")</f>
        <v/>
      </c>
      <c r="J18" s="61" t="str">
        <f>IF('5. Projected Sales Forecast (2)'!$E$10&gt;0,'5. Projected Sales Forecast (2)'!$E$10*'5. Projected Sales Forecast (2)'!M16,"")</f>
        <v/>
      </c>
      <c r="K18" s="61" t="str">
        <f>IF('5. Projected Sales Forecast (2)'!$E$10&gt;0,'5. Projected Sales Forecast (2)'!$E$10*'5. Projected Sales Forecast (2)'!N16,"")</f>
        <v/>
      </c>
      <c r="L18" s="61" t="str">
        <f>IF('5. Projected Sales Forecast (2)'!$E$10&gt;0,'5. Projected Sales Forecast (2)'!$E$10*'5. Projected Sales Forecast (2)'!O16,"")</f>
        <v/>
      </c>
      <c r="M18" s="61" t="str">
        <f>IF('5. Projected Sales Forecast (2)'!$E$10&gt;0,'5. Projected Sales Forecast (2)'!$E$10*'5. Projected Sales Forecast (2)'!P16,"")</f>
        <v/>
      </c>
      <c r="N18" s="61" t="str">
        <f>IF('5. Projected Sales Forecast (2)'!$E$10&gt;0,'5. Projected Sales Forecast (2)'!$E$10*'5. Projected Sales Forecast (2)'!Q16,"")</f>
        <v/>
      </c>
      <c r="O18" s="61" t="str">
        <f>IF('5. Projected Sales Forecast (2)'!$E$10&gt;0,'5. Projected Sales Forecast (2)'!$E$10*'5. Projected Sales Forecast (2)'!R16,"")</f>
        <v/>
      </c>
      <c r="P18" s="61" t="str">
        <f>IF('5. Projected Sales Forecast (2)'!$E$10&gt;0,'5. Projected Sales Forecast (2)'!$E$10*'5. Projected Sales Forecast (2)'!S16,"")</f>
        <v/>
      </c>
      <c r="Q18" s="53">
        <f>SUM(E18:P18)</f>
        <v>0</v>
      </c>
    </row>
    <row r="19" spans="1:17" ht="12.75" customHeight="1" outlineLevel="1" thickBot="1" x14ac:dyDescent="0.25">
      <c r="A19" s="1"/>
      <c r="B19" s="1" t="str">
        <f>B12</f>
        <v/>
      </c>
      <c r="C19" s="1"/>
      <c r="D19" s="45"/>
      <c r="E19" s="57" t="str">
        <f>IF('5. Projected Sales Forecast (2)'!$E$32&gt;0,'5. Projected Sales Forecast (2)'!$E$32*'5. Projected Sales Forecast (2)'!H38,"")</f>
        <v/>
      </c>
      <c r="F19" s="57" t="str">
        <f>IF('5. Projected Sales Forecast (2)'!$E$32&gt;0,'5. Projected Sales Forecast (2)'!$E$32*'5. Projected Sales Forecast (2)'!I38,"")</f>
        <v/>
      </c>
      <c r="G19" s="57" t="str">
        <f>IF('5. Projected Sales Forecast (2)'!$E$32&gt;0,'5. Projected Sales Forecast (2)'!$E$32*'5. Projected Sales Forecast (2)'!J38,"")</f>
        <v/>
      </c>
      <c r="H19" s="57" t="str">
        <f>IF('5. Projected Sales Forecast (2)'!$E$32&gt;0,'5. Projected Sales Forecast (2)'!$E$32*'5. Projected Sales Forecast (2)'!K38,"")</f>
        <v/>
      </c>
      <c r="I19" s="57" t="str">
        <f>IF('5. Projected Sales Forecast (2)'!$E$32&gt;0,'5. Projected Sales Forecast (2)'!$E$32*'5. Projected Sales Forecast (2)'!L38,"")</f>
        <v/>
      </c>
      <c r="J19" s="57" t="str">
        <f>IF('5. Projected Sales Forecast (2)'!$E$32&gt;0,'5. Projected Sales Forecast (2)'!$E$32*'5. Projected Sales Forecast (2)'!M38,"")</f>
        <v/>
      </c>
      <c r="K19" s="57" t="str">
        <f>IF('5. Projected Sales Forecast (2)'!$E$32&gt;0,'5. Projected Sales Forecast (2)'!$E$32*'5. Projected Sales Forecast (2)'!N38,"")</f>
        <v/>
      </c>
      <c r="L19" s="57" t="str">
        <f>IF('5. Projected Sales Forecast (2)'!$E$32&gt;0,'5. Projected Sales Forecast (2)'!$E$32*'5. Projected Sales Forecast (2)'!O38,"")</f>
        <v/>
      </c>
      <c r="M19" s="57" t="str">
        <f>IF('5. Projected Sales Forecast (2)'!$E$32&gt;0,'5. Projected Sales Forecast (2)'!$E$32*'5. Projected Sales Forecast (2)'!P38,"")</f>
        <v/>
      </c>
      <c r="N19" s="57" t="str">
        <f>IF('5. Projected Sales Forecast (2)'!$E$32&gt;0,'5. Projected Sales Forecast (2)'!$E$32*'5. Projected Sales Forecast (2)'!Q38,"")</f>
        <v/>
      </c>
      <c r="O19" s="57" t="str">
        <f>IF('5. Projected Sales Forecast (2)'!$E$32&gt;0,'5. Projected Sales Forecast (2)'!$E$32*'5. Projected Sales Forecast (2)'!R38,"")</f>
        <v/>
      </c>
      <c r="P19" s="57" t="str">
        <f>IF('5. Projected Sales Forecast (2)'!$E$32&gt;0,'5. Projected Sales Forecast (2)'!$E$32*'5. Projected Sales Forecast (2)'!S38,"")</f>
        <v/>
      </c>
      <c r="Q19" s="57">
        <f>SUM(E19:P19)</f>
        <v>0</v>
      </c>
    </row>
    <row r="20" spans="1:17" ht="12.75" customHeight="1" x14ac:dyDescent="0.2">
      <c r="A20" s="1" t="s">
        <v>138</v>
      </c>
      <c r="B20" s="1"/>
      <c r="C20" s="1"/>
      <c r="D20" s="45"/>
      <c r="E20" s="53">
        <f t="shared" ref="E20:Q20" si="1">SUM(E16:E19)</f>
        <v>0</v>
      </c>
      <c r="F20" s="53">
        <f t="shared" si="1"/>
        <v>0</v>
      </c>
      <c r="G20" s="53">
        <f t="shared" si="1"/>
        <v>0</v>
      </c>
      <c r="H20" s="53">
        <f t="shared" si="1"/>
        <v>0</v>
      </c>
      <c r="I20" s="53">
        <f t="shared" si="1"/>
        <v>0</v>
      </c>
      <c r="J20" s="53">
        <f t="shared" si="1"/>
        <v>0</v>
      </c>
      <c r="K20" s="53">
        <f t="shared" si="1"/>
        <v>0</v>
      </c>
      <c r="L20" s="53">
        <f t="shared" si="1"/>
        <v>0</v>
      </c>
      <c r="M20" s="53">
        <f t="shared" si="1"/>
        <v>0</v>
      </c>
      <c r="N20" s="53">
        <f t="shared" si="1"/>
        <v>0</v>
      </c>
      <c r="O20" s="53">
        <f t="shared" si="1"/>
        <v>0</v>
      </c>
      <c r="P20" s="53">
        <f t="shared" si="1"/>
        <v>0</v>
      </c>
      <c r="Q20" s="53">
        <f t="shared" si="1"/>
        <v>0</v>
      </c>
    </row>
    <row r="21" spans="1:17" ht="12.75" customHeight="1" x14ac:dyDescent="0.2">
      <c r="A21" s="1"/>
      <c r="B21" s="1"/>
      <c r="C21" s="1"/>
      <c r="D21" s="45"/>
      <c r="E21" s="61"/>
      <c r="F21" s="61"/>
      <c r="G21" s="61"/>
      <c r="H21" s="61"/>
      <c r="I21" s="61"/>
      <c r="J21" s="61"/>
      <c r="K21" s="61"/>
      <c r="L21" s="61"/>
      <c r="M21" s="61"/>
      <c r="N21" s="61"/>
      <c r="O21" s="61"/>
      <c r="P21" s="61"/>
      <c r="Q21" s="61"/>
    </row>
    <row r="22" spans="1:17" ht="12.75" customHeight="1" thickBot="1" x14ac:dyDescent="0.25">
      <c r="A22" s="1" t="s">
        <v>41</v>
      </c>
      <c r="B22" s="1"/>
      <c r="C22" s="1"/>
      <c r="D22" s="45"/>
      <c r="E22" s="106">
        <f t="shared" ref="E22:Q22" si="2">E13-E20</f>
        <v>0</v>
      </c>
      <c r="F22" s="106">
        <f t="shared" si="2"/>
        <v>0</v>
      </c>
      <c r="G22" s="106">
        <f t="shared" si="2"/>
        <v>0</v>
      </c>
      <c r="H22" s="106">
        <f t="shared" si="2"/>
        <v>0</v>
      </c>
      <c r="I22" s="106">
        <f t="shared" si="2"/>
        <v>0</v>
      </c>
      <c r="J22" s="106">
        <f t="shared" si="2"/>
        <v>0</v>
      </c>
      <c r="K22" s="106">
        <f t="shared" si="2"/>
        <v>0</v>
      </c>
      <c r="L22" s="106">
        <f t="shared" si="2"/>
        <v>0</v>
      </c>
      <c r="M22" s="106">
        <f t="shared" si="2"/>
        <v>0</v>
      </c>
      <c r="N22" s="106">
        <f t="shared" si="2"/>
        <v>0</v>
      </c>
      <c r="O22" s="106">
        <f t="shared" si="2"/>
        <v>0</v>
      </c>
      <c r="P22" s="106">
        <f t="shared" si="2"/>
        <v>0</v>
      </c>
      <c r="Q22" s="106">
        <f t="shared" si="2"/>
        <v>0</v>
      </c>
    </row>
    <row r="23" spans="1:17" ht="12.75" customHeight="1" x14ac:dyDescent="0.2">
      <c r="A23" s="1"/>
      <c r="B23" s="1"/>
      <c r="C23" s="1"/>
      <c r="D23" s="45"/>
      <c r="E23" s="53"/>
      <c r="F23" s="53"/>
      <c r="G23" s="53"/>
      <c r="H23" s="53"/>
      <c r="I23" s="53"/>
      <c r="J23" s="53"/>
      <c r="K23" s="53"/>
      <c r="L23" s="53"/>
      <c r="M23" s="53"/>
      <c r="N23" s="53"/>
      <c r="O23" s="53"/>
      <c r="P23" s="53"/>
      <c r="Q23" s="53"/>
    </row>
    <row r="24" spans="1:17" ht="12.75" hidden="1" customHeight="1" outlineLevel="1" x14ac:dyDescent="0.2">
      <c r="A24" s="1" t="str">
        <f>'2. Salaries and Wages'!A10</f>
        <v>Salaries and Wages</v>
      </c>
      <c r="B24" s="1"/>
      <c r="C24" s="1"/>
      <c r="D24" s="45"/>
      <c r="E24" s="53"/>
      <c r="F24" s="53"/>
      <c r="G24" s="53"/>
      <c r="H24" s="53"/>
      <c r="I24" s="53"/>
      <c r="J24" s="53"/>
      <c r="K24" s="53"/>
      <c r="L24" s="53"/>
      <c r="M24" s="53"/>
      <c r="N24" s="53"/>
      <c r="O24" s="53"/>
      <c r="P24" s="53"/>
      <c r="Q24" s="53"/>
    </row>
    <row r="25" spans="1:17" ht="12.75" hidden="1" customHeight="1" outlineLevel="1" x14ac:dyDescent="0.2">
      <c r="A25" s="1"/>
      <c r="B25" s="1" t="str">
        <f>'2. Salaries and Wages'!B11</f>
        <v>Owner's Compensation</v>
      </c>
      <c r="C25" s="1"/>
      <c r="D25" s="45"/>
      <c r="E25" s="53">
        <f>'2. Salaries and Wages'!O11/12</f>
        <v>0</v>
      </c>
      <c r="F25" s="53">
        <f t="shared" ref="F25:P25" si="3">E25</f>
        <v>0</v>
      </c>
      <c r="G25" s="53">
        <f t="shared" si="3"/>
        <v>0</v>
      </c>
      <c r="H25" s="53">
        <f t="shared" si="3"/>
        <v>0</v>
      </c>
      <c r="I25" s="53">
        <f t="shared" si="3"/>
        <v>0</v>
      </c>
      <c r="J25" s="53">
        <f t="shared" si="3"/>
        <v>0</v>
      </c>
      <c r="K25" s="53">
        <f t="shared" si="3"/>
        <v>0</v>
      </c>
      <c r="L25" s="53">
        <f t="shared" si="3"/>
        <v>0</v>
      </c>
      <c r="M25" s="53">
        <f t="shared" si="3"/>
        <v>0</v>
      </c>
      <c r="N25" s="53">
        <f t="shared" si="3"/>
        <v>0</v>
      </c>
      <c r="O25" s="53">
        <f t="shared" si="3"/>
        <v>0</v>
      </c>
      <c r="P25" s="53">
        <f t="shared" si="3"/>
        <v>0</v>
      </c>
      <c r="Q25" s="53">
        <f t="shared" ref="Q25:Q30" si="4">SUM(E25:P25)</f>
        <v>0</v>
      </c>
    </row>
    <row r="26" spans="1:17" ht="12.75" hidden="1" customHeight="1" outlineLevel="1" x14ac:dyDescent="0.2">
      <c r="A26" s="1"/>
      <c r="B26" s="1" t="str">
        <f>'2. Salaries and Wages'!B12</f>
        <v>Salaries</v>
      </c>
      <c r="C26" s="1"/>
      <c r="D26" s="45"/>
      <c r="E26" s="53">
        <f>'2. Salaries and Wages'!O12/12</f>
        <v>0</v>
      </c>
      <c r="F26" s="53">
        <f t="shared" ref="F26:P26" si="5">E26</f>
        <v>0</v>
      </c>
      <c r="G26" s="53">
        <f t="shared" si="5"/>
        <v>0</v>
      </c>
      <c r="H26" s="53">
        <f t="shared" si="5"/>
        <v>0</v>
      </c>
      <c r="I26" s="53">
        <f t="shared" si="5"/>
        <v>0</v>
      </c>
      <c r="J26" s="53">
        <f t="shared" si="5"/>
        <v>0</v>
      </c>
      <c r="K26" s="53">
        <f t="shared" si="5"/>
        <v>0</v>
      </c>
      <c r="L26" s="53">
        <f t="shared" si="5"/>
        <v>0</v>
      </c>
      <c r="M26" s="53">
        <f t="shared" si="5"/>
        <v>0</v>
      </c>
      <c r="N26" s="53">
        <f t="shared" si="5"/>
        <v>0</v>
      </c>
      <c r="O26" s="53">
        <f t="shared" si="5"/>
        <v>0</v>
      </c>
      <c r="P26" s="53">
        <f t="shared" si="5"/>
        <v>0</v>
      </c>
      <c r="Q26" s="53">
        <f t="shared" si="4"/>
        <v>0</v>
      </c>
    </row>
    <row r="27" spans="1:17" ht="12.75" hidden="1" customHeight="1" outlineLevel="1" x14ac:dyDescent="0.2">
      <c r="A27" s="1"/>
      <c r="B27" s="1" t="str">
        <f>'2. Salaries and Wages'!C14</f>
        <v>Full-Time Employees</v>
      </c>
      <c r="C27" s="1"/>
      <c r="D27" s="45"/>
      <c r="E27" s="53">
        <f>'2. Salaries and Wages'!O14/12</f>
        <v>0</v>
      </c>
      <c r="F27" s="53">
        <f t="shared" ref="F27:P27" si="6">E27</f>
        <v>0</v>
      </c>
      <c r="G27" s="53">
        <f t="shared" si="6"/>
        <v>0</v>
      </c>
      <c r="H27" s="53">
        <f t="shared" si="6"/>
        <v>0</v>
      </c>
      <c r="I27" s="53">
        <f t="shared" si="6"/>
        <v>0</v>
      </c>
      <c r="J27" s="53">
        <f t="shared" si="6"/>
        <v>0</v>
      </c>
      <c r="K27" s="53">
        <f t="shared" si="6"/>
        <v>0</v>
      </c>
      <c r="L27" s="53">
        <f t="shared" si="6"/>
        <v>0</v>
      </c>
      <c r="M27" s="53">
        <f t="shared" si="6"/>
        <v>0</v>
      </c>
      <c r="N27" s="53">
        <f t="shared" si="6"/>
        <v>0</v>
      </c>
      <c r="O27" s="53">
        <f t="shared" si="6"/>
        <v>0</v>
      </c>
      <c r="P27" s="53">
        <f t="shared" si="6"/>
        <v>0</v>
      </c>
      <c r="Q27" s="53">
        <f t="shared" si="4"/>
        <v>0</v>
      </c>
    </row>
    <row r="28" spans="1:17" ht="12.75" hidden="1" customHeight="1" outlineLevel="1" x14ac:dyDescent="0.2">
      <c r="A28" s="1"/>
      <c r="B28" s="1" t="str">
        <f>'2. Salaries and Wages'!C17</f>
        <v>Part-Time Employees</v>
      </c>
      <c r="C28" s="1"/>
      <c r="D28" s="45"/>
      <c r="E28" s="53">
        <f>'2. Salaries and Wages'!O17/12</f>
        <v>0</v>
      </c>
      <c r="F28" s="53">
        <f t="shared" ref="F28:P28" si="7">E28</f>
        <v>0</v>
      </c>
      <c r="G28" s="53">
        <f t="shared" si="7"/>
        <v>0</v>
      </c>
      <c r="H28" s="53">
        <f t="shared" si="7"/>
        <v>0</v>
      </c>
      <c r="I28" s="53">
        <f t="shared" si="7"/>
        <v>0</v>
      </c>
      <c r="J28" s="53">
        <f t="shared" si="7"/>
        <v>0</v>
      </c>
      <c r="K28" s="53">
        <f t="shared" si="7"/>
        <v>0</v>
      </c>
      <c r="L28" s="53">
        <f t="shared" si="7"/>
        <v>0</v>
      </c>
      <c r="M28" s="53">
        <f t="shared" si="7"/>
        <v>0</v>
      </c>
      <c r="N28" s="53">
        <f t="shared" si="7"/>
        <v>0</v>
      </c>
      <c r="O28" s="53">
        <f t="shared" si="7"/>
        <v>0</v>
      </c>
      <c r="P28" s="53">
        <f t="shared" si="7"/>
        <v>0</v>
      </c>
      <c r="Q28" s="53">
        <f t="shared" si="4"/>
        <v>0</v>
      </c>
    </row>
    <row r="29" spans="1:17" ht="12.75" hidden="1" customHeight="1" outlineLevel="1" x14ac:dyDescent="0.2">
      <c r="A29" s="1"/>
      <c r="B29" s="1" t="str">
        <f>'2. Salaries and Wages'!B20</f>
        <v>Independent Contractors</v>
      </c>
      <c r="C29" s="1"/>
      <c r="D29" s="45"/>
      <c r="E29" s="53">
        <f>'2. Salaries and Wages'!O20/12</f>
        <v>0</v>
      </c>
      <c r="F29" s="53">
        <f t="shared" ref="F29:P29" si="8">E29</f>
        <v>0</v>
      </c>
      <c r="G29" s="53">
        <f t="shared" si="8"/>
        <v>0</v>
      </c>
      <c r="H29" s="53">
        <f t="shared" si="8"/>
        <v>0</v>
      </c>
      <c r="I29" s="53">
        <f t="shared" si="8"/>
        <v>0</v>
      </c>
      <c r="J29" s="53">
        <f t="shared" si="8"/>
        <v>0</v>
      </c>
      <c r="K29" s="53">
        <f t="shared" si="8"/>
        <v>0</v>
      </c>
      <c r="L29" s="53">
        <f t="shared" si="8"/>
        <v>0</v>
      </c>
      <c r="M29" s="53">
        <f t="shared" si="8"/>
        <v>0</v>
      </c>
      <c r="N29" s="53">
        <f t="shared" si="8"/>
        <v>0</v>
      </c>
      <c r="O29" s="53">
        <f t="shared" si="8"/>
        <v>0</v>
      </c>
      <c r="P29" s="53">
        <f t="shared" si="8"/>
        <v>0</v>
      </c>
      <c r="Q29" s="53">
        <f t="shared" si="4"/>
        <v>0</v>
      </c>
    </row>
    <row r="30" spans="1:17" ht="12.75" hidden="1" customHeight="1" outlineLevel="1" thickBot="1" x14ac:dyDescent="0.25">
      <c r="A30" s="1"/>
      <c r="B30" s="1" t="str">
        <f>'2. Salaries and Wages'!A23</f>
        <v>Payroll Taxes and Benefits</v>
      </c>
      <c r="C30" s="1"/>
      <c r="D30" s="45"/>
      <c r="E30" s="57">
        <f>'2. Salaries and Wages'!O32/12</f>
        <v>0</v>
      </c>
      <c r="F30" s="57">
        <f t="shared" ref="F30:P30" si="9">E30</f>
        <v>0</v>
      </c>
      <c r="G30" s="57">
        <f t="shared" si="9"/>
        <v>0</v>
      </c>
      <c r="H30" s="57">
        <f t="shared" si="9"/>
        <v>0</v>
      </c>
      <c r="I30" s="57">
        <f t="shared" si="9"/>
        <v>0</v>
      </c>
      <c r="J30" s="57">
        <f t="shared" si="9"/>
        <v>0</v>
      </c>
      <c r="K30" s="57">
        <f t="shared" si="9"/>
        <v>0</v>
      </c>
      <c r="L30" s="57">
        <f t="shared" si="9"/>
        <v>0</v>
      </c>
      <c r="M30" s="57">
        <f t="shared" si="9"/>
        <v>0</v>
      </c>
      <c r="N30" s="57">
        <f t="shared" si="9"/>
        <v>0</v>
      </c>
      <c r="O30" s="57">
        <f t="shared" si="9"/>
        <v>0</v>
      </c>
      <c r="P30" s="57">
        <f t="shared" si="9"/>
        <v>0</v>
      </c>
      <c r="Q30" s="57">
        <f t="shared" si="4"/>
        <v>0</v>
      </c>
    </row>
    <row r="31" spans="1:17" ht="12.75" customHeight="1" collapsed="1" x14ac:dyDescent="0.2">
      <c r="A31" s="1" t="s">
        <v>143</v>
      </c>
      <c r="B31" s="1"/>
      <c r="C31" s="1"/>
      <c r="D31" s="45"/>
      <c r="E31" s="53">
        <f t="shared" ref="E31:Q31" si="10">SUM(E25:E30)</f>
        <v>0</v>
      </c>
      <c r="F31" s="53">
        <f t="shared" si="10"/>
        <v>0</v>
      </c>
      <c r="G31" s="53">
        <f t="shared" si="10"/>
        <v>0</v>
      </c>
      <c r="H31" s="53">
        <f t="shared" si="10"/>
        <v>0</v>
      </c>
      <c r="I31" s="53">
        <f t="shared" si="10"/>
        <v>0</v>
      </c>
      <c r="J31" s="53">
        <f t="shared" si="10"/>
        <v>0</v>
      </c>
      <c r="K31" s="53">
        <f t="shared" si="10"/>
        <v>0</v>
      </c>
      <c r="L31" s="53">
        <f t="shared" si="10"/>
        <v>0</v>
      </c>
      <c r="M31" s="53">
        <f t="shared" si="10"/>
        <v>0</v>
      </c>
      <c r="N31" s="53">
        <f t="shared" si="10"/>
        <v>0</v>
      </c>
      <c r="O31" s="53">
        <f t="shared" si="10"/>
        <v>0</v>
      </c>
      <c r="P31" s="53">
        <f t="shared" si="10"/>
        <v>0</v>
      </c>
      <c r="Q31" s="53">
        <f t="shared" si="10"/>
        <v>0</v>
      </c>
    </row>
    <row r="32" spans="1:17" ht="12.75" customHeight="1" x14ac:dyDescent="0.2">
      <c r="A32" s="1"/>
      <c r="B32" s="1"/>
      <c r="C32" s="1"/>
      <c r="D32" s="45"/>
      <c r="E32" s="53"/>
      <c r="F32" s="53"/>
      <c r="G32" s="53"/>
      <c r="H32" s="53"/>
      <c r="I32" s="53"/>
      <c r="J32" s="53"/>
      <c r="K32" s="53"/>
      <c r="L32" s="53"/>
      <c r="M32" s="53"/>
      <c r="N32" s="53"/>
      <c r="O32" s="53"/>
      <c r="P32" s="53"/>
      <c r="Q32" s="53"/>
    </row>
    <row r="33" spans="1:17" ht="12.75" customHeight="1" outlineLevel="1" x14ac:dyDescent="0.2">
      <c r="A33" s="1" t="s">
        <v>140</v>
      </c>
      <c r="B33" s="1"/>
      <c r="C33" s="1"/>
      <c r="D33" s="45"/>
      <c r="E33" s="53"/>
      <c r="F33" s="53"/>
      <c r="G33" s="53"/>
      <c r="H33" s="53"/>
      <c r="I33" s="53"/>
      <c r="J33" s="53"/>
      <c r="K33" s="53"/>
      <c r="L33" s="53"/>
      <c r="M33" s="53"/>
      <c r="N33" s="53"/>
      <c r="O33" s="53"/>
      <c r="P33" s="53"/>
      <c r="Q33" s="53"/>
    </row>
    <row r="34" spans="1:17" ht="12.75" customHeight="1" outlineLevel="1" x14ac:dyDescent="0.2">
      <c r="A34" s="1"/>
      <c r="B34" s="1" t="str">
        <f>'3. Fixed Operating Expenses'!B11</f>
        <v>Advertising</v>
      </c>
      <c r="C34" s="1"/>
      <c r="D34" s="45"/>
      <c r="E34" s="53">
        <f>'3. Fixed Operating Expenses'!K11/12</f>
        <v>0</v>
      </c>
      <c r="F34" s="103">
        <f t="shared" ref="F34:P34" si="11">E34</f>
        <v>0</v>
      </c>
      <c r="G34" s="103">
        <f t="shared" si="11"/>
        <v>0</v>
      </c>
      <c r="H34" s="103">
        <f t="shared" si="11"/>
        <v>0</v>
      </c>
      <c r="I34" s="103">
        <f t="shared" si="11"/>
        <v>0</v>
      </c>
      <c r="J34" s="103">
        <f t="shared" si="11"/>
        <v>0</v>
      </c>
      <c r="K34" s="103">
        <f t="shared" si="11"/>
        <v>0</v>
      </c>
      <c r="L34" s="103">
        <f t="shared" si="11"/>
        <v>0</v>
      </c>
      <c r="M34" s="103">
        <f t="shared" si="11"/>
        <v>0</v>
      </c>
      <c r="N34" s="103">
        <f t="shared" si="11"/>
        <v>0</v>
      </c>
      <c r="O34" s="103">
        <f t="shared" si="11"/>
        <v>0</v>
      </c>
      <c r="P34" s="103">
        <f t="shared" si="11"/>
        <v>0</v>
      </c>
      <c r="Q34" s="53">
        <f t="shared" ref="Q34:Q53" si="12">SUM(E34:P34)</f>
        <v>0</v>
      </c>
    </row>
    <row r="35" spans="1:17" ht="12.75" customHeight="1" outlineLevel="1" x14ac:dyDescent="0.2">
      <c r="A35" s="1"/>
      <c r="B35" s="1" t="str">
        <f>'3. Fixed Operating Expenses'!B12</f>
        <v>Car and Truck Expenses</v>
      </c>
      <c r="C35" s="1"/>
      <c r="D35" s="45"/>
      <c r="E35" s="53">
        <f>'3. Fixed Operating Expenses'!K12/12</f>
        <v>0</v>
      </c>
      <c r="F35" s="103">
        <f t="shared" ref="F35:P35" si="13">E35</f>
        <v>0</v>
      </c>
      <c r="G35" s="103">
        <f t="shared" si="13"/>
        <v>0</v>
      </c>
      <c r="H35" s="103">
        <f t="shared" si="13"/>
        <v>0</v>
      </c>
      <c r="I35" s="103">
        <f t="shared" si="13"/>
        <v>0</v>
      </c>
      <c r="J35" s="103">
        <f t="shared" si="13"/>
        <v>0</v>
      </c>
      <c r="K35" s="103">
        <f t="shared" si="13"/>
        <v>0</v>
      </c>
      <c r="L35" s="103">
        <f t="shared" si="13"/>
        <v>0</v>
      </c>
      <c r="M35" s="103">
        <f t="shared" si="13"/>
        <v>0</v>
      </c>
      <c r="N35" s="103">
        <f t="shared" si="13"/>
        <v>0</v>
      </c>
      <c r="O35" s="103">
        <f t="shared" si="13"/>
        <v>0</v>
      </c>
      <c r="P35" s="103">
        <f t="shared" si="13"/>
        <v>0</v>
      </c>
      <c r="Q35" s="53">
        <f t="shared" si="12"/>
        <v>0</v>
      </c>
    </row>
    <row r="36" spans="1:17" ht="12.75" customHeight="1" outlineLevel="1" x14ac:dyDescent="0.2">
      <c r="A36" s="1"/>
      <c r="B36" s="1" t="str">
        <f>'3. Fixed Operating Expenses'!B13</f>
        <v>Commissions and Fees</v>
      </c>
      <c r="C36" s="1"/>
      <c r="D36" s="45"/>
      <c r="E36" s="53">
        <f>'3. Fixed Operating Expenses'!K13/12</f>
        <v>0</v>
      </c>
      <c r="F36" s="103">
        <f t="shared" ref="F36:P36" si="14">E36</f>
        <v>0</v>
      </c>
      <c r="G36" s="103">
        <f t="shared" si="14"/>
        <v>0</v>
      </c>
      <c r="H36" s="103">
        <f t="shared" si="14"/>
        <v>0</v>
      </c>
      <c r="I36" s="103">
        <f t="shared" si="14"/>
        <v>0</v>
      </c>
      <c r="J36" s="103">
        <f t="shared" si="14"/>
        <v>0</v>
      </c>
      <c r="K36" s="103">
        <f t="shared" si="14"/>
        <v>0</v>
      </c>
      <c r="L36" s="103">
        <f t="shared" si="14"/>
        <v>0</v>
      </c>
      <c r="M36" s="103">
        <f t="shared" si="14"/>
        <v>0</v>
      </c>
      <c r="N36" s="103">
        <f t="shared" si="14"/>
        <v>0</v>
      </c>
      <c r="O36" s="103">
        <f t="shared" si="14"/>
        <v>0</v>
      </c>
      <c r="P36" s="103">
        <f t="shared" si="14"/>
        <v>0</v>
      </c>
      <c r="Q36" s="53">
        <f t="shared" si="12"/>
        <v>0</v>
      </c>
    </row>
    <row r="37" spans="1:17" ht="12.75" customHeight="1" outlineLevel="1" x14ac:dyDescent="0.2">
      <c r="A37" s="1"/>
      <c r="B37" s="1" t="str">
        <f>'3. Fixed Operating Expenses'!B14</f>
        <v>Contract Labor</v>
      </c>
      <c r="C37" s="1"/>
      <c r="D37" s="45"/>
      <c r="E37" s="53">
        <f>'3. Fixed Operating Expenses'!K14/12</f>
        <v>0</v>
      </c>
      <c r="F37" s="103">
        <f t="shared" ref="F37:P37" si="15">E37</f>
        <v>0</v>
      </c>
      <c r="G37" s="103">
        <f t="shared" si="15"/>
        <v>0</v>
      </c>
      <c r="H37" s="103">
        <f t="shared" si="15"/>
        <v>0</v>
      </c>
      <c r="I37" s="103">
        <f t="shared" si="15"/>
        <v>0</v>
      </c>
      <c r="J37" s="103">
        <f t="shared" si="15"/>
        <v>0</v>
      </c>
      <c r="K37" s="103">
        <f t="shared" si="15"/>
        <v>0</v>
      </c>
      <c r="L37" s="103">
        <f t="shared" si="15"/>
        <v>0</v>
      </c>
      <c r="M37" s="103">
        <f t="shared" si="15"/>
        <v>0</v>
      </c>
      <c r="N37" s="103">
        <f t="shared" si="15"/>
        <v>0</v>
      </c>
      <c r="O37" s="103">
        <f t="shared" si="15"/>
        <v>0</v>
      </c>
      <c r="P37" s="103">
        <f t="shared" si="15"/>
        <v>0</v>
      </c>
      <c r="Q37" s="53">
        <f t="shared" si="12"/>
        <v>0</v>
      </c>
    </row>
    <row r="38" spans="1:17" ht="12.75" customHeight="1" outlineLevel="1" x14ac:dyDescent="0.2">
      <c r="A38" s="1"/>
      <c r="B38" s="1" t="str">
        <f>'3. Fixed Operating Expenses'!B15</f>
        <v>Credit Card and Bank Charges</v>
      </c>
      <c r="C38" s="1"/>
      <c r="D38" s="45"/>
      <c r="E38" s="53">
        <f>'3. Fixed Operating Expenses'!K15/12</f>
        <v>0</v>
      </c>
      <c r="F38" s="103">
        <f t="shared" ref="F38:P38" si="16">E38</f>
        <v>0</v>
      </c>
      <c r="G38" s="103">
        <f t="shared" si="16"/>
        <v>0</v>
      </c>
      <c r="H38" s="103">
        <f t="shared" si="16"/>
        <v>0</v>
      </c>
      <c r="I38" s="103">
        <f t="shared" si="16"/>
        <v>0</v>
      </c>
      <c r="J38" s="103">
        <f t="shared" si="16"/>
        <v>0</v>
      </c>
      <c r="K38" s="103">
        <f t="shared" si="16"/>
        <v>0</v>
      </c>
      <c r="L38" s="103">
        <f t="shared" si="16"/>
        <v>0</v>
      </c>
      <c r="M38" s="103">
        <f t="shared" si="16"/>
        <v>0</v>
      </c>
      <c r="N38" s="103">
        <f t="shared" si="16"/>
        <v>0</v>
      </c>
      <c r="O38" s="103">
        <f t="shared" si="16"/>
        <v>0</v>
      </c>
      <c r="P38" s="103">
        <f t="shared" si="16"/>
        <v>0</v>
      </c>
      <c r="Q38" s="53">
        <f t="shared" si="12"/>
        <v>0</v>
      </c>
    </row>
    <row r="39" spans="1:17" ht="12.75" customHeight="1" outlineLevel="1" x14ac:dyDescent="0.2">
      <c r="A39" s="1"/>
      <c r="B39" s="1" t="str">
        <f>'3. Fixed Operating Expenses'!B16</f>
        <v>Customer Discounts and Refunds</v>
      </c>
      <c r="C39" s="1"/>
      <c r="D39" s="45"/>
      <c r="E39" s="53">
        <f>'3. Fixed Operating Expenses'!K16/12</f>
        <v>0</v>
      </c>
      <c r="F39" s="103">
        <f t="shared" ref="F39:P39" si="17">E39</f>
        <v>0</v>
      </c>
      <c r="G39" s="103">
        <f t="shared" si="17"/>
        <v>0</v>
      </c>
      <c r="H39" s="103">
        <f t="shared" si="17"/>
        <v>0</v>
      </c>
      <c r="I39" s="103">
        <f t="shared" si="17"/>
        <v>0</v>
      </c>
      <c r="J39" s="103">
        <f t="shared" si="17"/>
        <v>0</v>
      </c>
      <c r="K39" s="103">
        <f t="shared" si="17"/>
        <v>0</v>
      </c>
      <c r="L39" s="103">
        <f t="shared" si="17"/>
        <v>0</v>
      </c>
      <c r="M39" s="103">
        <f t="shared" si="17"/>
        <v>0</v>
      </c>
      <c r="N39" s="103">
        <f t="shared" si="17"/>
        <v>0</v>
      </c>
      <c r="O39" s="103">
        <f t="shared" si="17"/>
        <v>0</v>
      </c>
      <c r="P39" s="103">
        <f t="shared" si="17"/>
        <v>0</v>
      </c>
      <c r="Q39" s="53">
        <f t="shared" si="12"/>
        <v>0</v>
      </c>
    </row>
    <row r="40" spans="1:17" ht="12.75" customHeight="1" outlineLevel="1" x14ac:dyDescent="0.2">
      <c r="A40" s="1"/>
      <c r="B40" s="1" t="str">
        <f>'3. Fixed Operating Expenses'!B17</f>
        <v>Dues and Subscriptions</v>
      </c>
      <c r="C40" s="1"/>
      <c r="D40" s="45"/>
      <c r="E40" s="53">
        <f>'3. Fixed Operating Expenses'!K17/12</f>
        <v>0</v>
      </c>
      <c r="F40" s="103">
        <f t="shared" ref="F40:P40" si="18">E40</f>
        <v>0</v>
      </c>
      <c r="G40" s="103">
        <f t="shared" si="18"/>
        <v>0</v>
      </c>
      <c r="H40" s="103">
        <f t="shared" si="18"/>
        <v>0</v>
      </c>
      <c r="I40" s="103">
        <f t="shared" si="18"/>
        <v>0</v>
      </c>
      <c r="J40" s="103">
        <f t="shared" si="18"/>
        <v>0</v>
      </c>
      <c r="K40" s="103">
        <f t="shared" si="18"/>
        <v>0</v>
      </c>
      <c r="L40" s="103">
        <f t="shared" si="18"/>
        <v>0</v>
      </c>
      <c r="M40" s="103">
        <f t="shared" si="18"/>
        <v>0</v>
      </c>
      <c r="N40" s="103">
        <f t="shared" si="18"/>
        <v>0</v>
      </c>
      <c r="O40" s="103">
        <f t="shared" si="18"/>
        <v>0</v>
      </c>
      <c r="P40" s="103">
        <f t="shared" si="18"/>
        <v>0</v>
      </c>
      <c r="Q40" s="53">
        <f t="shared" si="12"/>
        <v>0</v>
      </c>
    </row>
    <row r="41" spans="1:17" ht="12.75" customHeight="1" outlineLevel="1" x14ac:dyDescent="0.2">
      <c r="A41" s="1"/>
      <c r="B41" s="1" t="str">
        <f>'3. Fixed Operating Expenses'!B18</f>
        <v>Entertainment</v>
      </c>
      <c r="C41" s="1"/>
      <c r="D41" s="45"/>
      <c r="E41" s="53">
        <f>'3. Fixed Operating Expenses'!K18/12</f>
        <v>0</v>
      </c>
      <c r="F41" s="103">
        <f t="shared" ref="F41:P41" si="19">E41</f>
        <v>0</v>
      </c>
      <c r="G41" s="103">
        <f t="shared" si="19"/>
        <v>0</v>
      </c>
      <c r="H41" s="103">
        <f t="shared" si="19"/>
        <v>0</v>
      </c>
      <c r="I41" s="103">
        <f t="shared" si="19"/>
        <v>0</v>
      </c>
      <c r="J41" s="103">
        <f t="shared" si="19"/>
        <v>0</v>
      </c>
      <c r="K41" s="103">
        <f t="shared" si="19"/>
        <v>0</v>
      </c>
      <c r="L41" s="103">
        <f t="shared" si="19"/>
        <v>0</v>
      </c>
      <c r="M41" s="103">
        <f t="shared" si="19"/>
        <v>0</v>
      </c>
      <c r="N41" s="103">
        <f t="shared" si="19"/>
        <v>0</v>
      </c>
      <c r="O41" s="103">
        <f t="shared" si="19"/>
        <v>0</v>
      </c>
      <c r="P41" s="103">
        <f t="shared" si="19"/>
        <v>0</v>
      </c>
      <c r="Q41" s="53">
        <f t="shared" si="12"/>
        <v>0</v>
      </c>
    </row>
    <row r="42" spans="1:17" ht="12.75" customHeight="1" outlineLevel="1" x14ac:dyDescent="0.2">
      <c r="A42" s="1"/>
      <c r="B42" s="1" t="str">
        <f>'3. Fixed Operating Expenses'!B19</f>
        <v>Insurance (Liability and Property)</v>
      </c>
      <c r="C42" s="1"/>
      <c r="D42" s="45"/>
      <c r="E42" s="53">
        <f>'3. Fixed Operating Expenses'!K19/12</f>
        <v>0</v>
      </c>
      <c r="F42" s="103">
        <f t="shared" ref="F42:P42" si="20">E42</f>
        <v>0</v>
      </c>
      <c r="G42" s="103">
        <f t="shared" si="20"/>
        <v>0</v>
      </c>
      <c r="H42" s="103">
        <f t="shared" si="20"/>
        <v>0</v>
      </c>
      <c r="I42" s="103">
        <f t="shared" si="20"/>
        <v>0</v>
      </c>
      <c r="J42" s="103">
        <f t="shared" si="20"/>
        <v>0</v>
      </c>
      <c r="K42" s="103">
        <f t="shared" si="20"/>
        <v>0</v>
      </c>
      <c r="L42" s="103">
        <f t="shared" si="20"/>
        <v>0</v>
      </c>
      <c r="M42" s="103">
        <f t="shared" si="20"/>
        <v>0</v>
      </c>
      <c r="N42" s="103">
        <f t="shared" si="20"/>
        <v>0</v>
      </c>
      <c r="O42" s="103">
        <f t="shared" si="20"/>
        <v>0</v>
      </c>
      <c r="P42" s="103">
        <f t="shared" si="20"/>
        <v>0</v>
      </c>
      <c r="Q42" s="53">
        <f t="shared" si="12"/>
        <v>0</v>
      </c>
    </row>
    <row r="43" spans="1:17" ht="12.75" customHeight="1" outlineLevel="1" x14ac:dyDescent="0.2">
      <c r="A43" s="1"/>
      <c r="B43" s="1" t="str">
        <f>'3. Fixed Operating Expenses'!B20</f>
        <v>Internet</v>
      </c>
      <c r="C43" s="1"/>
      <c r="D43" s="45"/>
      <c r="E43" s="53">
        <f>'3. Fixed Operating Expenses'!K20/12</f>
        <v>0</v>
      </c>
      <c r="F43" s="103">
        <f t="shared" ref="F43:P43" si="21">E43</f>
        <v>0</v>
      </c>
      <c r="G43" s="103">
        <f t="shared" si="21"/>
        <v>0</v>
      </c>
      <c r="H43" s="103">
        <f t="shared" si="21"/>
        <v>0</v>
      </c>
      <c r="I43" s="103">
        <f t="shared" si="21"/>
        <v>0</v>
      </c>
      <c r="J43" s="103">
        <f t="shared" si="21"/>
        <v>0</v>
      </c>
      <c r="K43" s="103">
        <f t="shared" si="21"/>
        <v>0</v>
      </c>
      <c r="L43" s="103">
        <f t="shared" si="21"/>
        <v>0</v>
      </c>
      <c r="M43" s="103">
        <f t="shared" si="21"/>
        <v>0</v>
      </c>
      <c r="N43" s="103">
        <f t="shared" si="21"/>
        <v>0</v>
      </c>
      <c r="O43" s="103">
        <f t="shared" si="21"/>
        <v>0</v>
      </c>
      <c r="P43" s="103">
        <f t="shared" si="21"/>
        <v>0</v>
      </c>
      <c r="Q43" s="53">
        <f t="shared" si="12"/>
        <v>0</v>
      </c>
    </row>
    <row r="44" spans="1:17" ht="12.75" customHeight="1" outlineLevel="1" x14ac:dyDescent="0.2">
      <c r="A44" s="1"/>
      <c r="B44" s="1" t="str">
        <f>'3. Fixed Operating Expenses'!B21</f>
        <v>Legal and Professional Fees</v>
      </c>
      <c r="C44" s="1"/>
      <c r="D44" s="45"/>
      <c r="E44" s="53">
        <f>'3. Fixed Operating Expenses'!K21/12</f>
        <v>0</v>
      </c>
      <c r="F44" s="103">
        <f t="shared" ref="F44:P44" si="22">E44</f>
        <v>0</v>
      </c>
      <c r="G44" s="103">
        <f t="shared" si="22"/>
        <v>0</v>
      </c>
      <c r="H44" s="103">
        <f t="shared" si="22"/>
        <v>0</v>
      </c>
      <c r="I44" s="103">
        <f t="shared" si="22"/>
        <v>0</v>
      </c>
      <c r="J44" s="103">
        <f t="shared" si="22"/>
        <v>0</v>
      </c>
      <c r="K44" s="103">
        <f t="shared" si="22"/>
        <v>0</v>
      </c>
      <c r="L44" s="103">
        <f t="shared" si="22"/>
        <v>0</v>
      </c>
      <c r="M44" s="103">
        <f t="shared" si="22"/>
        <v>0</v>
      </c>
      <c r="N44" s="103">
        <f t="shared" si="22"/>
        <v>0</v>
      </c>
      <c r="O44" s="103">
        <f t="shared" si="22"/>
        <v>0</v>
      </c>
      <c r="P44" s="103">
        <f t="shared" si="22"/>
        <v>0</v>
      </c>
      <c r="Q44" s="53">
        <f t="shared" si="12"/>
        <v>0</v>
      </c>
    </row>
    <row r="45" spans="1:17" ht="12.75" customHeight="1" outlineLevel="1" x14ac:dyDescent="0.2">
      <c r="A45" s="1"/>
      <c r="B45" s="1" t="str">
        <f>'3. Fixed Operating Expenses'!B22</f>
        <v>Office Expenses</v>
      </c>
      <c r="C45" s="1"/>
      <c r="D45" s="45"/>
      <c r="E45" s="53">
        <f>'3. Fixed Operating Expenses'!K22/12</f>
        <v>0</v>
      </c>
      <c r="F45" s="103">
        <f t="shared" ref="F45:P45" si="23">E45</f>
        <v>0</v>
      </c>
      <c r="G45" s="103">
        <f t="shared" si="23"/>
        <v>0</v>
      </c>
      <c r="H45" s="103">
        <f t="shared" si="23"/>
        <v>0</v>
      </c>
      <c r="I45" s="103">
        <f t="shared" si="23"/>
        <v>0</v>
      </c>
      <c r="J45" s="103">
        <f t="shared" si="23"/>
        <v>0</v>
      </c>
      <c r="K45" s="103">
        <f t="shared" si="23"/>
        <v>0</v>
      </c>
      <c r="L45" s="103">
        <f t="shared" si="23"/>
        <v>0</v>
      </c>
      <c r="M45" s="103">
        <f t="shared" si="23"/>
        <v>0</v>
      </c>
      <c r="N45" s="103">
        <f t="shared" si="23"/>
        <v>0</v>
      </c>
      <c r="O45" s="103">
        <f t="shared" si="23"/>
        <v>0</v>
      </c>
      <c r="P45" s="103">
        <f t="shared" si="23"/>
        <v>0</v>
      </c>
      <c r="Q45" s="53">
        <f t="shared" si="12"/>
        <v>0</v>
      </c>
    </row>
    <row r="46" spans="1:17" ht="12.75" customHeight="1" outlineLevel="1" x14ac:dyDescent="0.2">
      <c r="A46" s="1"/>
      <c r="B46" s="1" t="str">
        <f>'3. Fixed Operating Expenses'!B23</f>
        <v>Postage and Delivery</v>
      </c>
      <c r="C46" s="1"/>
      <c r="D46" s="45"/>
      <c r="E46" s="53">
        <f>'3. Fixed Operating Expenses'!K23/12</f>
        <v>0</v>
      </c>
      <c r="F46" s="103">
        <f t="shared" ref="F46:P46" si="24">E46</f>
        <v>0</v>
      </c>
      <c r="G46" s="103">
        <f t="shared" si="24"/>
        <v>0</v>
      </c>
      <c r="H46" s="103">
        <f t="shared" si="24"/>
        <v>0</v>
      </c>
      <c r="I46" s="103">
        <f t="shared" si="24"/>
        <v>0</v>
      </c>
      <c r="J46" s="103">
        <f t="shared" si="24"/>
        <v>0</v>
      </c>
      <c r="K46" s="103">
        <f t="shared" si="24"/>
        <v>0</v>
      </c>
      <c r="L46" s="103">
        <f t="shared" si="24"/>
        <v>0</v>
      </c>
      <c r="M46" s="103">
        <f t="shared" si="24"/>
        <v>0</v>
      </c>
      <c r="N46" s="103">
        <f t="shared" si="24"/>
        <v>0</v>
      </c>
      <c r="O46" s="103">
        <f t="shared" si="24"/>
        <v>0</v>
      </c>
      <c r="P46" s="103">
        <f t="shared" si="24"/>
        <v>0</v>
      </c>
      <c r="Q46" s="53">
        <f t="shared" si="12"/>
        <v>0</v>
      </c>
    </row>
    <row r="47" spans="1:17" ht="12.75" customHeight="1" outlineLevel="1" x14ac:dyDescent="0.2">
      <c r="A47" s="1"/>
      <c r="B47" s="1" t="str">
        <f>'3. Fixed Operating Expenses'!B24</f>
        <v>Rent (on business property)</v>
      </c>
      <c r="C47" s="1"/>
      <c r="D47" s="45"/>
      <c r="E47" s="53">
        <f>'3. Fixed Operating Expenses'!K24/12</f>
        <v>0</v>
      </c>
      <c r="F47" s="103">
        <f t="shared" ref="F47:P47" si="25">E47</f>
        <v>0</v>
      </c>
      <c r="G47" s="103">
        <f t="shared" si="25"/>
        <v>0</v>
      </c>
      <c r="H47" s="103">
        <f t="shared" si="25"/>
        <v>0</v>
      </c>
      <c r="I47" s="103">
        <f t="shared" si="25"/>
        <v>0</v>
      </c>
      <c r="J47" s="103">
        <f t="shared" si="25"/>
        <v>0</v>
      </c>
      <c r="K47" s="103">
        <f t="shared" si="25"/>
        <v>0</v>
      </c>
      <c r="L47" s="103">
        <f t="shared" si="25"/>
        <v>0</v>
      </c>
      <c r="M47" s="103">
        <f t="shared" si="25"/>
        <v>0</v>
      </c>
      <c r="N47" s="103">
        <f t="shared" si="25"/>
        <v>0</v>
      </c>
      <c r="O47" s="103">
        <f t="shared" si="25"/>
        <v>0</v>
      </c>
      <c r="P47" s="103">
        <f t="shared" si="25"/>
        <v>0</v>
      </c>
      <c r="Q47" s="53">
        <f t="shared" si="12"/>
        <v>0</v>
      </c>
    </row>
    <row r="48" spans="1:17" ht="12.75" customHeight="1" outlineLevel="1" x14ac:dyDescent="0.2">
      <c r="A48" s="1"/>
      <c r="B48" s="1" t="str">
        <f>'3. Fixed Operating Expenses'!B25</f>
        <v>Rent of Vehicles and Equipment</v>
      </c>
      <c r="C48" s="1"/>
      <c r="D48" s="45"/>
      <c r="E48" s="53">
        <f>'3. Fixed Operating Expenses'!K25/12</f>
        <v>0</v>
      </c>
      <c r="F48" s="103">
        <f t="shared" ref="F48:P48" si="26">E48</f>
        <v>0</v>
      </c>
      <c r="G48" s="103">
        <f t="shared" si="26"/>
        <v>0</v>
      </c>
      <c r="H48" s="103">
        <f t="shared" si="26"/>
        <v>0</v>
      </c>
      <c r="I48" s="103">
        <f t="shared" si="26"/>
        <v>0</v>
      </c>
      <c r="J48" s="103">
        <f t="shared" si="26"/>
        <v>0</v>
      </c>
      <c r="K48" s="103">
        <f t="shared" si="26"/>
        <v>0</v>
      </c>
      <c r="L48" s="103">
        <f t="shared" si="26"/>
        <v>0</v>
      </c>
      <c r="M48" s="103">
        <f t="shared" si="26"/>
        <v>0</v>
      </c>
      <c r="N48" s="103">
        <f t="shared" si="26"/>
        <v>0</v>
      </c>
      <c r="O48" s="103">
        <f t="shared" si="26"/>
        <v>0</v>
      </c>
      <c r="P48" s="103">
        <f t="shared" si="26"/>
        <v>0</v>
      </c>
      <c r="Q48" s="53">
        <f t="shared" si="12"/>
        <v>0</v>
      </c>
    </row>
    <row r="49" spans="1:17" ht="12.75" customHeight="1" outlineLevel="1" x14ac:dyDescent="0.2">
      <c r="A49" s="1"/>
      <c r="B49" s="1" t="str">
        <f>'3. Fixed Operating Expenses'!B26</f>
        <v>Repairs and Maintenance</v>
      </c>
      <c r="C49" s="1"/>
      <c r="D49" s="45"/>
      <c r="E49" s="53">
        <f>'3. Fixed Operating Expenses'!K26/12</f>
        <v>0</v>
      </c>
      <c r="F49" s="103">
        <f t="shared" ref="F49:P49" si="27">E49</f>
        <v>0</v>
      </c>
      <c r="G49" s="103">
        <f t="shared" si="27"/>
        <v>0</v>
      </c>
      <c r="H49" s="103">
        <f t="shared" si="27"/>
        <v>0</v>
      </c>
      <c r="I49" s="103">
        <f t="shared" si="27"/>
        <v>0</v>
      </c>
      <c r="J49" s="103">
        <f t="shared" si="27"/>
        <v>0</v>
      </c>
      <c r="K49" s="103">
        <f t="shared" si="27"/>
        <v>0</v>
      </c>
      <c r="L49" s="103">
        <f t="shared" si="27"/>
        <v>0</v>
      </c>
      <c r="M49" s="103">
        <f t="shared" si="27"/>
        <v>0</v>
      </c>
      <c r="N49" s="103">
        <f t="shared" si="27"/>
        <v>0</v>
      </c>
      <c r="O49" s="103">
        <f t="shared" si="27"/>
        <v>0</v>
      </c>
      <c r="P49" s="103">
        <f t="shared" si="27"/>
        <v>0</v>
      </c>
      <c r="Q49" s="53">
        <f t="shared" si="12"/>
        <v>0</v>
      </c>
    </row>
    <row r="50" spans="1:17" ht="12.75" customHeight="1" outlineLevel="1" x14ac:dyDescent="0.2">
      <c r="A50" s="1"/>
      <c r="B50" s="1" t="str">
        <f>'3. Fixed Operating Expenses'!B27</f>
        <v>Supplies</v>
      </c>
      <c r="C50" s="1"/>
      <c r="D50" s="45"/>
      <c r="E50" s="53">
        <f>'3. Fixed Operating Expenses'!K27/12</f>
        <v>0</v>
      </c>
      <c r="F50" s="103">
        <f t="shared" ref="F50:P50" si="28">E50</f>
        <v>0</v>
      </c>
      <c r="G50" s="103">
        <f t="shared" si="28"/>
        <v>0</v>
      </c>
      <c r="H50" s="103">
        <f t="shared" si="28"/>
        <v>0</v>
      </c>
      <c r="I50" s="103">
        <f t="shared" si="28"/>
        <v>0</v>
      </c>
      <c r="J50" s="103">
        <f t="shared" si="28"/>
        <v>0</v>
      </c>
      <c r="K50" s="103">
        <f t="shared" si="28"/>
        <v>0</v>
      </c>
      <c r="L50" s="103">
        <f t="shared" si="28"/>
        <v>0</v>
      </c>
      <c r="M50" s="103">
        <f t="shared" si="28"/>
        <v>0</v>
      </c>
      <c r="N50" s="103">
        <f t="shared" si="28"/>
        <v>0</v>
      </c>
      <c r="O50" s="103">
        <f t="shared" si="28"/>
        <v>0</v>
      </c>
      <c r="P50" s="103">
        <f t="shared" si="28"/>
        <v>0</v>
      </c>
      <c r="Q50" s="53">
        <f t="shared" si="12"/>
        <v>0</v>
      </c>
    </row>
    <row r="51" spans="1:17" ht="12.75" customHeight="1" outlineLevel="1" x14ac:dyDescent="0.2">
      <c r="A51" s="1"/>
      <c r="B51" s="1" t="str">
        <f>'3. Fixed Operating Expenses'!B28</f>
        <v>Telephone and Communications</v>
      </c>
      <c r="C51" s="1"/>
      <c r="D51" s="45"/>
      <c r="E51" s="53">
        <f>'3. Fixed Operating Expenses'!K28/12</f>
        <v>0</v>
      </c>
      <c r="F51" s="103">
        <f t="shared" ref="F51:P51" si="29">E51</f>
        <v>0</v>
      </c>
      <c r="G51" s="103">
        <f t="shared" si="29"/>
        <v>0</v>
      </c>
      <c r="H51" s="103">
        <f t="shared" si="29"/>
        <v>0</v>
      </c>
      <c r="I51" s="103">
        <f t="shared" si="29"/>
        <v>0</v>
      </c>
      <c r="J51" s="103">
        <f t="shared" si="29"/>
        <v>0</v>
      </c>
      <c r="K51" s="103">
        <f t="shared" si="29"/>
        <v>0</v>
      </c>
      <c r="L51" s="103">
        <f t="shared" si="29"/>
        <v>0</v>
      </c>
      <c r="M51" s="103">
        <f t="shared" si="29"/>
        <v>0</v>
      </c>
      <c r="N51" s="103">
        <f t="shared" si="29"/>
        <v>0</v>
      </c>
      <c r="O51" s="103">
        <f t="shared" si="29"/>
        <v>0</v>
      </c>
      <c r="P51" s="103">
        <f t="shared" si="29"/>
        <v>0</v>
      </c>
      <c r="Q51" s="53">
        <f t="shared" si="12"/>
        <v>0</v>
      </c>
    </row>
    <row r="52" spans="1:17" ht="12.75" customHeight="1" outlineLevel="1" x14ac:dyDescent="0.2">
      <c r="A52" s="1"/>
      <c r="B52" s="1" t="str">
        <f>'3. Fixed Operating Expenses'!B29</f>
        <v>Travel</v>
      </c>
      <c r="C52" s="1"/>
      <c r="D52" s="45"/>
      <c r="E52" s="53">
        <f>'3. Fixed Operating Expenses'!K29/12</f>
        <v>0</v>
      </c>
      <c r="F52" s="103">
        <f t="shared" ref="F52:P52" si="30">E52</f>
        <v>0</v>
      </c>
      <c r="G52" s="103">
        <f t="shared" si="30"/>
        <v>0</v>
      </c>
      <c r="H52" s="103">
        <f t="shared" si="30"/>
        <v>0</v>
      </c>
      <c r="I52" s="103">
        <f t="shared" si="30"/>
        <v>0</v>
      </c>
      <c r="J52" s="103">
        <f t="shared" si="30"/>
        <v>0</v>
      </c>
      <c r="K52" s="103">
        <f t="shared" si="30"/>
        <v>0</v>
      </c>
      <c r="L52" s="103">
        <f t="shared" si="30"/>
        <v>0</v>
      </c>
      <c r="M52" s="103">
        <f t="shared" si="30"/>
        <v>0</v>
      </c>
      <c r="N52" s="103">
        <f t="shared" si="30"/>
        <v>0</v>
      </c>
      <c r="O52" s="103">
        <f t="shared" si="30"/>
        <v>0</v>
      </c>
      <c r="P52" s="103">
        <f t="shared" si="30"/>
        <v>0</v>
      </c>
      <c r="Q52" s="53">
        <f t="shared" si="12"/>
        <v>0</v>
      </c>
    </row>
    <row r="53" spans="1:17" ht="12.75" customHeight="1" outlineLevel="1" thickBot="1" x14ac:dyDescent="0.25">
      <c r="A53" s="1"/>
      <c r="B53" s="1" t="str">
        <f>'3. Fixed Operating Expenses'!B30</f>
        <v>Utilities</v>
      </c>
      <c r="C53" s="1"/>
      <c r="D53" s="45"/>
      <c r="E53" s="57">
        <f>'3. Fixed Operating Expenses'!K30/12</f>
        <v>0</v>
      </c>
      <c r="F53" s="57">
        <f t="shared" ref="F53:P53" si="31">E53</f>
        <v>0</v>
      </c>
      <c r="G53" s="57">
        <f t="shared" si="31"/>
        <v>0</v>
      </c>
      <c r="H53" s="57">
        <f t="shared" si="31"/>
        <v>0</v>
      </c>
      <c r="I53" s="57">
        <f t="shared" si="31"/>
        <v>0</v>
      </c>
      <c r="J53" s="57">
        <f t="shared" si="31"/>
        <v>0</v>
      </c>
      <c r="K53" s="57">
        <f t="shared" si="31"/>
        <v>0</v>
      </c>
      <c r="L53" s="57">
        <f t="shared" si="31"/>
        <v>0</v>
      </c>
      <c r="M53" s="57">
        <f t="shared" si="31"/>
        <v>0</v>
      </c>
      <c r="N53" s="57">
        <f t="shared" si="31"/>
        <v>0</v>
      </c>
      <c r="O53" s="57">
        <f t="shared" si="31"/>
        <v>0</v>
      </c>
      <c r="P53" s="57">
        <f t="shared" si="31"/>
        <v>0</v>
      </c>
      <c r="Q53" s="57">
        <f t="shared" si="12"/>
        <v>0</v>
      </c>
    </row>
    <row r="54" spans="1:17" ht="12.75" customHeight="1" x14ac:dyDescent="0.2">
      <c r="A54" s="1" t="s">
        <v>139</v>
      </c>
      <c r="B54" s="1"/>
      <c r="C54" s="1"/>
      <c r="D54" s="45"/>
      <c r="E54" s="53">
        <f t="shared" ref="E54:Q54" si="32">SUM(E34:E53)</f>
        <v>0</v>
      </c>
      <c r="F54" s="53">
        <f t="shared" si="32"/>
        <v>0</v>
      </c>
      <c r="G54" s="53">
        <f t="shared" si="32"/>
        <v>0</v>
      </c>
      <c r="H54" s="53">
        <f t="shared" si="32"/>
        <v>0</v>
      </c>
      <c r="I54" s="53">
        <f t="shared" si="32"/>
        <v>0</v>
      </c>
      <c r="J54" s="53">
        <f t="shared" si="32"/>
        <v>0</v>
      </c>
      <c r="K54" s="53">
        <f t="shared" si="32"/>
        <v>0</v>
      </c>
      <c r="L54" s="53">
        <f t="shared" si="32"/>
        <v>0</v>
      </c>
      <c r="M54" s="53">
        <f t="shared" si="32"/>
        <v>0</v>
      </c>
      <c r="N54" s="53">
        <f t="shared" si="32"/>
        <v>0</v>
      </c>
      <c r="O54" s="53">
        <f t="shared" si="32"/>
        <v>0</v>
      </c>
      <c r="P54" s="53">
        <f t="shared" si="32"/>
        <v>0</v>
      </c>
      <c r="Q54" s="53">
        <f t="shared" si="32"/>
        <v>0</v>
      </c>
    </row>
    <row r="55" spans="1:17" ht="12.75" customHeight="1" x14ac:dyDescent="0.2">
      <c r="A55" s="1"/>
      <c r="B55" s="1"/>
      <c r="C55" s="1"/>
      <c r="D55" s="45"/>
      <c r="E55" s="53"/>
      <c r="F55" s="53"/>
      <c r="G55" s="53"/>
      <c r="H55" s="53"/>
      <c r="I55" s="53"/>
      <c r="J55" s="53"/>
      <c r="K55" s="53"/>
      <c r="L55" s="53"/>
      <c r="M55" s="53"/>
      <c r="N55" s="53"/>
      <c r="O55" s="53"/>
      <c r="P55" s="53"/>
      <c r="Q55" s="53"/>
    </row>
    <row r="56" spans="1:17" ht="12.75" hidden="1" customHeight="1" outlineLevel="1" x14ac:dyDescent="0.2">
      <c r="A56" s="1" t="s">
        <v>118</v>
      </c>
      <c r="B56" s="1"/>
      <c r="C56" s="1"/>
      <c r="D56" s="45"/>
      <c r="E56" s="53"/>
      <c r="F56" s="53"/>
      <c r="G56" s="53"/>
      <c r="H56" s="53"/>
      <c r="I56" s="53"/>
      <c r="J56" s="53"/>
      <c r="K56" s="53"/>
      <c r="L56" s="53"/>
      <c r="M56" s="53"/>
      <c r="N56" s="53"/>
      <c r="O56" s="53"/>
      <c r="P56" s="53"/>
      <c r="Q56" s="53"/>
    </row>
    <row r="57" spans="1:17" ht="12.75" hidden="1" customHeight="1" outlineLevel="1" x14ac:dyDescent="0.2">
      <c r="A57" s="1"/>
      <c r="B57" s="1" t="s">
        <v>301</v>
      </c>
      <c r="C57" s="1"/>
      <c r="D57" s="45"/>
      <c r="E57" s="53">
        <f>IF('6. Cash Receipts-Disbursements'!$G$28&gt;2,'6. Cash Receipts-Disbursements'!$K$28,0)</f>
        <v>0</v>
      </c>
      <c r="F57" s="53">
        <f>IF('6. Cash Receipts-Disbursements'!$G$28&gt;2,'6. Cash Receipts-Disbursements'!$K$28,0)</f>
        <v>0</v>
      </c>
      <c r="G57" s="53">
        <f>IF('6. Cash Receipts-Disbursements'!$G$28&gt;2,'6. Cash Receipts-Disbursements'!$K$28,0)</f>
        <v>0</v>
      </c>
      <c r="H57" s="53">
        <f>IF('6. Cash Receipts-Disbursements'!$G$28&gt;2,'6. Cash Receipts-Disbursements'!$K$28,0)</f>
        <v>0</v>
      </c>
      <c r="I57" s="53">
        <f>IF('6. Cash Receipts-Disbursements'!$G$28&gt;2,'6. Cash Receipts-Disbursements'!$K$28,0)</f>
        <v>0</v>
      </c>
      <c r="J57" s="53">
        <f>IF('6. Cash Receipts-Disbursements'!$G$28&gt;2,'6. Cash Receipts-Disbursements'!$K$28,0)</f>
        <v>0</v>
      </c>
      <c r="K57" s="53">
        <f>IF('6. Cash Receipts-Disbursements'!$G$28&gt;2,'6. Cash Receipts-Disbursements'!$K$28,0)</f>
        <v>0</v>
      </c>
      <c r="L57" s="53">
        <f>IF('6. Cash Receipts-Disbursements'!$G$28&gt;2,'6. Cash Receipts-Disbursements'!$K$28,0)</f>
        <v>0</v>
      </c>
      <c r="M57" s="53">
        <f>IF('6. Cash Receipts-Disbursements'!$G$28&gt;2,'6. Cash Receipts-Disbursements'!$K$28,0)</f>
        <v>0</v>
      </c>
      <c r="N57" s="53">
        <f>IF('6. Cash Receipts-Disbursements'!$G$28&gt;2,'6. Cash Receipts-Disbursements'!$K$28,0)</f>
        <v>0</v>
      </c>
      <c r="O57" s="53">
        <f>IF('6. Cash Receipts-Disbursements'!$G$28&gt;2,'6. Cash Receipts-Disbursements'!$K$28,0)</f>
        <v>0</v>
      </c>
      <c r="P57" s="53">
        <f>IF('6. Cash Receipts-Disbursements'!$G$28&gt;2,'6. Cash Receipts-Disbursements'!$K$28,0)</f>
        <v>0</v>
      </c>
      <c r="Q57" s="53">
        <f>SUM(E57:P57)</f>
        <v>0</v>
      </c>
    </row>
    <row r="58" spans="1:17" ht="12.75" hidden="1" customHeight="1" outlineLevel="1" x14ac:dyDescent="0.2">
      <c r="A58" s="1"/>
      <c r="B58" s="1" t="s">
        <v>3</v>
      </c>
      <c r="C58" s="1"/>
      <c r="D58" s="45"/>
      <c r="E58" s="53">
        <f>'3. Fixed Operating Expenses'!G34</f>
        <v>0</v>
      </c>
      <c r="F58" s="53">
        <f t="shared" ref="F58:P58" si="33">E58</f>
        <v>0</v>
      </c>
      <c r="G58" s="53">
        <f t="shared" si="33"/>
        <v>0</v>
      </c>
      <c r="H58" s="53">
        <f t="shared" si="33"/>
        <v>0</v>
      </c>
      <c r="I58" s="53">
        <f t="shared" si="33"/>
        <v>0</v>
      </c>
      <c r="J58" s="53">
        <f t="shared" si="33"/>
        <v>0</v>
      </c>
      <c r="K58" s="53">
        <f t="shared" si="33"/>
        <v>0</v>
      </c>
      <c r="L58" s="53">
        <f t="shared" si="33"/>
        <v>0</v>
      </c>
      <c r="M58" s="53">
        <f t="shared" si="33"/>
        <v>0</v>
      </c>
      <c r="N58" s="53">
        <f t="shared" si="33"/>
        <v>0</v>
      </c>
      <c r="O58" s="53">
        <f t="shared" si="33"/>
        <v>0</v>
      </c>
      <c r="P58" s="53">
        <f t="shared" si="33"/>
        <v>0</v>
      </c>
      <c r="Q58" s="53">
        <f>SUM(E58:P58)</f>
        <v>0</v>
      </c>
    </row>
    <row r="59" spans="1:17" ht="12.75" hidden="1" customHeight="1" outlineLevel="1" x14ac:dyDescent="0.2">
      <c r="A59" s="1"/>
      <c r="B59" s="1" t="s">
        <v>119</v>
      </c>
      <c r="C59" s="1"/>
      <c r="D59" s="45"/>
      <c r="E59" s="53"/>
      <c r="F59" s="53"/>
      <c r="G59" s="53"/>
      <c r="H59" s="53"/>
      <c r="I59" s="53"/>
      <c r="J59" s="53"/>
      <c r="K59" s="53"/>
      <c r="L59" s="53"/>
      <c r="M59" s="53"/>
      <c r="N59" s="53"/>
      <c r="O59" s="53"/>
      <c r="P59" s="53"/>
      <c r="Q59" s="53"/>
    </row>
    <row r="60" spans="1:17" ht="12.75" hidden="1" customHeight="1" outlineLevel="1" x14ac:dyDescent="0.2">
      <c r="A60" s="1"/>
      <c r="B60" s="1"/>
      <c r="C60" s="1" t="s">
        <v>29</v>
      </c>
      <c r="D60" s="45"/>
      <c r="E60" s="53">
        <f>'20. Amoritization Schedule'!G23</f>
        <v>0</v>
      </c>
      <c r="F60" s="53">
        <f>'20. Amoritization Schedule'!H23</f>
        <v>0</v>
      </c>
      <c r="G60" s="53">
        <f>'20. Amoritization Schedule'!I23</f>
        <v>0</v>
      </c>
      <c r="H60" s="53">
        <f>'20. Amoritization Schedule'!J23</f>
        <v>0</v>
      </c>
      <c r="I60" s="53">
        <f>'20. Amoritization Schedule'!K23</f>
        <v>0</v>
      </c>
      <c r="J60" s="53">
        <f>'20. Amoritization Schedule'!L23</f>
        <v>0</v>
      </c>
      <c r="K60" s="53">
        <f>'20. Amoritization Schedule'!M23</f>
        <v>0</v>
      </c>
      <c r="L60" s="53">
        <f>'20. Amoritization Schedule'!N23</f>
        <v>0</v>
      </c>
      <c r="M60" s="53">
        <f>'20. Amoritization Schedule'!O23</f>
        <v>0</v>
      </c>
      <c r="N60" s="53">
        <f>'20. Amoritization Schedule'!P23</f>
        <v>0</v>
      </c>
      <c r="O60" s="53">
        <f>'20. Amoritization Schedule'!Q23</f>
        <v>0</v>
      </c>
      <c r="P60" s="53">
        <f>'20. Amoritization Schedule'!R23</f>
        <v>0</v>
      </c>
      <c r="Q60" s="53">
        <f>SUM(E60:P60)</f>
        <v>0</v>
      </c>
    </row>
    <row r="61" spans="1:17" ht="12.75" hidden="1" customHeight="1" outlineLevel="1" x14ac:dyDescent="0.2">
      <c r="A61" s="1"/>
      <c r="B61" s="1"/>
      <c r="C61" s="1" t="s">
        <v>31</v>
      </c>
      <c r="D61" s="45"/>
      <c r="E61" s="53">
        <f>'20. Amoritization Schedule'!G43</f>
        <v>0</v>
      </c>
      <c r="F61" s="53">
        <f>'20. Amoritization Schedule'!H43</f>
        <v>0</v>
      </c>
      <c r="G61" s="53">
        <f>'20. Amoritization Schedule'!I43</f>
        <v>0</v>
      </c>
      <c r="H61" s="53">
        <f>'20. Amoritization Schedule'!J43</f>
        <v>0</v>
      </c>
      <c r="I61" s="53">
        <f>'20. Amoritization Schedule'!K43</f>
        <v>0</v>
      </c>
      <c r="J61" s="53">
        <f>'20. Amoritization Schedule'!L43</f>
        <v>0</v>
      </c>
      <c r="K61" s="53">
        <f>'20. Amoritization Schedule'!M43</f>
        <v>0</v>
      </c>
      <c r="L61" s="53">
        <f>'20. Amoritization Schedule'!N43</f>
        <v>0</v>
      </c>
      <c r="M61" s="53">
        <f>'20. Amoritization Schedule'!O43</f>
        <v>0</v>
      </c>
      <c r="N61" s="53">
        <f>'20. Amoritization Schedule'!P43</f>
        <v>0</v>
      </c>
      <c r="O61" s="53">
        <f>'20. Amoritization Schedule'!Q43</f>
        <v>0</v>
      </c>
      <c r="P61" s="53">
        <f>'20. Amoritization Schedule'!R43</f>
        <v>0</v>
      </c>
      <c r="Q61" s="53">
        <f>SUM(E61:P61)</f>
        <v>0</v>
      </c>
    </row>
    <row r="62" spans="1:17" ht="12.75" hidden="1" customHeight="1" outlineLevel="1" x14ac:dyDescent="0.2">
      <c r="A62" s="1"/>
      <c r="B62" s="1"/>
      <c r="C62" s="1" t="s">
        <v>121</v>
      </c>
      <c r="D62" s="45"/>
      <c r="E62" s="53">
        <f>'16. Cash Flow Statement (3)'!E26</f>
        <v>0</v>
      </c>
      <c r="F62" s="53">
        <f>'16. Cash Flow Statement (3)'!F26</f>
        <v>0</v>
      </c>
      <c r="G62" s="53">
        <f>'16. Cash Flow Statement (3)'!G26</f>
        <v>0</v>
      </c>
      <c r="H62" s="53">
        <f>'16. Cash Flow Statement (3)'!H26</f>
        <v>0</v>
      </c>
      <c r="I62" s="53">
        <f>'16. Cash Flow Statement (3)'!I26</f>
        <v>0</v>
      </c>
      <c r="J62" s="53">
        <f>'16. Cash Flow Statement (3)'!J26</f>
        <v>0</v>
      </c>
      <c r="K62" s="53">
        <f>'16. Cash Flow Statement (3)'!K26</f>
        <v>0</v>
      </c>
      <c r="L62" s="53">
        <f>'16. Cash Flow Statement (3)'!L26</f>
        <v>0</v>
      </c>
      <c r="M62" s="53">
        <f>'16. Cash Flow Statement (3)'!M26</f>
        <v>0</v>
      </c>
      <c r="N62" s="53">
        <f>'16. Cash Flow Statement (3)'!N26</f>
        <v>0</v>
      </c>
      <c r="O62" s="53">
        <f>'16. Cash Flow Statement (3)'!O26</f>
        <v>0</v>
      </c>
      <c r="P62" s="53">
        <f>'16. Cash Flow Statement (3)'!P26</f>
        <v>0</v>
      </c>
      <c r="Q62" s="53">
        <f>SUM(E62:P62)</f>
        <v>0</v>
      </c>
    </row>
    <row r="63" spans="1:17" ht="12.75" hidden="1" customHeight="1" outlineLevel="1" thickBot="1" x14ac:dyDescent="0.25">
      <c r="A63" s="1"/>
      <c r="B63" s="1" t="s">
        <v>158</v>
      </c>
      <c r="C63" s="1"/>
      <c r="D63" s="45"/>
      <c r="E63" s="57">
        <f>IF(E71&gt;0,(E70)*'6. Cash Receipts-Disbursements'!G25,0)</f>
        <v>0</v>
      </c>
      <c r="F63" s="57">
        <f>IF(F71&gt;0,IF(E71&lt;0,(F70-ABS(E71))*'6. Cash Receipts-Disbursements'!$G$25,'15. Income Statement (3)'!F70*'6. Cash Receipts-Disbursements'!$G$25),IF('15. Income Statement (3)'!E71&gt;0,-('15. Income Statement (3)'!E71*'6. Cash Receipts-Disbursements'!$G$25),0))</f>
        <v>0</v>
      </c>
      <c r="G63" s="57">
        <f>IF(G71&gt;0,IF(F71&lt;0,(G70-ABS(F71))*'6. Cash Receipts-Disbursements'!$G$25,'15. Income Statement (3)'!G70*'6. Cash Receipts-Disbursements'!$G$25),IF('15. Income Statement (3)'!F71&gt;0,-('15. Income Statement (3)'!F71*'6. Cash Receipts-Disbursements'!$G$25),0))</f>
        <v>0</v>
      </c>
      <c r="H63" s="57">
        <f>IF(H71&gt;0,IF(G71&lt;0,(H70-ABS(G71))*'6. Cash Receipts-Disbursements'!$G$25,'15. Income Statement (3)'!H70*'6. Cash Receipts-Disbursements'!$G$25),IF('15. Income Statement (3)'!G71&gt;0,-('15. Income Statement (3)'!G71*'6. Cash Receipts-Disbursements'!$G$25),0))</f>
        <v>0</v>
      </c>
      <c r="I63" s="57">
        <f>IF(I71&gt;0,IF(H71&lt;0,(I70-ABS(H71))*'6. Cash Receipts-Disbursements'!$G$25,'15. Income Statement (3)'!I70*'6. Cash Receipts-Disbursements'!$G$25),IF('15. Income Statement (3)'!H71&gt;0,-('15. Income Statement (3)'!H71*'6. Cash Receipts-Disbursements'!$G$25),0))</f>
        <v>0</v>
      </c>
      <c r="J63" s="57">
        <f>IF(J71&gt;0,IF(I71&lt;0,(J70-ABS(I71))*'6. Cash Receipts-Disbursements'!$G$25,'15. Income Statement (3)'!J70*'6. Cash Receipts-Disbursements'!$G$25),IF('15. Income Statement (3)'!I71&gt;0,-('15. Income Statement (3)'!I71*'6. Cash Receipts-Disbursements'!$G$25),0))</f>
        <v>0</v>
      </c>
      <c r="K63" s="57">
        <f>IF(K71&gt;0,IF(J71&lt;0,(K70-ABS(J71))*'6. Cash Receipts-Disbursements'!$G$25,'15. Income Statement (3)'!K70*'6. Cash Receipts-Disbursements'!$G$25),IF('15. Income Statement (3)'!J71&gt;0,-('15. Income Statement (3)'!J71*'6. Cash Receipts-Disbursements'!$G$25),0))</f>
        <v>0</v>
      </c>
      <c r="L63" s="57">
        <f>IF(L71&gt;0,IF(K71&lt;0,(L70-ABS(K71))*'6. Cash Receipts-Disbursements'!$G$25,'15. Income Statement (3)'!L70*'6. Cash Receipts-Disbursements'!$G$25),IF('15. Income Statement (3)'!K71&gt;0,-('15. Income Statement (3)'!K71*'6. Cash Receipts-Disbursements'!$G$25),0))</f>
        <v>0</v>
      </c>
      <c r="M63" s="57">
        <f>IF(M71&gt;0,IF(L71&lt;0,(M70-ABS(L71))*'6. Cash Receipts-Disbursements'!$G$25,'15. Income Statement (3)'!M70*'6. Cash Receipts-Disbursements'!$G$25),IF('15. Income Statement (3)'!L71&gt;0,-('15. Income Statement (3)'!L71*'6. Cash Receipts-Disbursements'!$G$25),0))</f>
        <v>0</v>
      </c>
      <c r="N63" s="57">
        <f>IF(N71&gt;0,IF(M71&lt;0,(N70-ABS(M71))*'6. Cash Receipts-Disbursements'!$G$25,'15. Income Statement (3)'!N70*'6. Cash Receipts-Disbursements'!$G$25),IF('15. Income Statement (3)'!M71&gt;0,-('15. Income Statement (3)'!M71*'6. Cash Receipts-Disbursements'!$G$25),0))</f>
        <v>0</v>
      </c>
      <c r="O63" s="57">
        <f>IF(O71&gt;0,IF(N71&lt;0,(O70-ABS(N71))*'6. Cash Receipts-Disbursements'!$G$25,'15. Income Statement (3)'!O70*'6. Cash Receipts-Disbursements'!$G$25),IF('15. Income Statement (3)'!N71&gt;0,-('15. Income Statement (3)'!N71*'6. Cash Receipts-Disbursements'!$G$25),0))</f>
        <v>0</v>
      </c>
      <c r="P63" s="57">
        <f>IF(P71&gt;0,IF(O71&lt;0,(P70-ABS(O71))*'6. Cash Receipts-Disbursements'!$G$25,'15. Income Statement (3)'!P70*'6. Cash Receipts-Disbursements'!$G$25),IF('15. Income Statement (3)'!O71&gt;0,-('15. Income Statement (3)'!O71*'6. Cash Receipts-Disbursements'!$G$25),0))</f>
        <v>0</v>
      </c>
      <c r="Q63" s="57">
        <f>SUM(E63:P63)</f>
        <v>0</v>
      </c>
    </row>
    <row r="64" spans="1:17" ht="12.75" customHeight="1" collapsed="1" x14ac:dyDescent="0.2">
      <c r="A64" s="1" t="s">
        <v>120</v>
      </c>
      <c r="B64" s="1"/>
      <c r="C64" s="1"/>
      <c r="D64" s="45"/>
      <c r="E64" s="53">
        <f>SUM(E57:E63)</f>
        <v>0</v>
      </c>
      <c r="F64" s="53">
        <f t="shared" ref="F64:Q64" si="34">SUM(F57:F63)</f>
        <v>0</v>
      </c>
      <c r="G64" s="53">
        <f t="shared" si="34"/>
        <v>0</v>
      </c>
      <c r="H64" s="53">
        <f t="shared" si="34"/>
        <v>0</v>
      </c>
      <c r="I64" s="53">
        <f t="shared" si="34"/>
        <v>0</v>
      </c>
      <c r="J64" s="53">
        <f t="shared" si="34"/>
        <v>0</v>
      </c>
      <c r="K64" s="53">
        <f t="shared" si="34"/>
        <v>0</v>
      </c>
      <c r="L64" s="53">
        <f t="shared" si="34"/>
        <v>0</v>
      </c>
      <c r="M64" s="53">
        <f t="shared" si="34"/>
        <v>0</v>
      </c>
      <c r="N64" s="53">
        <f t="shared" si="34"/>
        <v>0</v>
      </c>
      <c r="O64" s="53">
        <f t="shared" si="34"/>
        <v>0</v>
      </c>
      <c r="P64" s="53">
        <f t="shared" si="34"/>
        <v>0</v>
      </c>
      <c r="Q64" s="53">
        <f t="shared" si="34"/>
        <v>0</v>
      </c>
    </row>
    <row r="65" spans="1:17" ht="12.75" customHeight="1" thickBot="1" x14ac:dyDescent="0.25">
      <c r="A65" s="1"/>
      <c r="B65" s="1"/>
      <c r="C65" s="1"/>
      <c r="D65" s="45"/>
      <c r="E65" s="57"/>
      <c r="F65" s="57"/>
      <c r="G65" s="57"/>
      <c r="H65" s="57"/>
      <c r="I65" s="57"/>
      <c r="J65" s="57"/>
      <c r="K65" s="57"/>
      <c r="L65" s="57"/>
      <c r="M65" s="57"/>
      <c r="N65" s="57"/>
      <c r="O65" s="57"/>
      <c r="P65" s="57"/>
      <c r="Q65" s="57"/>
    </row>
    <row r="66" spans="1:17" ht="15.95" customHeight="1" thickBot="1" x14ac:dyDescent="0.25">
      <c r="A66" s="1" t="s">
        <v>144</v>
      </c>
      <c r="B66" s="1"/>
      <c r="C66" s="1"/>
      <c r="D66" s="45"/>
      <c r="E66" s="107">
        <f t="shared" ref="E66:Q66" si="35">E22-E31-E54-E64</f>
        <v>0</v>
      </c>
      <c r="F66" s="107">
        <f t="shared" si="35"/>
        <v>0</v>
      </c>
      <c r="G66" s="107">
        <f t="shared" si="35"/>
        <v>0</v>
      </c>
      <c r="H66" s="107">
        <f t="shared" si="35"/>
        <v>0</v>
      </c>
      <c r="I66" s="107">
        <f t="shared" si="35"/>
        <v>0</v>
      </c>
      <c r="J66" s="107">
        <f t="shared" si="35"/>
        <v>0</v>
      </c>
      <c r="K66" s="107">
        <f t="shared" si="35"/>
        <v>0</v>
      </c>
      <c r="L66" s="107">
        <f t="shared" si="35"/>
        <v>0</v>
      </c>
      <c r="M66" s="107">
        <f t="shared" si="35"/>
        <v>0</v>
      </c>
      <c r="N66" s="107">
        <f t="shared" si="35"/>
        <v>0</v>
      </c>
      <c r="O66" s="107">
        <f t="shared" si="35"/>
        <v>0</v>
      </c>
      <c r="P66" s="107">
        <f t="shared" si="35"/>
        <v>0</v>
      </c>
      <c r="Q66" s="107">
        <f t="shared" si="35"/>
        <v>0</v>
      </c>
    </row>
    <row r="67" spans="1:17" ht="12.75" customHeight="1" thickTop="1" x14ac:dyDescent="0.2">
      <c r="A67" s="1"/>
      <c r="B67" s="1"/>
      <c r="C67" s="1"/>
      <c r="D67" s="45"/>
      <c r="E67" s="45"/>
      <c r="F67" s="45"/>
      <c r="G67" s="45"/>
      <c r="H67" s="45"/>
      <c r="I67" s="45"/>
      <c r="J67" s="45"/>
      <c r="K67" s="45"/>
      <c r="L67" s="45"/>
      <c r="M67" s="45"/>
      <c r="N67" s="45"/>
      <c r="O67" s="45"/>
      <c r="P67" s="45"/>
      <c r="Q67" s="45"/>
    </row>
    <row r="68" spans="1:17" ht="12.75" customHeight="1" x14ac:dyDescent="0.2">
      <c r="A68" s="1"/>
      <c r="B68" s="1"/>
      <c r="C68" s="1"/>
      <c r="D68" s="45"/>
      <c r="E68" s="45"/>
      <c r="F68" s="45"/>
      <c r="G68" s="45"/>
      <c r="H68" s="45"/>
      <c r="I68" s="45"/>
      <c r="J68" s="45"/>
      <c r="K68" s="45"/>
      <c r="L68" s="45"/>
      <c r="M68" s="45"/>
      <c r="N68" s="45"/>
      <c r="O68" s="45"/>
      <c r="P68" s="45"/>
      <c r="Q68" s="61"/>
    </row>
    <row r="69" spans="1:17" ht="12.75" customHeight="1" x14ac:dyDescent="0.2">
      <c r="A69" s="1"/>
      <c r="B69" s="1"/>
      <c r="C69" s="1"/>
      <c r="D69" s="45"/>
      <c r="E69" s="45"/>
      <c r="F69" s="45"/>
      <c r="G69" s="45"/>
      <c r="H69" s="45"/>
      <c r="I69" s="45"/>
      <c r="J69" s="45"/>
      <c r="K69" s="45"/>
      <c r="L69" s="45"/>
      <c r="M69" s="45"/>
      <c r="N69" s="45"/>
      <c r="O69" s="45"/>
      <c r="P69" s="45"/>
      <c r="Q69" s="45"/>
    </row>
    <row r="70" spans="1:17" ht="12.75" customHeight="1" x14ac:dyDescent="0.2">
      <c r="A70" s="1"/>
      <c r="B70" s="1"/>
      <c r="C70" s="1"/>
      <c r="D70" s="45"/>
      <c r="E70" s="108">
        <f t="shared" ref="E70:P70" si="36">E22-E31-E54-E58-E60-E61-E62</f>
        <v>0</v>
      </c>
      <c r="F70" s="108">
        <f t="shared" si="36"/>
        <v>0</v>
      </c>
      <c r="G70" s="108">
        <f t="shared" si="36"/>
        <v>0</v>
      </c>
      <c r="H70" s="108">
        <f t="shared" si="36"/>
        <v>0</v>
      </c>
      <c r="I70" s="108">
        <f t="shared" si="36"/>
        <v>0</v>
      </c>
      <c r="J70" s="108">
        <f t="shared" si="36"/>
        <v>0</v>
      </c>
      <c r="K70" s="108">
        <f t="shared" si="36"/>
        <v>0</v>
      </c>
      <c r="L70" s="108">
        <f t="shared" si="36"/>
        <v>0</v>
      </c>
      <c r="M70" s="108">
        <f t="shared" si="36"/>
        <v>0</v>
      </c>
      <c r="N70" s="108">
        <f t="shared" si="36"/>
        <v>0</v>
      </c>
      <c r="O70" s="108">
        <f t="shared" si="36"/>
        <v>0</v>
      </c>
      <c r="P70" s="108">
        <f t="shared" si="36"/>
        <v>0</v>
      </c>
      <c r="Q70" s="45"/>
    </row>
    <row r="71" spans="1:17" ht="12.75" customHeight="1" x14ac:dyDescent="0.2">
      <c r="A71" s="1"/>
      <c r="B71" s="1"/>
      <c r="C71" s="1"/>
      <c r="D71" s="45"/>
      <c r="E71" s="108">
        <f>E70</f>
        <v>0</v>
      </c>
      <c r="F71" s="108">
        <f t="shared" ref="F71:P71" si="37">E71+F70</f>
        <v>0</v>
      </c>
      <c r="G71" s="108">
        <f t="shared" si="37"/>
        <v>0</v>
      </c>
      <c r="H71" s="108">
        <f t="shared" si="37"/>
        <v>0</v>
      </c>
      <c r="I71" s="108">
        <f t="shared" si="37"/>
        <v>0</v>
      </c>
      <c r="J71" s="108">
        <f t="shared" si="37"/>
        <v>0</v>
      </c>
      <c r="K71" s="108">
        <f t="shared" si="37"/>
        <v>0</v>
      </c>
      <c r="L71" s="108">
        <f t="shared" si="37"/>
        <v>0</v>
      </c>
      <c r="M71" s="108">
        <f t="shared" si="37"/>
        <v>0</v>
      </c>
      <c r="N71" s="108">
        <f t="shared" si="37"/>
        <v>0</v>
      </c>
      <c r="O71" s="108">
        <f t="shared" si="37"/>
        <v>0</v>
      </c>
      <c r="P71" s="108">
        <f t="shared" si="37"/>
        <v>0</v>
      </c>
      <c r="Q71" s="45"/>
    </row>
    <row r="72" spans="1:17" ht="12.75" customHeight="1" x14ac:dyDescent="0.2">
      <c r="P72" s="25"/>
      <c r="Q72" s="25"/>
    </row>
    <row r="73" spans="1:17" ht="12.75" customHeight="1" x14ac:dyDescent="0.2"/>
    <row r="74" spans="1:17" ht="12.75" customHeight="1" x14ac:dyDescent="0.2"/>
    <row r="75" spans="1:17" ht="12.75" customHeight="1" x14ac:dyDescent="0.2"/>
    <row r="76" spans="1:17" ht="12.75" customHeight="1" x14ac:dyDescent="0.2"/>
    <row r="77" spans="1:17" ht="12.75" customHeight="1" x14ac:dyDescent="0.2"/>
    <row r="78" spans="1:17" ht="12.75" customHeight="1" x14ac:dyDescent="0.2"/>
    <row r="79" spans="1:17" ht="12.75" customHeight="1" x14ac:dyDescent="0.2"/>
    <row r="80" spans="1:17"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sheetData>
  <phoneticPr fontId="4" type="noConversion"/>
  <pageMargins left="0.75" right="0.75" top="1" bottom="0.75" header="0.5" footer="0.5"/>
  <pageSetup scale="75" orientation="landscape" horizontalDpi="300" verticalDpi="300" r:id="rId1"/>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88"/>
  <sheetViews>
    <sheetView showGridLines="0" showRowColHeaders="0" workbookViewId="0">
      <selection activeCell="E17" sqref="E17"/>
    </sheetView>
  </sheetViews>
  <sheetFormatPr defaultRowHeight="12" x14ac:dyDescent="0.2"/>
  <cols>
    <col min="1" max="3" width="3" style="6" customWidth="1"/>
    <col min="4" max="4" width="22.7109375" customWidth="1"/>
    <col min="5" max="16" width="10.7109375" customWidth="1"/>
    <col min="17" max="17" width="15.7109375" customWidth="1"/>
  </cols>
  <sheetData>
    <row r="1" spans="1:17" ht="15.75" x14ac:dyDescent="0.25">
      <c r="A1" s="5" t="str">
        <f>'1. Required Start-Up Funds'!A1</f>
        <v>CloudNET Co.,Ltd</v>
      </c>
    </row>
    <row r="2" spans="1:17" ht="15.75" x14ac:dyDescent="0.25">
      <c r="A2" s="5" t="s">
        <v>224</v>
      </c>
    </row>
    <row r="3" spans="1:17" ht="12.75" customHeight="1" x14ac:dyDescent="0.2">
      <c r="A3" s="1"/>
      <c r="B3" s="1"/>
      <c r="C3" s="1"/>
      <c r="D3" s="45"/>
      <c r="E3" s="45"/>
      <c r="F3" s="45"/>
      <c r="G3" s="45"/>
      <c r="H3" s="45"/>
      <c r="I3" s="45"/>
      <c r="J3" s="45"/>
      <c r="K3" s="45"/>
      <c r="L3" s="45"/>
      <c r="M3" s="45"/>
      <c r="N3" s="45"/>
      <c r="O3" s="45"/>
      <c r="P3" s="45"/>
      <c r="Q3" s="45"/>
    </row>
    <row r="4" spans="1:17" ht="12.75" customHeight="1" x14ac:dyDescent="0.2">
      <c r="A4" s="1"/>
      <c r="B4" s="1"/>
      <c r="C4" s="1"/>
      <c r="D4" s="45"/>
      <c r="E4" s="45"/>
      <c r="F4" s="45"/>
      <c r="G4" s="45"/>
      <c r="H4" s="45"/>
      <c r="I4" s="45"/>
      <c r="J4" s="45"/>
      <c r="K4" s="45"/>
      <c r="L4" s="45"/>
      <c r="M4" s="45"/>
      <c r="N4" s="45"/>
      <c r="O4" s="45"/>
      <c r="P4" s="45"/>
      <c r="Q4" s="45"/>
    </row>
    <row r="5" spans="1:17" ht="12.75" customHeight="1" x14ac:dyDescent="0.2">
      <c r="A5" s="1"/>
      <c r="B5" s="1"/>
      <c r="C5" s="1"/>
      <c r="D5" s="45"/>
      <c r="E5" s="45"/>
      <c r="F5" s="45"/>
      <c r="G5" s="45"/>
      <c r="H5" s="45"/>
      <c r="I5" s="45"/>
      <c r="J5" s="45"/>
      <c r="K5" s="45"/>
      <c r="L5" s="45"/>
      <c r="M5" s="45"/>
      <c r="N5" s="45"/>
      <c r="O5" s="45"/>
      <c r="P5" s="45"/>
      <c r="Q5" s="45"/>
    </row>
    <row r="6" spans="1:17" ht="12.75" customHeight="1" thickBot="1" x14ac:dyDescent="0.25">
      <c r="A6" s="1"/>
      <c r="B6" s="1"/>
      <c r="C6" s="1"/>
      <c r="D6" s="45"/>
      <c r="E6" s="48" t="str">
        <f>'4. Projected Sales Forecast'!H6</f>
        <v>Month 1</v>
      </c>
      <c r="F6" s="48" t="str">
        <f>'4. Projected Sales Forecast'!I6</f>
        <v>Month 2</v>
      </c>
      <c r="G6" s="48" t="str">
        <f>'4. Projected Sales Forecast'!J6</f>
        <v>Month 3</v>
      </c>
      <c r="H6" s="48" t="str">
        <f>'4. Projected Sales Forecast'!K6</f>
        <v>Month 4</v>
      </c>
      <c r="I6" s="48" t="str">
        <f>'4. Projected Sales Forecast'!L6</f>
        <v>Month 5</v>
      </c>
      <c r="J6" s="48" t="str">
        <f>'4. Projected Sales Forecast'!M6</f>
        <v>Month 6</v>
      </c>
      <c r="K6" s="48" t="str">
        <f>'4. Projected Sales Forecast'!N6</f>
        <v>Month 7</v>
      </c>
      <c r="L6" s="48" t="str">
        <f>'4. Projected Sales Forecast'!O6</f>
        <v>Month 8</v>
      </c>
      <c r="M6" s="48" t="str">
        <f>'4. Projected Sales Forecast'!P6</f>
        <v>Month 9</v>
      </c>
      <c r="N6" s="48" t="str">
        <f>'4. Projected Sales Forecast'!Q6</f>
        <v>Month 10</v>
      </c>
      <c r="O6" s="48" t="str">
        <f>'4. Projected Sales Forecast'!R6</f>
        <v>Month 11</v>
      </c>
      <c r="P6" s="48" t="str">
        <f>'4. Projected Sales Forecast'!S6</f>
        <v>Month 12</v>
      </c>
      <c r="Q6" s="48" t="s">
        <v>2</v>
      </c>
    </row>
    <row r="7" spans="1:17" ht="12.75" customHeight="1" thickTop="1" x14ac:dyDescent="0.2">
      <c r="A7" s="102"/>
      <c r="B7" s="102"/>
      <c r="C7" s="102"/>
      <c r="D7" s="99"/>
      <c r="E7" s="99"/>
      <c r="F7" s="99"/>
      <c r="G7" s="99"/>
      <c r="H7" s="99"/>
      <c r="I7" s="99"/>
      <c r="J7" s="99"/>
      <c r="K7" s="99"/>
      <c r="L7" s="99"/>
      <c r="M7" s="99"/>
      <c r="N7" s="99"/>
      <c r="O7" s="99"/>
      <c r="P7" s="99"/>
      <c r="Q7" s="99"/>
    </row>
    <row r="8" spans="1:17" ht="12.75" customHeight="1" x14ac:dyDescent="0.2">
      <c r="A8" s="102" t="s">
        <v>145</v>
      </c>
      <c r="B8" s="102"/>
      <c r="C8" s="102"/>
      <c r="D8" s="99"/>
      <c r="E8" s="103">
        <f>'13. Cash Flow Statement (2)'!P37</f>
        <v>0</v>
      </c>
      <c r="F8" s="103">
        <f t="shared" ref="F8:P8" si="0">E37</f>
        <v>0</v>
      </c>
      <c r="G8" s="103">
        <f t="shared" si="0"/>
        <v>0</v>
      </c>
      <c r="H8" s="103">
        <f t="shared" si="0"/>
        <v>0</v>
      </c>
      <c r="I8" s="103">
        <f t="shared" si="0"/>
        <v>0</v>
      </c>
      <c r="J8" s="103">
        <f t="shared" si="0"/>
        <v>0</v>
      </c>
      <c r="K8" s="103">
        <f t="shared" si="0"/>
        <v>0</v>
      </c>
      <c r="L8" s="103">
        <f t="shared" si="0"/>
        <v>0</v>
      </c>
      <c r="M8" s="103">
        <f t="shared" si="0"/>
        <v>0</v>
      </c>
      <c r="N8" s="103">
        <f t="shared" si="0"/>
        <v>0</v>
      </c>
      <c r="O8" s="103">
        <f t="shared" si="0"/>
        <v>0</v>
      </c>
      <c r="P8" s="103">
        <f t="shared" si="0"/>
        <v>0</v>
      </c>
      <c r="Q8" s="103"/>
    </row>
    <row r="9" spans="1:17" ht="12.75" customHeight="1" x14ac:dyDescent="0.2">
      <c r="A9" s="102"/>
      <c r="B9" s="102"/>
      <c r="C9" s="102"/>
      <c r="D9" s="99"/>
      <c r="E9" s="103"/>
      <c r="F9" s="103"/>
      <c r="G9" s="103"/>
      <c r="H9" s="103"/>
      <c r="I9" s="103"/>
      <c r="J9" s="103"/>
      <c r="K9" s="103"/>
      <c r="L9" s="103"/>
      <c r="M9" s="103"/>
      <c r="N9" s="103"/>
      <c r="O9" s="103"/>
      <c r="P9" s="103"/>
      <c r="Q9" s="103"/>
    </row>
    <row r="10" spans="1:17" ht="12.75" customHeight="1" x14ac:dyDescent="0.2">
      <c r="A10" s="102" t="s">
        <v>146</v>
      </c>
      <c r="B10" s="102"/>
      <c r="C10" s="102"/>
      <c r="D10" s="99"/>
      <c r="E10" s="103"/>
      <c r="F10" s="103"/>
      <c r="G10" s="103"/>
      <c r="H10" s="103"/>
      <c r="I10" s="103"/>
      <c r="J10" s="103"/>
      <c r="K10" s="103"/>
      <c r="L10" s="103"/>
      <c r="M10" s="103"/>
      <c r="N10" s="103"/>
      <c r="O10" s="103"/>
      <c r="P10" s="103"/>
      <c r="Q10" s="103"/>
    </row>
    <row r="11" spans="1:17" ht="12.75" customHeight="1" x14ac:dyDescent="0.2">
      <c r="A11" s="102"/>
      <c r="B11" s="102" t="s">
        <v>147</v>
      </c>
      <c r="C11" s="102"/>
      <c r="D11" s="99"/>
      <c r="E11" s="103">
        <f>'15. Income Statement (3)'!E13*'6. Cash Receipts-Disbursements'!$G$8</f>
        <v>0</v>
      </c>
      <c r="F11" s="103">
        <f>'15. Income Statement (3)'!F13*'6. Cash Receipts-Disbursements'!$G$8</f>
        <v>0</v>
      </c>
      <c r="G11" s="103">
        <f>'15. Income Statement (3)'!G13*'6. Cash Receipts-Disbursements'!$G$8</f>
        <v>0</v>
      </c>
      <c r="H11" s="103">
        <f>'15. Income Statement (3)'!H13*'6. Cash Receipts-Disbursements'!$G$8</f>
        <v>0</v>
      </c>
      <c r="I11" s="103">
        <f>'15. Income Statement (3)'!I13*'6. Cash Receipts-Disbursements'!$G$8</f>
        <v>0</v>
      </c>
      <c r="J11" s="103">
        <f>'15. Income Statement (3)'!J13*'6. Cash Receipts-Disbursements'!$G$8</f>
        <v>0</v>
      </c>
      <c r="K11" s="103">
        <f>'15. Income Statement (3)'!K13*'6. Cash Receipts-Disbursements'!$G$8</f>
        <v>0</v>
      </c>
      <c r="L11" s="103">
        <f>'15. Income Statement (3)'!L13*'6. Cash Receipts-Disbursements'!$G$8</f>
        <v>0</v>
      </c>
      <c r="M11" s="103">
        <f>'15. Income Statement (3)'!M13*'6. Cash Receipts-Disbursements'!$G$8</f>
        <v>0</v>
      </c>
      <c r="N11" s="103">
        <f>'15. Income Statement (3)'!N13*'6. Cash Receipts-Disbursements'!$G$8</f>
        <v>0</v>
      </c>
      <c r="O11" s="103">
        <f>'15. Income Statement (3)'!O13*'6. Cash Receipts-Disbursements'!$G$8</f>
        <v>0</v>
      </c>
      <c r="P11" s="103">
        <f>'15. Income Statement (3)'!P13*'6. Cash Receipts-Disbursements'!$G$8</f>
        <v>0</v>
      </c>
      <c r="Q11" s="103">
        <f>SUM(E11:P11)</f>
        <v>0</v>
      </c>
    </row>
    <row r="12" spans="1:17" ht="12.75" customHeight="1" thickBot="1" x14ac:dyDescent="0.25">
      <c r="A12" s="102"/>
      <c r="B12" s="102" t="s">
        <v>148</v>
      </c>
      <c r="C12" s="102"/>
      <c r="D12" s="99"/>
      <c r="E12" s="57">
        <f>('12. Income Statement (2)'!O13*'6. Cash Receipts-Disbursements'!G10)+('12. Income Statement (2)'!P13*'6. Cash Receipts-Disbursements'!G9)</f>
        <v>0</v>
      </c>
      <c r="F12" s="57">
        <f>('12. Income Statement (2)'!P13*'6. Cash Receipts-Disbursements'!G10)+('15. Income Statement (3)'!E13*'6. Cash Receipts-Disbursements'!G9)</f>
        <v>0</v>
      </c>
      <c r="G12" s="57">
        <f>('15. Income Statement (3)'!E13*'6. Cash Receipts-Disbursements'!$G$10)+('15. Income Statement (3)'!F13*'6. Cash Receipts-Disbursements'!$G$9)</f>
        <v>0</v>
      </c>
      <c r="H12" s="57">
        <f>('15. Income Statement (3)'!F13*'6. Cash Receipts-Disbursements'!$G$10)+('15. Income Statement (3)'!G13*'6. Cash Receipts-Disbursements'!$G$9)</f>
        <v>0</v>
      </c>
      <c r="I12" s="57">
        <f>('15. Income Statement (3)'!G13*'6. Cash Receipts-Disbursements'!$G$10)+('15. Income Statement (3)'!H13*'6. Cash Receipts-Disbursements'!$G$9)</f>
        <v>0</v>
      </c>
      <c r="J12" s="57">
        <f>('15. Income Statement (3)'!H13*'6. Cash Receipts-Disbursements'!$G$10)+('15. Income Statement (3)'!I13*'6. Cash Receipts-Disbursements'!$G$9)</f>
        <v>0</v>
      </c>
      <c r="K12" s="57">
        <f>('15. Income Statement (3)'!I13*'6. Cash Receipts-Disbursements'!$G$10)+('15. Income Statement (3)'!J13*'6. Cash Receipts-Disbursements'!$G$9)</f>
        <v>0</v>
      </c>
      <c r="L12" s="57">
        <f>('15. Income Statement (3)'!J13*'6. Cash Receipts-Disbursements'!$G$10)+('15. Income Statement (3)'!K13*'6. Cash Receipts-Disbursements'!$G$9)</f>
        <v>0</v>
      </c>
      <c r="M12" s="57">
        <f>('15. Income Statement (3)'!K13*'6. Cash Receipts-Disbursements'!$G$10)+('15. Income Statement (3)'!L13*'6. Cash Receipts-Disbursements'!$G$9)</f>
        <v>0</v>
      </c>
      <c r="N12" s="57">
        <f>('15. Income Statement (3)'!L13*'6. Cash Receipts-Disbursements'!$G$10)+('15. Income Statement (3)'!M13*'6. Cash Receipts-Disbursements'!$G$9)</f>
        <v>0</v>
      </c>
      <c r="O12" s="57">
        <f>('15. Income Statement (3)'!M13*'6. Cash Receipts-Disbursements'!$G$10)+('15. Income Statement (3)'!N13*'6. Cash Receipts-Disbursements'!$G$9)</f>
        <v>0</v>
      </c>
      <c r="P12" s="57">
        <f>('15. Income Statement (3)'!N13*'6. Cash Receipts-Disbursements'!$G$10)+('15. Income Statement (3)'!O13*'6. Cash Receipts-Disbursements'!$G$9)</f>
        <v>0</v>
      </c>
      <c r="Q12" s="57">
        <f>SUM(E12:P12)</f>
        <v>0</v>
      </c>
    </row>
    <row r="13" spans="1:17" ht="12.75" customHeight="1" x14ac:dyDescent="0.2">
      <c r="A13" s="102" t="s">
        <v>149</v>
      </c>
      <c r="B13" s="102"/>
      <c r="C13" s="102"/>
      <c r="D13" s="99"/>
      <c r="E13" s="103">
        <f t="shared" ref="E13:Q13" si="1">SUM(E11:E12)</f>
        <v>0</v>
      </c>
      <c r="F13" s="103">
        <f t="shared" si="1"/>
        <v>0</v>
      </c>
      <c r="G13" s="103">
        <f t="shared" si="1"/>
        <v>0</v>
      </c>
      <c r="H13" s="103">
        <f t="shared" si="1"/>
        <v>0</v>
      </c>
      <c r="I13" s="103">
        <f t="shared" si="1"/>
        <v>0</v>
      </c>
      <c r="J13" s="103">
        <f t="shared" si="1"/>
        <v>0</v>
      </c>
      <c r="K13" s="103">
        <f t="shared" si="1"/>
        <v>0</v>
      </c>
      <c r="L13" s="103">
        <f t="shared" si="1"/>
        <v>0</v>
      </c>
      <c r="M13" s="103">
        <f t="shared" si="1"/>
        <v>0</v>
      </c>
      <c r="N13" s="103">
        <f t="shared" si="1"/>
        <v>0</v>
      </c>
      <c r="O13" s="103">
        <f t="shared" si="1"/>
        <v>0</v>
      </c>
      <c r="P13" s="103">
        <f t="shared" si="1"/>
        <v>0</v>
      </c>
      <c r="Q13" s="103">
        <f t="shared" si="1"/>
        <v>0</v>
      </c>
    </row>
    <row r="14" spans="1:17" ht="12.75" customHeight="1" x14ac:dyDescent="0.2">
      <c r="A14" s="102"/>
      <c r="B14" s="102"/>
      <c r="C14" s="102"/>
      <c r="D14" s="99"/>
      <c r="E14" s="103"/>
      <c r="F14" s="103"/>
      <c r="G14" s="103"/>
      <c r="H14" s="103"/>
      <c r="I14" s="103"/>
      <c r="J14" s="103"/>
      <c r="K14" s="103"/>
      <c r="L14" s="103"/>
      <c r="M14" s="103"/>
      <c r="N14" s="103"/>
      <c r="O14" s="103"/>
      <c r="P14" s="103"/>
      <c r="Q14" s="103"/>
    </row>
    <row r="15" spans="1:17" ht="12.75" customHeight="1" x14ac:dyDescent="0.2">
      <c r="A15" s="102" t="s">
        <v>150</v>
      </c>
      <c r="B15" s="102"/>
      <c r="C15" s="102"/>
      <c r="D15" s="99"/>
      <c r="E15" s="103"/>
      <c r="F15" s="103"/>
      <c r="G15" s="103"/>
      <c r="H15" s="103"/>
      <c r="I15" s="103"/>
      <c r="J15" s="103"/>
      <c r="K15" s="103"/>
      <c r="L15" s="103"/>
      <c r="M15" s="103"/>
      <c r="N15" s="103"/>
      <c r="O15" s="103"/>
      <c r="P15" s="103"/>
      <c r="Q15" s="103"/>
    </row>
    <row r="16" spans="1:17" ht="12.75" customHeight="1" x14ac:dyDescent="0.2">
      <c r="A16" s="102"/>
      <c r="B16" s="1" t="s">
        <v>170</v>
      </c>
      <c r="C16" s="1"/>
      <c r="D16" s="99"/>
      <c r="E16" s="103"/>
      <c r="F16" s="103"/>
      <c r="G16" s="103"/>
      <c r="H16" s="103"/>
      <c r="I16" s="103"/>
      <c r="J16" s="103"/>
      <c r="K16" s="103"/>
      <c r="L16" s="103"/>
      <c r="M16" s="103"/>
      <c r="N16" s="103"/>
      <c r="O16" s="103"/>
      <c r="P16" s="103"/>
      <c r="Q16" s="103"/>
    </row>
    <row r="17" spans="1:17" ht="12.75" customHeight="1" x14ac:dyDescent="0.2">
      <c r="A17" s="102"/>
      <c r="B17" s="1"/>
      <c r="C17" s="102" t="s">
        <v>151</v>
      </c>
      <c r="D17" s="99"/>
      <c r="E17" s="135">
        <v>0</v>
      </c>
      <c r="F17" s="135">
        <v>0</v>
      </c>
      <c r="G17" s="135">
        <v>0</v>
      </c>
      <c r="H17" s="135">
        <v>0</v>
      </c>
      <c r="I17" s="135">
        <v>0</v>
      </c>
      <c r="J17" s="135">
        <v>0</v>
      </c>
      <c r="K17" s="135">
        <v>0</v>
      </c>
      <c r="L17" s="135">
        <v>0</v>
      </c>
      <c r="M17" s="135">
        <v>0</v>
      </c>
      <c r="N17" s="135">
        <v>0</v>
      </c>
      <c r="O17" s="135">
        <v>0</v>
      </c>
      <c r="P17" s="135">
        <v>0</v>
      </c>
      <c r="Q17" s="103">
        <f>SUM(E17:P17)</f>
        <v>0</v>
      </c>
    </row>
    <row r="18" spans="1:17" ht="12.75" customHeight="1" x14ac:dyDescent="0.2">
      <c r="A18" s="102"/>
      <c r="B18" s="1"/>
      <c r="C18" s="102" t="s">
        <v>302</v>
      </c>
      <c r="D18" s="99"/>
      <c r="E18" s="135">
        <v>0</v>
      </c>
      <c r="F18" s="135">
        <v>0</v>
      </c>
      <c r="G18" s="135">
        <v>0</v>
      </c>
      <c r="H18" s="135">
        <v>0</v>
      </c>
      <c r="I18" s="135">
        <v>0</v>
      </c>
      <c r="J18" s="135">
        <v>0</v>
      </c>
      <c r="K18" s="135">
        <v>0</v>
      </c>
      <c r="L18" s="135">
        <v>0</v>
      </c>
      <c r="M18" s="135">
        <v>0</v>
      </c>
      <c r="N18" s="135">
        <v>0</v>
      </c>
      <c r="O18" s="135">
        <v>0</v>
      </c>
      <c r="P18" s="135">
        <v>0</v>
      </c>
      <c r="Q18" s="103">
        <f>SUM(E18:P18)</f>
        <v>0</v>
      </c>
    </row>
    <row r="19" spans="1:17" ht="12.75" customHeight="1" x14ac:dyDescent="0.2">
      <c r="A19" s="102"/>
      <c r="B19" s="102"/>
      <c r="C19" s="102" t="s">
        <v>137</v>
      </c>
      <c r="D19" s="99"/>
      <c r="E19" s="103">
        <f>('6. Cash Receipts-Disbursements'!G15*'15. Income Statement (3)'!E20)+('6. Cash Receipts-Disbursements'!G16*'12. Income Statement (2)'!P20)+('6. Cash Receipts-Disbursements'!G17*'12. Income Statement (2)'!O13)</f>
        <v>0</v>
      </c>
      <c r="F19" s="103">
        <f>('6. Cash Receipts-Disbursements'!G15*'15. Income Statement (3)'!F20)+('6. Cash Receipts-Disbursements'!G16*'15. Income Statement (3)'!E20)+('6. Cash Receipts-Disbursements'!G17*'12. Income Statement (2)'!P20)</f>
        <v>0</v>
      </c>
      <c r="G19" s="103">
        <f>('6. Cash Receipts-Disbursements'!$G$15*'15. Income Statement (3)'!G20)+('6. Cash Receipts-Disbursements'!$G$16*'15. Income Statement (3)'!F20)+('6. Cash Receipts-Disbursements'!$G$17*'15. Income Statement (3)'!E20)</f>
        <v>0</v>
      </c>
      <c r="H19" s="103">
        <f>('6. Cash Receipts-Disbursements'!$G$15*'15. Income Statement (3)'!H20)+('6. Cash Receipts-Disbursements'!$G$16*'15. Income Statement (3)'!G20)+('6. Cash Receipts-Disbursements'!$G$17*'15. Income Statement (3)'!F20)</f>
        <v>0</v>
      </c>
      <c r="I19" s="103">
        <f>('6. Cash Receipts-Disbursements'!$G$15*'15. Income Statement (3)'!I20)+('6. Cash Receipts-Disbursements'!$G$16*'15. Income Statement (3)'!H20)+('6. Cash Receipts-Disbursements'!$G$17*'15. Income Statement (3)'!G20)</f>
        <v>0</v>
      </c>
      <c r="J19" s="103">
        <f>('6. Cash Receipts-Disbursements'!$G$15*'15. Income Statement (3)'!J20)+('6. Cash Receipts-Disbursements'!$G$16*'15. Income Statement (3)'!I20)+('6. Cash Receipts-Disbursements'!$G$17*'15. Income Statement (3)'!H20)</f>
        <v>0</v>
      </c>
      <c r="K19" s="103">
        <f>('6. Cash Receipts-Disbursements'!$G$15*'15. Income Statement (3)'!K20)+('6. Cash Receipts-Disbursements'!$G$16*'15. Income Statement (3)'!J20)+('6. Cash Receipts-Disbursements'!$G$17*'15. Income Statement (3)'!I20)</f>
        <v>0</v>
      </c>
      <c r="L19" s="103">
        <f>('6. Cash Receipts-Disbursements'!$G$15*'15. Income Statement (3)'!L20)+('6. Cash Receipts-Disbursements'!$G$16*'15. Income Statement (3)'!K20)+('6. Cash Receipts-Disbursements'!$G$17*'15. Income Statement (3)'!J20)</f>
        <v>0</v>
      </c>
      <c r="M19" s="103">
        <f>('6. Cash Receipts-Disbursements'!$G$15*'15. Income Statement (3)'!M20)+('6. Cash Receipts-Disbursements'!$G$16*'15. Income Statement (3)'!L20)+('6. Cash Receipts-Disbursements'!$G$17*'15. Income Statement (3)'!K20)</f>
        <v>0</v>
      </c>
      <c r="N19" s="103">
        <f>('6. Cash Receipts-Disbursements'!$G$15*'15. Income Statement (3)'!N20)+('6. Cash Receipts-Disbursements'!$G$16*'15. Income Statement (3)'!M20)+('6. Cash Receipts-Disbursements'!$G$17*'15. Income Statement (3)'!L20)</f>
        <v>0</v>
      </c>
      <c r="O19" s="103">
        <f>('6. Cash Receipts-Disbursements'!$G$15*'15. Income Statement (3)'!O20)+('6. Cash Receipts-Disbursements'!$G$16*'15. Income Statement (3)'!N20)+('6. Cash Receipts-Disbursements'!$G$17*'15. Income Statement (3)'!M20)</f>
        <v>0</v>
      </c>
      <c r="P19" s="103">
        <f>('6. Cash Receipts-Disbursements'!$G$15*'15. Income Statement (3)'!P20)+('6. Cash Receipts-Disbursements'!$G$16*'15. Income Statement (3)'!O20)+('6. Cash Receipts-Disbursements'!$G$17*'15. Income Statement (3)'!N20)</f>
        <v>0</v>
      </c>
      <c r="Q19" s="103">
        <f>SUM(E19:P19)</f>
        <v>0</v>
      </c>
    </row>
    <row r="20" spans="1:17" ht="12.75" customHeight="1" x14ac:dyDescent="0.2">
      <c r="A20" s="102"/>
      <c r="B20" s="102" t="s">
        <v>152</v>
      </c>
      <c r="C20" s="102"/>
      <c r="D20" s="99"/>
      <c r="E20" s="103"/>
      <c r="F20" s="103"/>
      <c r="G20" s="103"/>
      <c r="H20" s="103"/>
      <c r="I20" s="103"/>
      <c r="J20" s="103"/>
      <c r="K20" s="103"/>
      <c r="L20" s="103"/>
      <c r="M20" s="103"/>
      <c r="N20" s="103"/>
      <c r="O20" s="103"/>
      <c r="P20" s="103"/>
      <c r="Q20" s="103"/>
    </row>
    <row r="21" spans="1:17" ht="12.75" customHeight="1" x14ac:dyDescent="0.2">
      <c r="A21" s="102"/>
      <c r="B21" s="102"/>
      <c r="C21" s="102" t="str">
        <f>'8. Income Statement'!A24</f>
        <v>Salaries and Wages</v>
      </c>
      <c r="D21" s="99"/>
      <c r="E21" s="103">
        <f>'15. Income Statement (3)'!E31</f>
        <v>0</v>
      </c>
      <c r="F21" s="103">
        <f>'15. Income Statement (3)'!F31</f>
        <v>0</v>
      </c>
      <c r="G21" s="103">
        <f>'15. Income Statement (3)'!G31</f>
        <v>0</v>
      </c>
      <c r="H21" s="103">
        <f>'15. Income Statement (3)'!H31</f>
        <v>0</v>
      </c>
      <c r="I21" s="103">
        <f>'15. Income Statement (3)'!I31</f>
        <v>0</v>
      </c>
      <c r="J21" s="103">
        <f>'15. Income Statement (3)'!J31</f>
        <v>0</v>
      </c>
      <c r="K21" s="103">
        <f>'15. Income Statement (3)'!K31</f>
        <v>0</v>
      </c>
      <c r="L21" s="103">
        <f>'15. Income Statement (3)'!L31</f>
        <v>0</v>
      </c>
      <c r="M21" s="103">
        <f>'15. Income Statement (3)'!M31</f>
        <v>0</v>
      </c>
      <c r="N21" s="103">
        <f>'15. Income Statement (3)'!N31</f>
        <v>0</v>
      </c>
      <c r="O21" s="103">
        <f>'15. Income Statement (3)'!O31</f>
        <v>0</v>
      </c>
      <c r="P21" s="103">
        <f>'15. Income Statement (3)'!P31</f>
        <v>0</v>
      </c>
      <c r="Q21" s="103">
        <f t="shared" ref="Q21:Q28" si="2">SUM(E21:P21)</f>
        <v>0</v>
      </c>
    </row>
    <row r="22" spans="1:17" ht="12.75" customHeight="1" x14ac:dyDescent="0.2">
      <c r="A22" s="102"/>
      <c r="B22" s="102"/>
      <c r="C22" s="102" t="str">
        <f>'8. Income Statement'!A33</f>
        <v>Fixed Business Expenses</v>
      </c>
      <c r="D22" s="99"/>
      <c r="E22" s="103">
        <f>'15. Income Statement (3)'!E54</f>
        <v>0</v>
      </c>
      <c r="F22" s="103">
        <f>'15. Income Statement (3)'!F54</f>
        <v>0</v>
      </c>
      <c r="G22" s="103">
        <f>'15. Income Statement (3)'!G54</f>
        <v>0</v>
      </c>
      <c r="H22" s="103">
        <f>'15. Income Statement (3)'!H54</f>
        <v>0</v>
      </c>
      <c r="I22" s="103">
        <f>'15. Income Statement (3)'!I54</f>
        <v>0</v>
      </c>
      <c r="J22" s="103">
        <f>'15. Income Statement (3)'!J54</f>
        <v>0</v>
      </c>
      <c r="K22" s="103">
        <f>'15. Income Statement (3)'!K54</f>
        <v>0</v>
      </c>
      <c r="L22" s="103">
        <f>'15. Income Statement (3)'!L54</f>
        <v>0</v>
      </c>
      <c r="M22" s="103">
        <f>'15. Income Statement (3)'!M54</f>
        <v>0</v>
      </c>
      <c r="N22" s="103">
        <f>'15. Income Statement (3)'!N54</f>
        <v>0</v>
      </c>
      <c r="O22" s="103">
        <f>'15. Income Statement (3)'!O54</f>
        <v>0</v>
      </c>
      <c r="P22" s="103">
        <f>'15. Income Statement (3)'!P54</f>
        <v>0</v>
      </c>
      <c r="Q22" s="103">
        <f t="shared" si="2"/>
        <v>0</v>
      </c>
    </row>
    <row r="23" spans="1:17" ht="12.75" customHeight="1" x14ac:dyDescent="0.2">
      <c r="A23" s="102"/>
      <c r="B23" s="102"/>
      <c r="C23" s="102" t="s">
        <v>158</v>
      </c>
      <c r="D23" s="99"/>
      <c r="E23" s="103">
        <v>0</v>
      </c>
      <c r="F23" s="103">
        <v>0</v>
      </c>
      <c r="G23" s="103">
        <f>SUM('15. Income Statement (3)'!E63:G63)</f>
        <v>0</v>
      </c>
      <c r="H23" s="103">
        <v>0</v>
      </c>
      <c r="I23" s="103">
        <v>0</v>
      </c>
      <c r="J23" s="103">
        <f>SUM('15. Income Statement (3)'!H63:J63)</f>
        <v>0</v>
      </c>
      <c r="K23" s="103">
        <v>0</v>
      </c>
      <c r="L23" s="103">
        <v>0</v>
      </c>
      <c r="M23" s="103">
        <f>SUM('15. Income Statement (3)'!K63:M63)</f>
        <v>0</v>
      </c>
      <c r="N23" s="103">
        <v>0</v>
      </c>
      <c r="O23" s="103">
        <v>0</v>
      </c>
      <c r="P23" s="103">
        <f>SUM('15. Income Statement (3)'!N63:P63)</f>
        <v>0</v>
      </c>
      <c r="Q23" s="103">
        <f t="shared" si="2"/>
        <v>0</v>
      </c>
    </row>
    <row r="24" spans="1:17" ht="12.75" customHeight="1" x14ac:dyDescent="0.2">
      <c r="A24" s="102"/>
      <c r="B24" s="102" t="s">
        <v>153</v>
      </c>
      <c r="C24" s="102"/>
      <c r="D24" s="99"/>
      <c r="E24" s="103"/>
      <c r="F24" s="103"/>
      <c r="G24" s="103"/>
      <c r="H24" s="103"/>
      <c r="I24" s="103"/>
      <c r="J24" s="103"/>
      <c r="K24" s="103"/>
      <c r="L24" s="103"/>
      <c r="M24" s="103"/>
      <c r="N24" s="103"/>
      <c r="O24" s="103"/>
      <c r="P24" s="103"/>
      <c r="Q24" s="103">
        <f t="shared" si="2"/>
        <v>0</v>
      </c>
    </row>
    <row r="25" spans="1:17" ht="12.75" customHeight="1" x14ac:dyDescent="0.2">
      <c r="A25" s="102"/>
      <c r="B25" s="102"/>
      <c r="C25" s="102" t="s">
        <v>154</v>
      </c>
      <c r="D25" s="99"/>
      <c r="E25" s="103">
        <f>'1. Required Start-Up Funds'!J42</f>
        <v>0</v>
      </c>
      <c r="F25" s="103">
        <f t="shared" ref="F25:P25" si="3">E25</f>
        <v>0</v>
      </c>
      <c r="G25" s="103">
        <f t="shared" si="3"/>
        <v>0</v>
      </c>
      <c r="H25" s="103">
        <f t="shared" si="3"/>
        <v>0</v>
      </c>
      <c r="I25" s="103">
        <f t="shared" si="3"/>
        <v>0</v>
      </c>
      <c r="J25" s="103">
        <f t="shared" si="3"/>
        <v>0</v>
      </c>
      <c r="K25" s="103">
        <f t="shared" si="3"/>
        <v>0</v>
      </c>
      <c r="L25" s="103">
        <f t="shared" si="3"/>
        <v>0</v>
      </c>
      <c r="M25" s="103">
        <f t="shared" si="3"/>
        <v>0</v>
      </c>
      <c r="N25" s="103">
        <f t="shared" si="3"/>
        <v>0</v>
      </c>
      <c r="O25" s="103">
        <f t="shared" si="3"/>
        <v>0</v>
      </c>
      <c r="P25" s="103">
        <f t="shared" si="3"/>
        <v>0</v>
      </c>
      <c r="Q25" s="103">
        <f t="shared" si="2"/>
        <v>0</v>
      </c>
    </row>
    <row r="26" spans="1:17" ht="12.75" customHeight="1" x14ac:dyDescent="0.2">
      <c r="A26" s="102"/>
      <c r="B26" s="102"/>
      <c r="C26" s="102" t="s">
        <v>155</v>
      </c>
      <c r="D26" s="99"/>
      <c r="E26" s="103">
        <f>'6. Cash Receipts-Disbursements'!G22/12*'13. Cash Flow Statement (2)'!P40</f>
        <v>0</v>
      </c>
      <c r="F26" s="103">
        <f>'6. Cash Receipts-Disbursements'!G22/12*'16. Cash Flow Statement (3)'!E40</f>
        <v>0</v>
      </c>
      <c r="G26" s="103">
        <f>('6. Cash Receipts-Disbursements'!$G$22/12)*F40</f>
        <v>0</v>
      </c>
      <c r="H26" s="103">
        <f>('6. Cash Receipts-Disbursements'!$G$22/12)*G40</f>
        <v>0</v>
      </c>
      <c r="I26" s="103">
        <f>('6. Cash Receipts-Disbursements'!$G$22/12)*H40</f>
        <v>0</v>
      </c>
      <c r="J26" s="103">
        <f>('6. Cash Receipts-Disbursements'!$G$22/12)*I40</f>
        <v>0</v>
      </c>
      <c r="K26" s="103">
        <f>('6. Cash Receipts-Disbursements'!$G$22/12)*J40</f>
        <v>0</v>
      </c>
      <c r="L26" s="103">
        <f>('6. Cash Receipts-Disbursements'!$G$22/12)*K40</f>
        <v>0</v>
      </c>
      <c r="M26" s="103">
        <f>('6. Cash Receipts-Disbursements'!$G$22/12)*L40</f>
        <v>0</v>
      </c>
      <c r="N26" s="103">
        <f>('6. Cash Receipts-Disbursements'!$G$22/12)*M40</f>
        <v>0</v>
      </c>
      <c r="O26" s="103">
        <f>('6. Cash Receipts-Disbursements'!$G$22/12)*N40</f>
        <v>0</v>
      </c>
      <c r="P26" s="103">
        <f>('6. Cash Receipts-Disbursements'!$G$22/12)*O40</f>
        <v>0</v>
      </c>
      <c r="Q26" s="103">
        <f t="shared" si="2"/>
        <v>0</v>
      </c>
    </row>
    <row r="27" spans="1:17" ht="12.75" customHeight="1" x14ac:dyDescent="0.2">
      <c r="A27" s="102"/>
      <c r="B27" s="102"/>
      <c r="C27" s="102" t="s">
        <v>156</v>
      </c>
      <c r="D27" s="99"/>
      <c r="E27" s="135">
        <v>0</v>
      </c>
      <c r="F27" s="135">
        <v>0</v>
      </c>
      <c r="G27" s="135">
        <v>0</v>
      </c>
      <c r="H27" s="135">
        <v>0</v>
      </c>
      <c r="I27" s="135">
        <v>0</v>
      </c>
      <c r="J27" s="135">
        <v>0</v>
      </c>
      <c r="K27" s="135">
        <v>0</v>
      </c>
      <c r="L27" s="135">
        <v>0</v>
      </c>
      <c r="M27" s="135">
        <v>0</v>
      </c>
      <c r="N27" s="135">
        <v>0</v>
      </c>
      <c r="O27" s="135">
        <v>0</v>
      </c>
      <c r="P27" s="135">
        <v>0</v>
      </c>
      <c r="Q27" s="103">
        <f t="shared" si="2"/>
        <v>0</v>
      </c>
    </row>
    <row r="28" spans="1:17" ht="12.75" customHeight="1" thickBot="1" x14ac:dyDescent="0.25">
      <c r="A28" s="1"/>
      <c r="B28" s="1"/>
      <c r="C28" s="1" t="s">
        <v>157</v>
      </c>
      <c r="D28" s="45"/>
      <c r="E28" s="136">
        <v>0</v>
      </c>
      <c r="F28" s="136">
        <v>0</v>
      </c>
      <c r="G28" s="136">
        <v>0</v>
      </c>
      <c r="H28" s="136">
        <v>0</v>
      </c>
      <c r="I28" s="136">
        <v>0</v>
      </c>
      <c r="J28" s="136">
        <v>0</v>
      </c>
      <c r="K28" s="136">
        <v>0</v>
      </c>
      <c r="L28" s="136">
        <v>0</v>
      </c>
      <c r="M28" s="136">
        <v>0</v>
      </c>
      <c r="N28" s="136">
        <v>0</v>
      </c>
      <c r="O28" s="136">
        <v>0</v>
      </c>
      <c r="P28" s="136">
        <v>0</v>
      </c>
      <c r="Q28" s="57">
        <f t="shared" si="2"/>
        <v>0</v>
      </c>
    </row>
    <row r="29" spans="1:17" ht="12.75" customHeight="1" x14ac:dyDescent="0.2">
      <c r="A29" s="1" t="s">
        <v>159</v>
      </c>
      <c r="B29" s="1"/>
      <c r="C29" s="1"/>
      <c r="D29" s="45"/>
      <c r="E29" s="53">
        <f t="shared" ref="E29:Q29" si="4">SUM(E17:E28)</f>
        <v>0</v>
      </c>
      <c r="F29" s="53">
        <f t="shared" si="4"/>
        <v>0</v>
      </c>
      <c r="G29" s="53">
        <f t="shared" si="4"/>
        <v>0</v>
      </c>
      <c r="H29" s="53">
        <f t="shared" si="4"/>
        <v>0</v>
      </c>
      <c r="I29" s="53">
        <f t="shared" si="4"/>
        <v>0</v>
      </c>
      <c r="J29" s="53">
        <f t="shared" si="4"/>
        <v>0</v>
      </c>
      <c r="K29" s="53">
        <f t="shared" si="4"/>
        <v>0</v>
      </c>
      <c r="L29" s="53">
        <f t="shared" si="4"/>
        <v>0</v>
      </c>
      <c r="M29" s="53">
        <f t="shared" si="4"/>
        <v>0</v>
      </c>
      <c r="N29" s="53">
        <f t="shared" si="4"/>
        <v>0</v>
      </c>
      <c r="O29" s="53">
        <f t="shared" si="4"/>
        <v>0</v>
      </c>
      <c r="P29" s="53">
        <f t="shared" si="4"/>
        <v>0</v>
      </c>
      <c r="Q29" s="53">
        <f t="shared" si="4"/>
        <v>0</v>
      </c>
    </row>
    <row r="30" spans="1:17" ht="12.75" customHeight="1" x14ac:dyDescent="0.2">
      <c r="A30" s="1"/>
      <c r="B30" s="1"/>
      <c r="C30" s="1"/>
      <c r="D30" s="45"/>
      <c r="E30" s="53"/>
      <c r="F30" s="53"/>
      <c r="G30" s="53"/>
      <c r="H30" s="53"/>
      <c r="I30" s="53"/>
      <c r="J30" s="53"/>
      <c r="K30" s="53"/>
      <c r="L30" s="53"/>
      <c r="M30" s="53"/>
      <c r="N30" s="53"/>
      <c r="O30" s="53"/>
      <c r="P30" s="53"/>
      <c r="Q30" s="53"/>
    </row>
    <row r="31" spans="1:17" ht="12.75" customHeight="1" x14ac:dyDescent="0.2">
      <c r="A31" s="1" t="s">
        <v>161</v>
      </c>
      <c r="B31" s="1"/>
      <c r="C31" s="1"/>
      <c r="D31" s="45"/>
      <c r="E31" s="53">
        <f t="shared" ref="E31:Q31" si="5">E13-E29</f>
        <v>0</v>
      </c>
      <c r="F31" s="53">
        <f t="shared" si="5"/>
        <v>0</v>
      </c>
      <c r="G31" s="53">
        <f t="shared" si="5"/>
        <v>0</v>
      </c>
      <c r="H31" s="53">
        <f t="shared" si="5"/>
        <v>0</v>
      </c>
      <c r="I31" s="53">
        <f t="shared" si="5"/>
        <v>0</v>
      </c>
      <c r="J31" s="53">
        <f t="shared" si="5"/>
        <v>0</v>
      </c>
      <c r="K31" s="53">
        <f t="shared" si="5"/>
        <v>0</v>
      </c>
      <c r="L31" s="53">
        <f t="shared" si="5"/>
        <v>0</v>
      </c>
      <c r="M31" s="53">
        <f t="shared" si="5"/>
        <v>0</v>
      </c>
      <c r="N31" s="53">
        <f t="shared" si="5"/>
        <v>0</v>
      </c>
      <c r="O31" s="53">
        <f t="shared" si="5"/>
        <v>0</v>
      </c>
      <c r="P31" s="53">
        <f t="shared" si="5"/>
        <v>0</v>
      </c>
      <c r="Q31" s="53">
        <f t="shared" si="5"/>
        <v>0</v>
      </c>
    </row>
    <row r="32" spans="1:17" ht="12.75" customHeight="1" x14ac:dyDescent="0.2">
      <c r="A32" s="1"/>
      <c r="B32" s="1"/>
      <c r="C32" s="1"/>
      <c r="D32" s="45"/>
      <c r="E32" s="53"/>
      <c r="F32" s="53"/>
      <c r="G32" s="53"/>
      <c r="H32" s="53"/>
      <c r="I32" s="53"/>
      <c r="J32" s="53"/>
      <c r="K32" s="53"/>
      <c r="L32" s="53"/>
      <c r="M32" s="53"/>
      <c r="N32" s="53"/>
      <c r="O32" s="53"/>
      <c r="P32" s="53"/>
      <c r="Q32" s="53"/>
    </row>
    <row r="33" spans="1:17" ht="12.75" customHeight="1" thickBot="1" x14ac:dyDescent="0.25">
      <c r="A33" s="1" t="s">
        <v>160</v>
      </c>
      <c r="B33" s="1"/>
      <c r="C33" s="1"/>
      <c r="D33" s="45"/>
      <c r="E33" s="57">
        <f t="shared" ref="E33:P33" si="6">E8+E31</f>
        <v>0</v>
      </c>
      <c r="F33" s="57">
        <f t="shared" si="6"/>
        <v>0</v>
      </c>
      <c r="G33" s="57">
        <f t="shared" si="6"/>
        <v>0</v>
      </c>
      <c r="H33" s="57">
        <f t="shared" si="6"/>
        <v>0</v>
      </c>
      <c r="I33" s="57">
        <f t="shared" si="6"/>
        <v>0</v>
      </c>
      <c r="J33" s="57">
        <f t="shared" si="6"/>
        <v>0</v>
      </c>
      <c r="K33" s="57">
        <f t="shared" si="6"/>
        <v>0</v>
      </c>
      <c r="L33" s="57">
        <f t="shared" si="6"/>
        <v>0</v>
      </c>
      <c r="M33" s="57">
        <f t="shared" si="6"/>
        <v>0</v>
      </c>
      <c r="N33" s="57">
        <f t="shared" si="6"/>
        <v>0</v>
      </c>
      <c r="O33" s="57">
        <f t="shared" si="6"/>
        <v>0</v>
      </c>
      <c r="P33" s="57">
        <f t="shared" si="6"/>
        <v>0</v>
      </c>
      <c r="Q33" s="57"/>
    </row>
    <row r="34" spans="1:17" ht="12.75" customHeight="1" x14ac:dyDescent="0.2">
      <c r="A34" s="1"/>
      <c r="B34" s="1"/>
      <c r="C34" s="1"/>
      <c r="D34" s="45"/>
      <c r="E34" s="53"/>
      <c r="F34" s="53"/>
      <c r="G34" s="53"/>
      <c r="H34" s="53"/>
      <c r="I34" s="53"/>
      <c r="J34" s="53"/>
      <c r="K34" s="53"/>
      <c r="L34" s="53"/>
      <c r="M34" s="53"/>
      <c r="N34" s="53"/>
      <c r="O34" s="53"/>
      <c r="P34" s="53"/>
      <c r="Q34" s="53"/>
    </row>
    <row r="35" spans="1:17" ht="12.75" customHeight="1" x14ac:dyDescent="0.2">
      <c r="A35" s="1" t="s">
        <v>162</v>
      </c>
      <c r="B35" s="1"/>
      <c r="C35" s="1"/>
      <c r="D35" s="45"/>
      <c r="E35" s="53">
        <f>IF((E33-'6. Cash Receipts-Disbursements'!$G$21)&lt;0,'6. Cash Receipts-Disbursements'!$G$21-'16. Cash Flow Statement (3)'!E33,0)</f>
        <v>0</v>
      </c>
      <c r="F35" s="53">
        <f>IF((F33-'6. Cash Receipts-Disbursements'!$G$21)&lt;0,'6. Cash Receipts-Disbursements'!$G$21-'16. Cash Flow Statement (3)'!F33,0)</f>
        <v>0</v>
      </c>
      <c r="G35" s="53">
        <f>IF((G33-'6. Cash Receipts-Disbursements'!$G$21)&lt;0,'6. Cash Receipts-Disbursements'!$G$21-'16. Cash Flow Statement (3)'!G33,0)</f>
        <v>0</v>
      </c>
      <c r="H35" s="53">
        <f>IF((H33-'6. Cash Receipts-Disbursements'!$G$21)&lt;0,'6. Cash Receipts-Disbursements'!$G$21-'16. Cash Flow Statement (3)'!H33,0)</f>
        <v>0</v>
      </c>
      <c r="I35" s="53">
        <f>IF((I33-'6. Cash Receipts-Disbursements'!$G$21)&lt;0,'6. Cash Receipts-Disbursements'!$G$21-'16. Cash Flow Statement (3)'!I33,0)</f>
        <v>0</v>
      </c>
      <c r="J35" s="53">
        <f>IF((J33-'6. Cash Receipts-Disbursements'!$G$21)&lt;0,'6. Cash Receipts-Disbursements'!$G$21-'16. Cash Flow Statement (3)'!J33,0)</f>
        <v>0</v>
      </c>
      <c r="K35" s="53">
        <f>IF((K33-'6. Cash Receipts-Disbursements'!$G$21)&lt;0,'6. Cash Receipts-Disbursements'!$G$21-'16. Cash Flow Statement (3)'!K33,0)</f>
        <v>0</v>
      </c>
      <c r="L35" s="53">
        <f>IF((L33-'6. Cash Receipts-Disbursements'!$G$21)&lt;0,'6. Cash Receipts-Disbursements'!$G$21-'16. Cash Flow Statement (3)'!L33,0)</f>
        <v>0</v>
      </c>
      <c r="M35" s="53">
        <f>IF((M33-'6. Cash Receipts-Disbursements'!$G$21)&lt;0,'6. Cash Receipts-Disbursements'!$G$21-'16. Cash Flow Statement (3)'!M33,0)</f>
        <v>0</v>
      </c>
      <c r="N35" s="53">
        <f>IF((N33-'6. Cash Receipts-Disbursements'!$G$21)&lt;0,'6. Cash Receipts-Disbursements'!$G$21-'16. Cash Flow Statement (3)'!N33,0)</f>
        <v>0</v>
      </c>
      <c r="O35" s="53">
        <f>IF((O33-'6. Cash Receipts-Disbursements'!$G$21)&lt;0,'6. Cash Receipts-Disbursements'!$G$21-'16. Cash Flow Statement (3)'!O33,0)</f>
        <v>0</v>
      </c>
      <c r="P35" s="53">
        <f>IF((P33-'6. Cash Receipts-Disbursements'!$G$21)&lt;0,'6. Cash Receipts-Disbursements'!$G$21-'16. Cash Flow Statement (3)'!P33,0)</f>
        <v>0</v>
      </c>
      <c r="Q35" s="53">
        <f>SUM(E35:P35)</f>
        <v>0</v>
      </c>
    </row>
    <row r="36" spans="1:17" ht="12.75" customHeight="1" thickBot="1" x14ac:dyDescent="0.25">
      <c r="A36" s="1"/>
      <c r="B36" s="1"/>
      <c r="C36" s="1"/>
      <c r="D36" s="45"/>
      <c r="E36" s="57"/>
      <c r="F36" s="57"/>
      <c r="G36" s="57"/>
      <c r="H36" s="57"/>
      <c r="I36" s="57"/>
      <c r="J36" s="57"/>
      <c r="K36" s="57"/>
      <c r="L36" s="57"/>
      <c r="M36" s="57"/>
      <c r="N36" s="57"/>
      <c r="O36" s="57"/>
      <c r="P36" s="57"/>
      <c r="Q36" s="57"/>
    </row>
    <row r="37" spans="1:17" ht="15.95" customHeight="1" thickBot="1" x14ac:dyDescent="0.25">
      <c r="A37" s="1" t="s">
        <v>163</v>
      </c>
      <c r="B37" s="1"/>
      <c r="C37" s="1"/>
      <c r="D37" s="45"/>
      <c r="E37" s="65">
        <f t="shared" ref="E37:P37" si="7">E33+E35</f>
        <v>0</v>
      </c>
      <c r="F37" s="65">
        <f t="shared" si="7"/>
        <v>0</v>
      </c>
      <c r="G37" s="65">
        <f t="shared" si="7"/>
        <v>0</v>
      </c>
      <c r="H37" s="65">
        <f t="shared" si="7"/>
        <v>0</v>
      </c>
      <c r="I37" s="65">
        <f t="shared" si="7"/>
        <v>0</v>
      </c>
      <c r="J37" s="65">
        <f t="shared" si="7"/>
        <v>0</v>
      </c>
      <c r="K37" s="65">
        <f t="shared" si="7"/>
        <v>0</v>
      </c>
      <c r="L37" s="65">
        <f t="shared" si="7"/>
        <v>0</v>
      </c>
      <c r="M37" s="65">
        <f t="shared" si="7"/>
        <v>0</v>
      </c>
      <c r="N37" s="65">
        <f t="shared" si="7"/>
        <v>0</v>
      </c>
      <c r="O37" s="65">
        <f t="shared" si="7"/>
        <v>0</v>
      </c>
      <c r="P37" s="65">
        <f t="shared" si="7"/>
        <v>0</v>
      </c>
      <c r="Q37" s="65"/>
    </row>
    <row r="38" spans="1:17" ht="12.75" customHeight="1" thickTop="1" x14ac:dyDescent="0.2">
      <c r="A38" s="1"/>
      <c r="B38" s="1"/>
      <c r="C38" s="1"/>
      <c r="D38" s="45"/>
      <c r="E38" s="53"/>
      <c r="F38" s="53"/>
      <c r="G38" s="53"/>
      <c r="H38" s="53"/>
      <c r="I38" s="53"/>
      <c r="J38" s="53"/>
      <c r="K38" s="53"/>
      <c r="L38" s="53"/>
      <c r="M38" s="53"/>
      <c r="N38" s="53"/>
      <c r="O38" s="53"/>
      <c r="P38" s="53"/>
      <c r="Q38" s="53"/>
    </row>
    <row r="39" spans="1:17" ht="12.75" customHeight="1" x14ac:dyDescent="0.2">
      <c r="A39" s="1"/>
      <c r="B39" s="1"/>
      <c r="C39" s="1"/>
      <c r="D39" s="45"/>
      <c r="E39" s="53"/>
      <c r="F39" s="53"/>
      <c r="G39" s="53"/>
      <c r="H39" s="53"/>
      <c r="I39" s="53"/>
      <c r="J39" s="53"/>
      <c r="K39" s="53"/>
      <c r="L39" s="53"/>
      <c r="M39" s="53"/>
      <c r="N39" s="53"/>
      <c r="O39" s="53"/>
      <c r="P39" s="53"/>
      <c r="Q39" s="53"/>
    </row>
    <row r="40" spans="1:17" ht="12.75" customHeight="1" x14ac:dyDescent="0.2">
      <c r="A40" s="1" t="s">
        <v>164</v>
      </c>
      <c r="B40" s="1"/>
      <c r="C40" s="1"/>
      <c r="D40" s="45"/>
      <c r="E40" s="103">
        <f>E35+'13. Cash Flow Statement (2)'!P40-'16. Cash Flow Statement (3)'!E27</f>
        <v>0</v>
      </c>
      <c r="F40" s="103">
        <f t="shared" ref="F40:P40" si="8">E40+F35-F27</f>
        <v>0</v>
      </c>
      <c r="G40" s="103">
        <f t="shared" si="8"/>
        <v>0</v>
      </c>
      <c r="H40" s="103">
        <f t="shared" si="8"/>
        <v>0</v>
      </c>
      <c r="I40" s="103">
        <f t="shared" si="8"/>
        <v>0</v>
      </c>
      <c r="J40" s="103">
        <f t="shared" si="8"/>
        <v>0</v>
      </c>
      <c r="K40" s="103">
        <f t="shared" si="8"/>
        <v>0</v>
      </c>
      <c r="L40" s="103">
        <f t="shared" si="8"/>
        <v>0</v>
      </c>
      <c r="M40" s="103">
        <f t="shared" si="8"/>
        <v>0</v>
      </c>
      <c r="N40" s="103">
        <f t="shared" si="8"/>
        <v>0</v>
      </c>
      <c r="O40" s="103">
        <f t="shared" si="8"/>
        <v>0</v>
      </c>
      <c r="P40" s="103">
        <f t="shared" si="8"/>
        <v>0</v>
      </c>
      <c r="Q40" s="103"/>
    </row>
    <row r="41" spans="1:17" ht="12.75" customHeight="1" x14ac:dyDescent="0.2">
      <c r="A41" s="1"/>
      <c r="B41" s="1"/>
      <c r="C41" s="1"/>
      <c r="D41" s="45"/>
      <c r="E41" s="45"/>
      <c r="F41" s="45"/>
      <c r="G41" s="45"/>
      <c r="H41" s="45"/>
      <c r="I41" s="45"/>
      <c r="J41" s="45"/>
      <c r="K41" s="45"/>
      <c r="L41" s="45"/>
      <c r="M41" s="45"/>
      <c r="N41" s="45"/>
      <c r="O41" s="45"/>
      <c r="P41" s="45"/>
      <c r="Q41" s="45"/>
    </row>
    <row r="42" spans="1:17" ht="12.75" customHeight="1" x14ac:dyDescent="0.2">
      <c r="A42" s="1"/>
      <c r="B42" s="1"/>
      <c r="C42" s="1"/>
      <c r="D42" s="45"/>
      <c r="E42" s="45"/>
      <c r="F42" s="45"/>
      <c r="G42" s="45"/>
      <c r="H42" s="45"/>
      <c r="I42" s="45"/>
      <c r="J42" s="45"/>
      <c r="K42" s="45"/>
      <c r="L42" s="45"/>
      <c r="M42" s="45"/>
      <c r="N42" s="45"/>
      <c r="O42" s="45"/>
      <c r="P42" s="45"/>
      <c r="Q42" s="45"/>
    </row>
    <row r="43" spans="1:17" ht="12.75" customHeight="1" x14ac:dyDescent="0.2">
      <c r="A43" s="1"/>
      <c r="B43" s="1"/>
      <c r="C43" s="1"/>
      <c r="D43" s="45"/>
      <c r="E43" s="45"/>
      <c r="F43" s="45"/>
      <c r="G43" s="45"/>
      <c r="H43" s="45"/>
      <c r="I43" s="45"/>
      <c r="J43" s="45"/>
      <c r="K43" s="45"/>
      <c r="L43" s="45"/>
      <c r="M43" s="45"/>
      <c r="N43" s="45"/>
      <c r="O43" s="45"/>
      <c r="P43" s="45"/>
      <c r="Q43" s="45"/>
    </row>
    <row r="44" spans="1:17" ht="12.75" customHeight="1" x14ac:dyDescent="0.2">
      <c r="A44" s="1"/>
      <c r="B44" s="1"/>
      <c r="C44" s="1"/>
      <c r="D44" s="45"/>
      <c r="E44" s="61"/>
      <c r="F44" s="45"/>
      <c r="G44" s="45"/>
      <c r="H44" s="45"/>
      <c r="I44" s="45"/>
      <c r="J44" s="45"/>
      <c r="K44" s="45"/>
      <c r="L44" s="45"/>
      <c r="M44" s="45"/>
      <c r="N44" s="45"/>
      <c r="O44" s="45"/>
      <c r="P44" s="45"/>
      <c r="Q44" s="45"/>
    </row>
    <row r="45" spans="1:17" ht="12.75" customHeight="1" x14ac:dyDescent="0.2">
      <c r="A45" s="1"/>
      <c r="B45" s="1"/>
      <c r="C45" s="1"/>
      <c r="D45" s="45"/>
      <c r="E45" s="45"/>
      <c r="F45" s="45"/>
      <c r="G45" s="45"/>
      <c r="H45" s="45"/>
      <c r="I45" s="45"/>
      <c r="J45" s="45"/>
      <c r="K45" s="45"/>
      <c r="L45" s="45"/>
      <c r="M45" s="45"/>
      <c r="N45" s="45"/>
      <c r="O45" s="45"/>
      <c r="P45" s="45"/>
      <c r="Q45" s="45"/>
    </row>
    <row r="46" spans="1:17" ht="12.75" customHeight="1" x14ac:dyDescent="0.2">
      <c r="A46" s="1"/>
      <c r="B46" s="1"/>
      <c r="C46" s="1"/>
      <c r="D46" s="45"/>
      <c r="E46" s="45"/>
      <c r="F46" s="45"/>
      <c r="G46" s="45"/>
      <c r="H46" s="45"/>
      <c r="I46" s="45"/>
      <c r="J46" s="45"/>
      <c r="K46" s="45"/>
      <c r="L46" s="45"/>
      <c r="M46" s="45"/>
      <c r="N46" s="45"/>
      <c r="O46" s="45"/>
      <c r="P46" s="45"/>
      <c r="Q46" s="45"/>
    </row>
    <row r="47" spans="1:17" ht="12.75" customHeight="1" x14ac:dyDescent="0.2">
      <c r="A47" s="1"/>
      <c r="B47" s="1"/>
      <c r="C47" s="1"/>
      <c r="D47" s="45"/>
      <c r="E47" s="45"/>
      <c r="F47" s="45"/>
      <c r="G47" s="45"/>
      <c r="H47" s="45"/>
      <c r="I47" s="45"/>
      <c r="J47" s="45"/>
      <c r="K47" s="45"/>
      <c r="L47" s="45"/>
      <c r="M47" s="45"/>
      <c r="N47" s="45"/>
      <c r="O47" s="45"/>
      <c r="P47" s="45"/>
      <c r="Q47" s="45"/>
    </row>
    <row r="48" spans="1:17" ht="12.75" customHeight="1" x14ac:dyDescent="0.2">
      <c r="A48" s="1"/>
      <c r="B48" s="1"/>
      <c r="C48" s="1"/>
      <c r="D48" s="45"/>
      <c r="E48" s="45"/>
      <c r="F48" s="45"/>
      <c r="G48" s="45"/>
      <c r="H48" s="45"/>
      <c r="I48" s="45"/>
      <c r="J48" s="45"/>
      <c r="K48" s="45"/>
      <c r="L48" s="45"/>
      <c r="M48" s="45"/>
      <c r="N48" s="45"/>
      <c r="O48" s="45"/>
      <c r="P48" s="45"/>
      <c r="Q48" s="45"/>
    </row>
    <row r="49" spans="1:17" ht="12.75" customHeight="1" x14ac:dyDescent="0.2">
      <c r="A49" s="1"/>
      <c r="B49" s="1"/>
      <c r="C49" s="1"/>
      <c r="D49" s="45"/>
      <c r="E49" s="45"/>
      <c r="F49" s="45"/>
      <c r="G49" s="45"/>
      <c r="H49" s="45"/>
      <c r="I49" s="45"/>
      <c r="J49" s="45"/>
      <c r="K49" s="45"/>
      <c r="L49" s="45"/>
      <c r="M49" s="45"/>
      <c r="N49" s="45"/>
      <c r="O49" s="45"/>
      <c r="P49" s="45"/>
      <c r="Q49" s="45"/>
    </row>
    <row r="50" spans="1:17" ht="12.75" customHeight="1" x14ac:dyDescent="0.2">
      <c r="A50" s="1"/>
      <c r="B50" s="1"/>
      <c r="C50" s="1"/>
      <c r="D50" s="45"/>
      <c r="E50" s="45"/>
      <c r="F50" s="45"/>
      <c r="G50" s="45"/>
      <c r="H50" s="45"/>
      <c r="I50" s="45"/>
      <c r="J50" s="45"/>
      <c r="K50" s="45"/>
      <c r="L50" s="45"/>
      <c r="M50" s="45"/>
      <c r="N50" s="45"/>
      <c r="O50" s="45"/>
      <c r="P50" s="45"/>
      <c r="Q50" s="45"/>
    </row>
    <row r="51" spans="1:17" ht="12.75" customHeight="1" x14ac:dyDescent="0.2">
      <c r="A51" s="1"/>
      <c r="B51" s="1"/>
      <c r="C51" s="1"/>
      <c r="D51" s="45"/>
      <c r="E51" s="45"/>
      <c r="F51" s="45"/>
      <c r="G51" s="45"/>
      <c r="H51" s="45"/>
      <c r="I51" s="45"/>
      <c r="J51" s="45"/>
      <c r="K51" s="45"/>
      <c r="L51" s="45"/>
      <c r="M51" s="45"/>
      <c r="N51" s="45"/>
      <c r="O51" s="45"/>
      <c r="P51" s="45"/>
      <c r="Q51" s="45"/>
    </row>
    <row r="52" spans="1:17" ht="12.75" customHeight="1" x14ac:dyDescent="0.2">
      <c r="A52" s="1"/>
      <c r="B52" s="1"/>
      <c r="C52" s="1"/>
      <c r="D52" s="45"/>
      <c r="E52" s="45"/>
      <c r="F52" s="45"/>
      <c r="G52" s="45"/>
      <c r="H52" s="45"/>
      <c r="I52" s="45"/>
      <c r="J52" s="45"/>
      <c r="K52" s="45"/>
      <c r="L52" s="45"/>
      <c r="M52" s="45"/>
      <c r="N52" s="45"/>
      <c r="O52" s="45"/>
      <c r="P52" s="45"/>
      <c r="Q52" s="45"/>
    </row>
    <row r="53" spans="1:17" ht="12.75" customHeight="1" x14ac:dyDescent="0.2"/>
    <row r="54" spans="1:17" ht="12.75" customHeight="1" x14ac:dyDescent="0.2">
      <c r="E54" s="18"/>
      <c r="F54" s="18"/>
      <c r="G54" s="18"/>
      <c r="H54" s="18"/>
      <c r="I54" s="18"/>
      <c r="J54" s="18"/>
      <c r="K54" s="18"/>
      <c r="L54" s="18"/>
      <c r="M54" s="18"/>
      <c r="N54" s="18"/>
      <c r="O54" s="18"/>
      <c r="P54" s="18"/>
      <c r="Q54" s="18"/>
    </row>
    <row r="55" spans="1:17" ht="12.75" customHeight="1" x14ac:dyDescent="0.2">
      <c r="E55" s="18"/>
      <c r="F55" s="18"/>
      <c r="G55" s="18"/>
      <c r="H55" s="18"/>
      <c r="I55" s="18"/>
      <c r="J55" s="18"/>
      <c r="K55" s="18"/>
      <c r="L55" s="18"/>
      <c r="M55" s="18"/>
      <c r="N55" s="18"/>
      <c r="O55" s="18"/>
      <c r="P55" s="18"/>
      <c r="Q55" s="18"/>
    </row>
    <row r="56" spans="1:17" ht="12.75" customHeight="1" x14ac:dyDescent="0.2">
      <c r="E56" s="18"/>
      <c r="F56" s="18"/>
      <c r="G56" s="18"/>
      <c r="H56" s="18"/>
      <c r="I56" s="18"/>
      <c r="J56" s="18"/>
      <c r="K56" s="18"/>
      <c r="L56" s="18"/>
      <c r="M56" s="18"/>
      <c r="N56" s="18"/>
      <c r="O56" s="18"/>
      <c r="P56" s="18"/>
      <c r="Q56" s="18"/>
    </row>
    <row r="57" spans="1:17" ht="12.75" customHeight="1" x14ac:dyDescent="0.2">
      <c r="D57" s="7"/>
      <c r="E57" s="18"/>
      <c r="F57" s="18"/>
      <c r="G57" s="18"/>
      <c r="H57" s="18"/>
      <c r="I57" s="18"/>
      <c r="J57" s="18"/>
      <c r="K57" s="18"/>
      <c r="L57" s="18"/>
      <c r="M57" s="18"/>
      <c r="N57" s="18"/>
      <c r="O57" s="18"/>
      <c r="P57" s="18"/>
      <c r="Q57" s="18"/>
    </row>
    <row r="58" spans="1:17" ht="12.75" customHeight="1" x14ac:dyDescent="0.2">
      <c r="D58" s="7"/>
      <c r="E58" s="18"/>
      <c r="F58" s="18"/>
      <c r="G58" s="18"/>
      <c r="H58" s="18"/>
      <c r="I58" s="18"/>
      <c r="J58" s="18"/>
      <c r="K58" s="18"/>
      <c r="L58" s="18"/>
      <c r="M58" s="18"/>
      <c r="N58" s="18"/>
      <c r="O58" s="18"/>
      <c r="P58" s="18"/>
      <c r="Q58" s="18"/>
    </row>
    <row r="59" spans="1:17" ht="12.75" customHeight="1" x14ac:dyDescent="0.2">
      <c r="D59" s="7"/>
      <c r="E59" s="18"/>
      <c r="F59" s="18"/>
      <c r="G59" s="18"/>
      <c r="H59" s="18"/>
      <c r="I59" s="18"/>
      <c r="J59" s="18"/>
      <c r="K59" s="18"/>
      <c r="L59" s="18"/>
      <c r="M59" s="18"/>
      <c r="N59" s="18"/>
      <c r="O59" s="18"/>
      <c r="P59" s="18"/>
      <c r="Q59" s="18"/>
    </row>
    <row r="60" spans="1:17" ht="12.75" customHeight="1" x14ac:dyDescent="0.2">
      <c r="D60" s="7"/>
      <c r="E60" s="18"/>
      <c r="F60" s="18"/>
      <c r="G60" s="18"/>
      <c r="H60" s="18"/>
      <c r="I60" s="18"/>
      <c r="J60" s="18"/>
      <c r="K60" s="18"/>
      <c r="L60" s="18"/>
      <c r="M60" s="18"/>
      <c r="N60" s="18"/>
      <c r="O60" s="18"/>
      <c r="P60" s="18"/>
      <c r="Q60" s="18"/>
    </row>
    <row r="61" spans="1:17" ht="12.75" customHeight="1" x14ac:dyDescent="0.2">
      <c r="D61" s="7"/>
      <c r="E61" s="18"/>
      <c r="F61" s="18"/>
      <c r="G61" s="18"/>
      <c r="H61" s="18"/>
      <c r="I61" s="18"/>
      <c r="J61" s="18"/>
      <c r="K61" s="18"/>
      <c r="L61" s="18"/>
      <c r="M61" s="18"/>
      <c r="N61" s="18"/>
      <c r="O61" s="18"/>
      <c r="P61" s="18"/>
      <c r="Q61" s="18"/>
    </row>
    <row r="62" spans="1:17" ht="12.75" customHeight="1" x14ac:dyDescent="0.2">
      <c r="E62" s="18"/>
      <c r="F62" s="18"/>
      <c r="G62" s="18"/>
      <c r="H62" s="18"/>
      <c r="I62" s="18"/>
      <c r="J62" s="18"/>
      <c r="K62" s="18"/>
      <c r="L62" s="18"/>
      <c r="M62" s="18"/>
      <c r="N62" s="18"/>
      <c r="O62" s="18"/>
      <c r="P62" s="18"/>
      <c r="Q62" s="18"/>
    </row>
    <row r="63" spans="1:17" ht="12.75" customHeight="1" x14ac:dyDescent="0.2">
      <c r="E63" s="18"/>
      <c r="F63" s="18"/>
      <c r="G63" s="18"/>
      <c r="H63" s="18"/>
      <c r="I63" s="18"/>
      <c r="J63" s="18"/>
      <c r="K63" s="18"/>
      <c r="L63" s="18"/>
      <c r="M63" s="18"/>
      <c r="N63" s="18"/>
      <c r="O63" s="18"/>
      <c r="P63" s="18"/>
      <c r="Q63" s="18"/>
    </row>
    <row r="64" spans="1:17" ht="12.75" customHeight="1" x14ac:dyDescent="0.2">
      <c r="E64" s="18"/>
      <c r="F64" s="18"/>
      <c r="G64" s="18"/>
      <c r="H64" s="18"/>
      <c r="I64" s="18"/>
      <c r="J64" s="18"/>
      <c r="K64" s="18"/>
      <c r="L64" s="18"/>
      <c r="M64" s="18"/>
      <c r="N64" s="18"/>
      <c r="O64" s="18"/>
      <c r="P64" s="18"/>
      <c r="Q64" s="18"/>
    </row>
    <row r="65" spans="5:17" ht="12.75" customHeight="1" x14ac:dyDescent="0.2">
      <c r="E65" s="18"/>
      <c r="F65" s="18"/>
      <c r="G65" s="18"/>
      <c r="H65" s="18"/>
      <c r="I65" s="18"/>
      <c r="J65" s="18"/>
      <c r="K65" s="18"/>
      <c r="L65" s="18"/>
      <c r="M65" s="18"/>
      <c r="N65" s="18"/>
      <c r="O65" s="18"/>
      <c r="P65" s="18"/>
      <c r="Q65" s="18"/>
    </row>
    <row r="66" spans="5:17" ht="12.75" customHeight="1" x14ac:dyDescent="0.2"/>
    <row r="67" spans="5:17" ht="12.75" customHeight="1" x14ac:dyDescent="0.2"/>
    <row r="68" spans="5:17" ht="12.75" customHeight="1" x14ac:dyDescent="0.2"/>
    <row r="69" spans="5:17" ht="12.75" customHeight="1" x14ac:dyDescent="0.2"/>
    <row r="70" spans="5:17" ht="12.75" customHeight="1" x14ac:dyDescent="0.2"/>
    <row r="71" spans="5:17" ht="12.75" customHeight="1" x14ac:dyDescent="0.2"/>
    <row r="72" spans="5:17" ht="12.75" customHeight="1" x14ac:dyDescent="0.2"/>
    <row r="73" spans="5:17" ht="12.75" customHeight="1" x14ac:dyDescent="0.2"/>
    <row r="74" spans="5:17" ht="12.75" customHeight="1" x14ac:dyDescent="0.2"/>
    <row r="75" spans="5:17" ht="12.75" customHeight="1" x14ac:dyDescent="0.2"/>
    <row r="76" spans="5:17" ht="12.75" customHeight="1" x14ac:dyDescent="0.2"/>
    <row r="77" spans="5:17" ht="12.75" customHeight="1" x14ac:dyDescent="0.2"/>
    <row r="78" spans="5:17" ht="12.75" customHeight="1" x14ac:dyDescent="0.2"/>
    <row r="79" spans="5:17" ht="12.75" customHeight="1" x14ac:dyDescent="0.2"/>
    <row r="80" spans="5:17"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sheetData>
  <phoneticPr fontId="4" type="noConversion"/>
  <pageMargins left="0.75" right="0.75" top="1" bottom="0.75" header="0.5" footer="0.5"/>
  <pageSetup scale="75" orientation="landscape" blackAndWhite="1" horizontalDpi="300" verticalDpi="300" r:id="rId1"/>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89"/>
  <sheetViews>
    <sheetView showGridLines="0" showRowColHeaders="0" workbookViewId="0"/>
  </sheetViews>
  <sheetFormatPr defaultRowHeight="12" x14ac:dyDescent="0.2"/>
  <cols>
    <col min="1" max="3" width="3" style="6" customWidth="1"/>
    <col min="4" max="4" width="22.7109375" customWidth="1"/>
    <col min="5" max="5" width="10.7109375" customWidth="1"/>
    <col min="6" max="6" width="20.7109375" customWidth="1"/>
    <col min="7" max="7" width="8.7109375" customWidth="1"/>
    <col min="8" max="8" width="10.7109375" customWidth="1"/>
    <col min="9" max="9" width="20.7109375" customWidth="1"/>
    <col min="10" max="10" width="8.7109375" customWidth="1"/>
    <col min="11" max="17" width="10.7109375" customWidth="1"/>
    <col min="18" max="18" width="15.7109375" customWidth="1"/>
  </cols>
  <sheetData>
    <row r="1" spans="1:18" ht="15.75" x14ac:dyDescent="0.25">
      <c r="A1" s="5" t="str">
        <f>'1. Required Start-Up Funds'!A1</f>
        <v>CloudNET Co.,Ltd</v>
      </c>
    </row>
    <row r="2" spans="1:18" ht="15.75" x14ac:dyDescent="0.25">
      <c r="A2" s="5" t="s">
        <v>225</v>
      </c>
    </row>
    <row r="3" spans="1:18" ht="12.75" customHeight="1" x14ac:dyDescent="0.2">
      <c r="A3" s="1"/>
      <c r="B3" s="1"/>
      <c r="C3" s="1"/>
      <c r="D3" s="45"/>
      <c r="E3" s="45"/>
      <c r="F3" s="45"/>
      <c r="G3" s="45"/>
      <c r="H3" s="45"/>
      <c r="I3" s="45"/>
      <c r="J3" s="45"/>
      <c r="K3" s="45"/>
      <c r="L3" s="45"/>
      <c r="M3" s="45"/>
      <c r="N3" s="45"/>
      <c r="O3" s="45"/>
      <c r="P3" s="45"/>
      <c r="Q3" s="7"/>
      <c r="R3" s="7"/>
    </row>
    <row r="4" spans="1:18" ht="12.75" customHeight="1" x14ac:dyDescent="0.2">
      <c r="A4" s="1"/>
      <c r="B4" s="1"/>
      <c r="C4" s="1"/>
      <c r="D4" s="45"/>
      <c r="E4" s="45"/>
      <c r="F4" s="45"/>
      <c r="G4" s="45"/>
      <c r="H4" s="45"/>
      <c r="I4" s="45"/>
      <c r="J4" s="45"/>
      <c r="K4" s="45"/>
      <c r="L4" s="45"/>
      <c r="M4" s="45"/>
      <c r="N4" s="45"/>
      <c r="O4" s="45"/>
      <c r="P4" s="45"/>
      <c r="Q4" s="7"/>
      <c r="R4" s="7"/>
    </row>
    <row r="5" spans="1:18" ht="12.75" customHeight="1" x14ac:dyDescent="0.2">
      <c r="A5" s="1"/>
      <c r="B5" s="1"/>
      <c r="C5" s="1"/>
      <c r="D5" s="45"/>
      <c r="E5" s="45"/>
      <c r="F5" s="45"/>
      <c r="G5" s="45"/>
      <c r="H5" s="45"/>
      <c r="I5" s="45"/>
      <c r="J5" s="45"/>
      <c r="K5" s="45"/>
      <c r="L5" s="45"/>
      <c r="M5" s="45"/>
      <c r="N5" s="45"/>
      <c r="O5" s="45"/>
      <c r="P5" s="45"/>
      <c r="Q5" s="7"/>
      <c r="R5" s="7"/>
    </row>
    <row r="6" spans="1:18" ht="12.75" customHeight="1" thickBot="1" x14ac:dyDescent="0.25">
      <c r="A6" s="1"/>
      <c r="B6" s="1"/>
      <c r="C6" s="1"/>
      <c r="D6" s="45"/>
      <c r="E6" s="100"/>
      <c r="F6" s="48" t="s">
        <v>222</v>
      </c>
      <c r="G6" s="101"/>
      <c r="H6" s="100"/>
      <c r="I6" s="48" t="s">
        <v>226</v>
      </c>
      <c r="J6" s="101"/>
      <c r="K6" s="100"/>
      <c r="L6" s="100"/>
      <c r="M6" s="100"/>
      <c r="N6" s="100"/>
      <c r="O6" s="100"/>
      <c r="P6" s="100"/>
      <c r="Q6" s="19"/>
      <c r="R6" s="19"/>
    </row>
    <row r="7" spans="1:18" ht="12.75" customHeight="1" thickTop="1" x14ac:dyDescent="0.2">
      <c r="A7" s="102"/>
      <c r="B7" s="102"/>
      <c r="C7" s="102"/>
      <c r="D7" s="99"/>
      <c r="E7" s="99"/>
      <c r="F7" s="99"/>
      <c r="G7" s="99"/>
      <c r="H7" s="99"/>
      <c r="I7" s="99"/>
      <c r="J7" s="99"/>
      <c r="K7" s="99"/>
      <c r="L7" s="99"/>
      <c r="M7" s="99"/>
      <c r="N7" s="99"/>
      <c r="O7" s="99"/>
      <c r="P7" s="99"/>
      <c r="Q7" s="21"/>
      <c r="R7" s="21"/>
    </row>
    <row r="8" spans="1:18" ht="12.75" customHeight="1" x14ac:dyDescent="0.2">
      <c r="A8" s="102" t="s">
        <v>167</v>
      </c>
      <c r="B8" s="102"/>
      <c r="C8" s="102"/>
      <c r="D8" s="99"/>
      <c r="E8" s="99"/>
      <c r="F8" s="103"/>
      <c r="G8" s="103"/>
      <c r="H8" s="103"/>
      <c r="I8" s="103"/>
      <c r="J8" s="99"/>
      <c r="K8" s="99"/>
      <c r="L8" s="99"/>
      <c r="M8" s="99"/>
      <c r="N8" s="99"/>
      <c r="O8" s="99"/>
      <c r="P8" s="99"/>
      <c r="Q8" s="21"/>
      <c r="R8" s="21"/>
    </row>
    <row r="9" spans="1:18" ht="12.75" customHeight="1" x14ac:dyDescent="0.2">
      <c r="A9" s="102"/>
      <c r="B9" s="102" t="s">
        <v>168</v>
      </c>
      <c r="C9" s="102"/>
      <c r="D9" s="99"/>
      <c r="E9" s="99"/>
      <c r="F9" s="103"/>
      <c r="G9" s="103"/>
      <c r="H9" s="103"/>
      <c r="I9" s="103"/>
      <c r="J9" s="99"/>
      <c r="K9" s="99"/>
      <c r="L9" s="99"/>
      <c r="M9" s="99"/>
      <c r="N9" s="99"/>
      <c r="O9" s="99"/>
      <c r="P9" s="99"/>
      <c r="Q9" s="21"/>
      <c r="R9" s="21"/>
    </row>
    <row r="10" spans="1:18" ht="12.75" customHeight="1" x14ac:dyDescent="0.2">
      <c r="A10" s="102"/>
      <c r="B10" s="102"/>
      <c r="C10" s="102" t="s">
        <v>169</v>
      </c>
      <c r="D10" s="99"/>
      <c r="E10" s="99"/>
      <c r="F10" s="103">
        <f>'14. Balance Sheet (2)'!I10</f>
        <v>0</v>
      </c>
      <c r="G10" s="103"/>
      <c r="H10" s="103"/>
      <c r="I10" s="103">
        <f>'16. Cash Flow Statement (3)'!P37</f>
        <v>0</v>
      </c>
      <c r="J10" s="99"/>
      <c r="K10" s="99"/>
      <c r="L10" s="99"/>
      <c r="M10" s="99"/>
      <c r="N10" s="99"/>
      <c r="O10" s="99"/>
      <c r="P10" s="99"/>
      <c r="Q10" s="21"/>
      <c r="R10" s="21"/>
    </row>
    <row r="11" spans="1:18" ht="12.75" customHeight="1" x14ac:dyDescent="0.2">
      <c r="A11" s="102"/>
      <c r="B11" s="102"/>
      <c r="C11" s="102" t="s">
        <v>148</v>
      </c>
      <c r="D11" s="99"/>
      <c r="E11" s="99"/>
      <c r="F11" s="103">
        <f>'14. Balance Sheet (2)'!I11</f>
        <v>0</v>
      </c>
      <c r="G11" s="103"/>
      <c r="H11" s="103"/>
      <c r="I11" s="103">
        <f>F11+'15. Income Statement (3)'!Q13-'16. Cash Flow Statement (3)'!Q13</f>
        <v>0</v>
      </c>
      <c r="J11" s="99"/>
      <c r="K11" s="99"/>
      <c r="L11" s="99"/>
      <c r="M11" s="99"/>
      <c r="N11" s="99"/>
      <c r="O11" s="99"/>
      <c r="P11" s="99"/>
      <c r="Q11" s="21"/>
      <c r="R11" s="21"/>
    </row>
    <row r="12" spans="1:18" ht="12.75" customHeight="1" x14ac:dyDescent="0.2">
      <c r="A12" s="102"/>
      <c r="B12" s="102"/>
      <c r="C12" s="102" t="s">
        <v>171</v>
      </c>
      <c r="D12" s="99"/>
      <c r="E12" s="99"/>
      <c r="F12" s="103">
        <f>'14. Balance Sheet (2)'!I12</f>
        <v>0</v>
      </c>
      <c r="G12" s="103"/>
      <c r="H12" s="103"/>
      <c r="I12" s="103">
        <f>F12</f>
        <v>0</v>
      </c>
      <c r="J12" s="99"/>
      <c r="K12" s="99"/>
      <c r="L12" s="99"/>
      <c r="M12" s="99"/>
      <c r="N12" s="99"/>
      <c r="O12" s="99"/>
      <c r="P12" s="99"/>
      <c r="Q12" s="21"/>
      <c r="R12" s="21"/>
    </row>
    <row r="13" spans="1:18" ht="12.75" customHeight="1" x14ac:dyDescent="0.2">
      <c r="A13" s="102"/>
      <c r="B13" s="102"/>
      <c r="C13" s="102" t="s">
        <v>172</v>
      </c>
      <c r="D13" s="99"/>
      <c r="E13" s="99"/>
      <c r="F13" s="103">
        <f>'14. Balance Sheet (2)'!I13</f>
        <v>0</v>
      </c>
      <c r="G13" s="103"/>
      <c r="H13" s="103"/>
      <c r="I13" s="103">
        <f>IF(F13='7. Beginning Balance Sheet'!F14,'7. Beginning Balance Sheet'!F14,'17. Balance Sheet (3)'!F13-'6. Cash Receipts-Disbursements'!J26)</f>
        <v>0</v>
      </c>
      <c r="J13" s="99"/>
      <c r="K13" s="99"/>
      <c r="L13" s="99"/>
      <c r="M13" s="99"/>
      <c r="N13" s="99"/>
      <c r="O13" s="99"/>
      <c r="P13" s="99"/>
      <c r="Q13" s="21"/>
      <c r="R13" s="21"/>
    </row>
    <row r="14" spans="1:18" ht="12.75" customHeight="1" thickBot="1" x14ac:dyDescent="0.25">
      <c r="A14" s="102"/>
      <c r="B14" s="102"/>
      <c r="C14" s="102" t="s">
        <v>173</v>
      </c>
      <c r="D14" s="99"/>
      <c r="E14" s="99"/>
      <c r="F14" s="57">
        <f>'14. Balance Sheet (2)'!I14</f>
        <v>0</v>
      </c>
      <c r="G14" s="103"/>
      <c r="H14" s="103"/>
      <c r="I14" s="57">
        <f>IF(F14='7. Beginning Balance Sheet'!F14,'7. Beginning Balance Sheet'!F14,'17. Balance Sheet (3)'!F14-'6. Cash Receipts-Disbursements'!J27)</f>
        <v>0</v>
      </c>
      <c r="J14" s="99"/>
      <c r="K14" s="99"/>
      <c r="L14" s="99"/>
      <c r="M14" s="99"/>
      <c r="N14" s="99"/>
      <c r="O14" s="99"/>
      <c r="P14" s="99"/>
      <c r="Q14" s="21"/>
      <c r="R14" s="21"/>
    </row>
    <row r="15" spans="1:18" ht="12.75" customHeight="1" x14ac:dyDescent="0.2">
      <c r="A15" s="102"/>
      <c r="B15" s="102" t="s">
        <v>174</v>
      </c>
      <c r="C15" s="102"/>
      <c r="D15" s="99"/>
      <c r="E15" s="103"/>
      <c r="F15" s="103">
        <f>SUM(F10:F14)</f>
        <v>0</v>
      </c>
      <c r="G15" s="103"/>
      <c r="H15" s="103"/>
      <c r="I15" s="103">
        <f>SUM(I10:I14)</f>
        <v>0</v>
      </c>
      <c r="J15" s="103"/>
      <c r="K15" s="103"/>
      <c r="L15" s="103"/>
      <c r="M15" s="103"/>
      <c r="N15" s="103"/>
      <c r="O15" s="103"/>
      <c r="P15" s="103"/>
      <c r="Q15" s="22"/>
      <c r="R15" s="22"/>
    </row>
    <row r="16" spans="1:18" ht="12.75" customHeight="1" x14ac:dyDescent="0.2">
      <c r="A16" s="102"/>
      <c r="B16" s="1"/>
      <c r="C16" s="1"/>
      <c r="D16" s="99"/>
      <c r="E16" s="103"/>
      <c r="F16" s="103"/>
      <c r="G16" s="103"/>
      <c r="H16" s="103"/>
      <c r="I16" s="103"/>
      <c r="J16" s="103"/>
      <c r="K16" s="103"/>
      <c r="L16" s="103"/>
      <c r="M16" s="103"/>
      <c r="N16" s="103"/>
      <c r="O16" s="103"/>
      <c r="P16" s="103"/>
      <c r="Q16" s="22"/>
      <c r="R16" s="22"/>
    </row>
    <row r="17" spans="1:18" ht="12.75" customHeight="1" x14ac:dyDescent="0.2">
      <c r="A17" s="102"/>
      <c r="B17" s="1" t="s">
        <v>5</v>
      </c>
      <c r="C17" s="102"/>
      <c r="D17" s="99"/>
      <c r="E17" s="104"/>
      <c r="F17" s="103"/>
      <c r="G17" s="103"/>
      <c r="H17" s="103"/>
      <c r="I17" s="103"/>
      <c r="J17" s="104"/>
      <c r="K17" s="104"/>
      <c r="L17" s="104"/>
      <c r="M17" s="104"/>
      <c r="N17" s="104"/>
      <c r="O17" s="104"/>
      <c r="P17" s="104"/>
      <c r="Q17" s="23"/>
      <c r="R17" s="23"/>
    </row>
    <row r="18" spans="1:18" ht="12.75" customHeight="1" x14ac:dyDescent="0.2">
      <c r="A18" s="102"/>
      <c r="B18" s="102"/>
      <c r="C18" s="102" t="str">
        <f>'1. Required Start-Up Funds'!C8</f>
        <v>Real Estate</v>
      </c>
      <c r="D18" s="99"/>
      <c r="E18" s="104"/>
      <c r="F18" s="103">
        <f>'14. Balance Sheet (2)'!I18</f>
        <v>0</v>
      </c>
      <c r="G18" s="103"/>
      <c r="H18" s="103"/>
      <c r="I18" s="103">
        <f t="shared" ref="I18:I23" si="0">F18</f>
        <v>0</v>
      </c>
      <c r="J18" s="104"/>
      <c r="K18" s="104"/>
      <c r="L18" s="104"/>
      <c r="M18" s="104"/>
      <c r="N18" s="104"/>
      <c r="O18" s="104"/>
      <c r="P18" s="104"/>
      <c r="Q18" s="23"/>
      <c r="R18" s="23"/>
    </row>
    <row r="19" spans="1:18" ht="12.75" customHeight="1" x14ac:dyDescent="0.2">
      <c r="A19" s="102"/>
      <c r="B19" s="102"/>
      <c r="C19" s="102" t="str">
        <f>'1. Required Start-Up Funds'!C9</f>
        <v>Buildings</v>
      </c>
      <c r="D19" s="99"/>
      <c r="E19" s="103"/>
      <c r="F19" s="103">
        <f>'14. Balance Sheet (2)'!I19</f>
        <v>0</v>
      </c>
      <c r="G19" s="103"/>
      <c r="H19" s="103"/>
      <c r="I19" s="103">
        <f t="shared" si="0"/>
        <v>0</v>
      </c>
      <c r="J19" s="103"/>
      <c r="K19" s="103"/>
      <c r="L19" s="103"/>
      <c r="M19" s="103"/>
      <c r="N19" s="103"/>
      <c r="O19" s="103"/>
      <c r="P19" s="103"/>
      <c r="Q19" s="22"/>
      <c r="R19" s="22"/>
    </row>
    <row r="20" spans="1:18" ht="12.75" customHeight="1" x14ac:dyDescent="0.2">
      <c r="A20" s="102"/>
      <c r="B20" s="102"/>
      <c r="C20" s="102" t="str">
        <f>'1. Required Start-Up Funds'!C10</f>
        <v>Leasehold Improvements</v>
      </c>
      <c r="D20" s="99"/>
      <c r="E20" s="103"/>
      <c r="F20" s="103">
        <f>'14. Balance Sheet (2)'!I20</f>
        <v>0</v>
      </c>
      <c r="G20" s="103"/>
      <c r="H20" s="103"/>
      <c r="I20" s="103">
        <f t="shared" si="0"/>
        <v>0</v>
      </c>
      <c r="J20" s="103"/>
      <c r="K20" s="103"/>
      <c r="L20" s="103"/>
      <c r="M20" s="103"/>
      <c r="N20" s="103"/>
      <c r="O20" s="103"/>
      <c r="P20" s="103"/>
      <c r="Q20" s="22"/>
      <c r="R20" s="22"/>
    </row>
    <row r="21" spans="1:18" ht="12.75" customHeight="1" x14ac:dyDescent="0.2">
      <c r="A21" s="102"/>
      <c r="B21" s="102"/>
      <c r="C21" s="102" t="str">
        <f>'1. Required Start-Up Funds'!C11</f>
        <v>Equipment</v>
      </c>
      <c r="D21" s="99"/>
      <c r="E21" s="104"/>
      <c r="F21" s="103">
        <f>'14. Balance Sheet (2)'!I21</f>
        <v>0</v>
      </c>
      <c r="G21" s="103"/>
      <c r="H21" s="103"/>
      <c r="I21" s="103">
        <f t="shared" si="0"/>
        <v>0</v>
      </c>
      <c r="J21" s="104"/>
      <c r="K21" s="104"/>
      <c r="L21" s="104"/>
      <c r="M21" s="104"/>
      <c r="N21" s="104"/>
      <c r="O21" s="104"/>
      <c r="P21" s="104"/>
      <c r="Q21" s="23"/>
      <c r="R21" s="23"/>
    </row>
    <row r="22" spans="1:18" ht="12.75" customHeight="1" x14ac:dyDescent="0.2">
      <c r="A22" s="102"/>
      <c r="B22" s="102"/>
      <c r="C22" s="102" t="str">
        <f>'1. Required Start-Up Funds'!C12</f>
        <v>Furniture and Fixtures</v>
      </c>
      <c r="D22" s="99"/>
      <c r="E22" s="104"/>
      <c r="F22" s="103">
        <f>'14. Balance Sheet (2)'!I22</f>
        <v>0</v>
      </c>
      <c r="G22" s="103"/>
      <c r="H22" s="103"/>
      <c r="I22" s="103">
        <f t="shared" si="0"/>
        <v>0</v>
      </c>
      <c r="J22" s="104"/>
      <c r="K22" s="104"/>
      <c r="L22" s="104"/>
      <c r="M22" s="104"/>
      <c r="N22" s="104"/>
      <c r="O22" s="104"/>
      <c r="P22" s="104"/>
      <c r="Q22" s="23"/>
      <c r="R22" s="23"/>
    </row>
    <row r="23" spans="1:18" ht="12.75" customHeight="1" x14ac:dyDescent="0.2">
      <c r="A23" s="102"/>
      <c r="B23" s="102"/>
      <c r="C23" s="102" t="str">
        <f>'1. Required Start-Up Funds'!C13</f>
        <v>Vehicles</v>
      </c>
      <c r="D23" s="99"/>
      <c r="E23" s="104"/>
      <c r="F23" s="103">
        <f>'14. Balance Sheet (2)'!I23</f>
        <v>0</v>
      </c>
      <c r="G23" s="103"/>
      <c r="H23" s="103"/>
      <c r="I23" s="103">
        <f t="shared" si="0"/>
        <v>0</v>
      </c>
      <c r="J23" s="104"/>
      <c r="K23" s="104"/>
      <c r="L23" s="104"/>
      <c r="M23" s="104"/>
      <c r="N23" s="104"/>
      <c r="O23" s="104"/>
      <c r="P23" s="104"/>
      <c r="Q23" s="23"/>
      <c r="R23" s="23"/>
    </row>
    <row r="24" spans="1:18" ht="12.75" customHeight="1" thickBot="1" x14ac:dyDescent="0.25">
      <c r="A24" s="102"/>
      <c r="B24" s="102"/>
      <c r="C24" s="102" t="str">
        <f>'1. Required Start-Up Funds'!C14</f>
        <v>Other Fixed Assets</v>
      </c>
      <c r="D24" s="99"/>
      <c r="E24" s="103"/>
      <c r="F24" s="57">
        <f>'14. Balance Sheet (2)'!I24</f>
        <v>0</v>
      </c>
      <c r="G24" s="103"/>
      <c r="H24" s="103"/>
      <c r="I24" s="57">
        <f>F24+'16. Cash Flow Statement (3)'!Q17</f>
        <v>0</v>
      </c>
      <c r="J24" s="103"/>
      <c r="K24" s="103"/>
      <c r="L24" s="103"/>
      <c r="M24" s="103"/>
      <c r="N24" s="103"/>
      <c r="O24" s="103"/>
      <c r="P24" s="103"/>
      <c r="Q24" s="22"/>
      <c r="R24" s="22"/>
    </row>
    <row r="25" spans="1:18" ht="12.75" customHeight="1" x14ac:dyDescent="0.2">
      <c r="A25" s="102"/>
      <c r="B25" s="102" t="s">
        <v>13</v>
      </c>
      <c r="C25" s="102"/>
      <c r="D25" s="99"/>
      <c r="E25" s="103"/>
      <c r="F25" s="103">
        <f>SUM(F18:F24)</f>
        <v>0</v>
      </c>
      <c r="G25" s="103"/>
      <c r="H25" s="103"/>
      <c r="I25" s="103">
        <f>SUM(I18:I24)</f>
        <v>0</v>
      </c>
      <c r="J25" s="103"/>
      <c r="K25" s="103"/>
      <c r="L25" s="103"/>
      <c r="M25" s="103"/>
      <c r="N25" s="103"/>
      <c r="O25" s="103"/>
      <c r="P25" s="103"/>
      <c r="Q25" s="22"/>
      <c r="R25" s="22"/>
    </row>
    <row r="26" spans="1:18" ht="12.75" customHeight="1" x14ac:dyDescent="0.2">
      <c r="A26" s="102"/>
      <c r="B26" s="102"/>
      <c r="C26" s="102"/>
      <c r="D26" s="99"/>
      <c r="E26" s="104"/>
      <c r="F26" s="103"/>
      <c r="G26" s="103"/>
      <c r="H26" s="103"/>
      <c r="I26" s="103"/>
      <c r="J26" s="104"/>
      <c r="K26" s="104"/>
      <c r="L26" s="104"/>
      <c r="M26" s="104"/>
      <c r="N26" s="104"/>
      <c r="O26" s="104"/>
      <c r="P26" s="104"/>
      <c r="Q26" s="23"/>
      <c r="R26" s="23"/>
    </row>
    <row r="27" spans="1:18" ht="12.75" customHeight="1" x14ac:dyDescent="0.2">
      <c r="A27" s="1"/>
      <c r="B27" s="1" t="s">
        <v>175</v>
      </c>
      <c r="C27" s="1"/>
      <c r="D27" s="45"/>
      <c r="E27" s="99"/>
      <c r="F27" s="103">
        <f>'14. Balance Sheet (2)'!I27</f>
        <v>0</v>
      </c>
      <c r="G27" s="103"/>
      <c r="H27" s="103"/>
      <c r="I27" s="103">
        <f>F27+'15. Income Statement (3)'!Q58</f>
        <v>0</v>
      </c>
      <c r="J27" s="99"/>
      <c r="K27" s="99"/>
      <c r="L27" s="99"/>
      <c r="M27" s="99"/>
      <c r="N27" s="99"/>
      <c r="O27" s="99"/>
      <c r="P27" s="99"/>
      <c r="Q27" s="21"/>
      <c r="R27" s="21"/>
    </row>
    <row r="28" spans="1:18" ht="12.75" customHeight="1" thickBot="1" x14ac:dyDescent="0.25">
      <c r="A28" s="1"/>
      <c r="B28" s="1"/>
      <c r="C28" s="1"/>
      <c r="D28" s="45"/>
      <c r="E28" s="99"/>
      <c r="F28" s="57"/>
      <c r="G28" s="103"/>
      <c r="H28" s="103"/>
      <c r="I28" s="57"/>
      <c r="J28" s="99"/>
      <c r="K28" s="99"/>
      <c r="L28" s="99"/>
      <c r="M28" s="99"/>
      <c r="N28" s="99"/>
      <c r="O28" s="99"/>
      <c r="P28" s="99"/>
      <c r="Q28" s="21"/>
      <c r="R28" s="21"/>
    </row>
    <row r="29" spans="1:18" ht="15.95" customHeight="1" thickBot="1" x14ac:dyDescent="0.25">
      <c r="A29" s="1" t="s">
        <v>176</v>
      </c>
      <c r="B29" s="1"/>
      <c r="C29" s="1"/>
      <c r="D29" s="45"/>
      <c r="E29" s="99"/>
      <c r="F29" s="65">
        <f>INT(F15+F25-F27)</f>
        <v>0</v>
      </c>
      <c r="G29" s="103"/>
      <c r="H29" s="103"/>
      <c r="I29" s="65">
        <f>INT(I15+I25-I27)</f>
        <v>0</v>
      </c>
      <c r="J29" s="99"/>
      <c r="K29" s="99"/>
      <c r="L29" s="99"/>
      <c r="M29" s="99"/>
      <c r="N29" s="99"/>
      <c r="O29" s="99"/>
      <c r="P29" s="99"/>
      <c r="Q29" s="21"/>
      <c r="R29" s="21"/>
    </row>
    <row r="30" spans="1:18" ht="12.75" customHeight="1" thickTop="1" x14ac:dyDescent="0.2">
      <c r="A30" s="1"/>
      <c r="B30" s="1"/>
      <c r="C30" s="1"/>
      <c r="D30" s="45"/>
      <c r="E30" s="99"/>
      <c r="F30" s="103"/>
      <c r="G30" s="103"/>
      <c r="H30" s="103"/>
      <c r="I30" s="103"/>
      <c r="J30" s="99"/>
      <c r="K30" s="99"/>
      <c r="L30" s="99"/>
      <c r="M30" s="99"/>
      <c r="N30" s="99"/>
      <c r="O30" s="99"/>
      <c r="P30" s="99"/>
      <c r="Q30" s="21"/>
      <c r="R30" s="21"/>
    </row>
    <row r="31" spans="1:18" ht="12.75" customHeight="1" x14ac:dyDescent="0.2">
      <c r="A31" s="1"/>
      <c r="B31" s="1"/>
      <c r="C31" s="1"/>
      <c r="D31" s="45"/>
      <c r="E31" s="99"/>
      <c r="F31" s="103"/>
      <c r="G31" s="103"/>
      <c r="H31" s="103"/>
      <c r="I31" s="103"/>
      <c r="J31" s="99"/>
      <c r="K31" s="99"/>
      <c r="L31" s="99"/>
      <c r="M31" s="99"/>
      <c r="N31" s="99"/>
      <c r="O31" s="99"/>
      <c r="P31" s="99"/>
      <c r="Q31" s="21"/>
      <c r="R31" s="21"/>
    </row>
    <row r="32" spans="1:18" ht="12.75" customHeight="1" x14ac:dyDescent="0.2">
      <c r="A32" s="1"/>
      <c r="B32" s="1"/>
      <c r="C32" s="1"/>
      <c r="D32" s="45"/>
      <c r="E32" s="99"/>
      <c r="F32" s="103"/>
      <c r="G32" s="103"/>
      <c r="H32" s="103"/>
      <c r="I32" s="103"/>
      <c r="J32" s="99"/>
      <c r="K32" s="99"/>
      <c r="L32" s="99"/>
      <c r="M32" s="99"/>
      <c r="N32" s="99"/>
      <c r="O32" s="99"/>
      <c r="P32" s="99"/>
      <c r="Q32" s="21"/>
      <c r="R32" s="21"/>
    </row>
    <row r="33" spans="1:18" ht="12.75" customHeight="1" x14ac:dyDescent="0.2">
      <c r="A33" s="1" t="s">
        <v>177</v>
      </c>
      <c r="B33" s="1"/>
      <c r="C33" s="1"/>
      <c r="D33" s="45"/>
      <c r="E33" s="99"/>
      <c r="F33" s="103"/>
      <c r="G33" s="103"/>
      <c r="H33" s="103"/>
      <c r="I33" s="103"/>
      <c r="J33" s="99"/>
      <c r="K33" s="99"/>
      <c r="L33" s="99"/>
      <c r="M33" s="99"/>
      <c r="N33" s="99"/>
      <c r="O33" s="99"/>
      <c r="P33" s="99"/>
      <c r="Q33" s="21"/>
      <c r="R33" s="21"/>
    </row>
    <row r="34" spans="1:18" ht="12.75" customHeight="1" x14ac:dyDescent="0.2">
      <c r="A34" s="1"/>
      <c r="B34" s="1" t="s">
        <v>181</v>
      </c>
      <c r="C34" s="1"/>
      <c r="D34" s="45"/>
      <c r="E34" s="99"/>
      <c r="F34" s="103"/>
      <c r="G34" s="103"/>
      <c r="H34" s="103"/>
      <c r="I34" s="103"/>
      <c r="J34" s="99"/>
      <c r="K34" s="99"/>
      <c r="L34" s="99"/>
      <c r="M34" s="99"/>
      <c r="N34" s="99"/>
      <c r="O34" s="99"/>
      <c r="P34" s="99"/>
      <c r="Q34" s="21"/>
      <c r="R34" s="21"/>
    </row>
    <row r="35" spans="1:18" ht="12.75" customHeight="1" x14ac:dyDescent="0.2">
      <c r="A35" s="1"/>
      <c r="B35" s="1"/>
      <c r="C35" s="1" t="s">
        <v>178</v>
      </c>
      <c r="D35" s="45"/>
      <c r="E35" s="103"/>
      <c r="F35" s="103">
        <f>'14. Balance Sheet (2)'!I35</f>
        <v>0</v>
      </c>
      <c r="G35" s="103"/>
      <c r="H35" s="103"/>
      <c r="I35" s="103">
        <f>F35+'15. Income Statement (3)'!Q20-'16. Cash Flow Statement (3)'!Q19</f>
        <v>0</v>
      </c>
      <c r="J35" s="103"/>
      <c r="K35" s="103"/>
      <c r="L35" s="103"/>
      <c r="M35" s="103"/>
      <c r="N35" s="103"/>
      <c r="O35" s="103"/>
      <c r="P35" s="103"/>
      <c r="Q35" s="22"/>
      <c r="R35" s="22"/>
    </row>
    <row r="36" spans="1:18" ht="12.75" customHeight="1" x14ac:dyDescent="0.2">
      <c r="A36" s="1"/>
      <c r="B36" s="1"/>
      <c r="C36" s="1" t="s">
        <v>179</v>
      </c>
      <c r="D36" s="45"/>
      <c r="E36" s="104"/>
      <c r="F36" s="103">
        <f>'14. Balance Sheet (2)'!I36</f>
        <v>0</v>
      </c>
      <c r="G36" s="103"/>
      <c r="H36" s="103"/>
      <c r="I36" s="103">
        <f>'20. Amoritization Schedule'!R25+'7. Beginning Balance Sheet'!F36</f>
        <v>0</v>
      </c>
      <c r="J36" s="104"/>
      <c r="K36" s="104"/>
      <c r="L36" s="104"/>
      <c r="M36" s="104"/>
      <c r="N36" s="104"/>
      <c r="O36" s="104"/>
      <c r="P36" s="104"/>
      <c r="Q36" s="23"/>
      <c r="R36" s="21"/>
    </row>
    <row r="37" spans="1:18" ht="12.75" customHeight="1" x14ac:dyDescent="0.2">
      <c r="A37" s="1"/>
      <c r="B37" s="1"/>
      <c r="C37" s="1" t="s">
        <v>180</v>
      </c>
      <c r="D37" s="45"/>
      <c r="E37" s="99"/>
      <c r="F37" s="103">
        <f>'14. Balance Sheet (2)'!I37</f>
        <v>0</v>
      </c>
      <c r="G37" s="103"/>
      <c r="H37" s="103"/>
      <c r="I37" s="103">
        <f>'20. Amoritization Schedule'!R45+'7. Beginning Balance Sheet'!F37</f>
        <v>0</v>
      </c>
      <c r="J37" s="99"/>
      <c r="K37" s="99"/>
      <c r="L37" s="99"/>
      <c r="M37" s="99"/>
      <c r="N37" s="99"/>
      <c r="O37" s="99"/>
      <c r="P37" s="99"/>
      <c r="Q37" s="21"/>
      <c r="R37" s="21"/>
    </row>
    <row r="38" spans="1:18" ht="12.75" customHeight="1" thickBot="1" x14ac:dyDescent="0.25">
      <c r="A38" s="1"/>
      <c r="B38" s="1"/>
      <c r="C38" s="1" t="s">
        <v>164</v>
      </c>
      <c r="D38" s="45"/>
      <c r="E38" s="99"/>
      <c r="F38" s="57">
        <f>'14. Balance Sheet (2)'!I38</f>
        <v>0</v>
      </c>
      <c r="G38" s="103"/>
      <c r="H38" s="103"/>
      <c r="I38" s="57">
        <f>'16. Cash Flow Statement (3)'!P40+'7. Beginning Balance Sheet'!F38</f>
        <v>0</v>
      </c>
      <c r="J38" s="99"/>
      <c r="K38" s="99"/>
      <c r="L38" s="99"/>
      <c r="M38" s="99"/>
      <c r="N38" s="99"/>
      <c r="O38" s="99"/>
      <c r="P38" s="99"/>
      <c r="Q38" s="21"/>
      <c r="R38" s="21"/>
    </row>
    <row r="39" spans="1:18" ht="12.75" customHeight="1" x14ac:dyDescent="0.2">
      <c r="A39" s="1"/>
      <c r="B39" s="1" t="s">
        <v>182</v>
      </c>
      <c r="C39" s="1"/>
      <c r="D39" s="45"/>
      <c r="E39" s="99"/>
      <c r="F39" s="103">
        <f>SUM(F35:F38)</f>
        <v>0</v>
      </c>
      <c r="G39" s="103"/>
      <c r="H39" s="103"/>
      <c r="I39" s="103">
        <f>SUM(I35:I38)</f>
        <v>0</v>
      </c>
      <c r="J39" s="99"/>
      <c r="K39" s="99"/>
      <c r="L39" s="99"/>
      <c r="M39" s="99"/>
      <c r="N39" s="99"/>
      <c r="O39" s="99"/>
      <c r="P39" s="99"/>
      <c r="Q39" s="21"/>
      <c r="R39" s="21"/>
    </row>
    <row r="40" spans="1:18" ht="12.75" customHeight="1" x14ac:dyDescent="0.2">
      <c r="A40" s="1"/>
      <c r="B40" s="1"/>
      <c r="C40" s="1"/>
      <c r="D40" s="45"/>
      <c r="E40" s="45"/>
      <c r="F40" s="53"/>
      <c r="G40" s="53"/>
      <c r="H40" s="53"/>
      <c r="I40" s="53"/>
      <c r="J40" s="45"/>
      <c r="K40" s="45"/>
      <c r="L40" s="45"/>
      <c r="M40" s="45"/>
      <c r="N40" s="45"/>
      <c r="O40" s="45"/>
      <c r="P40" s="45"/>
      <c r="Q40" s="7"/>
      <c r="R40" s="7"/>
    </row>
    <row r="41" spans="1:18" ht="12.75" customHeight="1" x14ac:dyDescent="0.2">
      <c r="A41" s="1"/>
      <c r="B41" s="1" t="s">
        <v>183</v>
      </c>
      <c r="C41" s="1"/>
      <c r="D41" s="45"/>
      <c r="E41" s="45"/>
      <c r="F41" s="53"/>
      <c r="G41" s="53"/>
      <c r="H41" s="53"/>
      <c r="I41" s="53"/>
      <c r="J41" s="45"/>
      <c r="K41" s="45"/>
      <c r="L41" s="45"/>
      <c r="M41" s="45"/>
      <c r="N41" s="45"/>
      <c r="O41" s="45"/>
      <c r="P41" s="45"/>
      <c r="Q41" s="7"/>
      <c r="R41" s="7"/>
    </row>
    <row r="42" spans="1:18" ht="12.75" customHeight="1" x14ac:dyDescent="0.2">
      <c r="A42" s="1"/>
      <c r="B42" s="1"/>
      <c r="C42" s="1" t="s">
        <v>184</v>
      </c>
      <c r="D42" s="45"/>
      <c r="E42" s="45"/>
      <c r="F42" s="53">
        <f>'14. Balance Sheet (2)'!I42</f>
        <v>0</v>
      </c>
      <c r="G42" s="53"/>
      <c r="H42" s="53"/>
      <c r="I42" s="53">
        <f>F42</f>
        <v>0</v>
      </c>
      <c r="J42" s="45"/>
      <c r="K42" s="45"/>
      <c r="L42" s="45"/>
      <c r="M42" s="45"/>
      <c r="N42" s="45"/>
      <c r="O42" s="45"/>
      <c r="P42" s="45"/>
      <c r="Q42" s="7"/>
      <c r="R42" s="7"/>
    </row>
    <row r="43" spans="1:18" ht="12.75" customHeight="1" x14ac:dyDescent="0.2">
      <c r="A43" s="1"/>
      <c r="B43" s="1"/>
      <c r="C43" s="1" t="s">
        <v>185</v>
      </c>
      <c r="D43" s="45"/>
      <c r="E43" s="45"/>
      <c r="F43" s="53">
        <f>'14. Balance Sheet (2)'!I43</f>
        <v>0</v>
      </c>
      <c r="G43" s="53"/>
      <c r="H43" s="53"/>
      <c r="I43" s="53">
        <f>F43+'15. Income Statement (3)'!Q66</f>
        <v>0</v>
      </c>
      <c r="J43" s="45"/>
      <c r="K43" s="45"/>
      <c r="L43" s="45"/>
      <c r="M43" s="45"/>
      <c r="N43" s="45"/>
      <c r="O43" s="45"/>
      <c r="P43" s="45"/>
      <c r="Q43" s="7"/>
      <c r="R43" s="7"/>
    </row>
    <row r="44" spans="1:18" ht="12.75" customHeight="1" thickBot="1" x14ac:dyDescent="0.25">
      <c r="A44" s="1"/>
      <c r="B44" s="1"/>
      <c r="C44" s="1" t="s">
        <v>186</v>
      </c>
      <c r="D44" s="45"/>
      <c r="E44" s="45"/>
      <c r="F44" s="57">
        <f>'14. Balance Sheet (2)'!I44</f>
        <v>0</v>
      </c>
      <c r="G44" s="103"/>
      <c r="H44" s="53"/>
      <c r="I44" s="57">
        <f>F44+'16. Cash Flow Statement (3)'!Q28</f>
        <v>0</v>
      </c>
      <c r="J44" s="45"/>
      <c r="K44" s="45"/>
      <c r="L44" s="45"/>
      <c r="M44" s="45"/>
      <c r="N44" s="45"/>
      <c r="O44" s="45"/>
      <c r="P44" s="45"/>
      <c r="Q44" s="7"/>
      <c r="R44" s="7"/>
    </row>
    <row r="45" spans="1:18" ht="12.75" customHeight="1" x14ac:dyDescent="0.2">
      <c r="A45" s="1"/>
      <c r="B45" s="1" t="s">
        <v>187</v>
      </c>
      <c r="C45" s="1"/>
      <c r="D45" s="45"/>
      <c r="E45" s="45"/>
      <c r="F45" s="53">
        <f>F42+F43-F44</f>
        <v>0</v>
      </c>
      <c r="G45" s="53"/>
      <c r="H45" s="53"/>
      <c r="I45" s="53">
        <f>I42+I43-I44</f>
        <v>0</v>
      </c>
      <c r="J45" s="45"/>
      <c r="K45" s="45"/>
      <c r="L45" s="45"/>
      <c r="M45" s="45"/>
      <c r="N45" s="45"/>
      <c r="O45" s="45"/>
      <c r="P45" s="45"/>
    </row>
    <row r="46" spans="1:18" ht="12.75" customHeight="1" thickBot="1" x14ac:dyDescent="0.25">
      <c r="A46" s="1"/>
      <c r="B46" s="1"/>
      <c r="C46" s="1"/>
      <c r="D46" s="45"/>
      <c r="E46" s="45"/>
      <c r="F46" s="57"/>
      <c r="G46" s="103"/>
      <c r="H46" s="53"/>
      <c r="I46" s="57"/>
      <c r="J46" s="45"/>
      <c r="K46" s="45"/>
      <c r="L46" s="45"/>
      <c r="M46" s="45"/>
      <c r="N46" s="45"/>
      <c r="O46" s="45"/>
      <c r="P46" s="45"/>
    </row>
    <row r="47" spans="1:18" ht="15.95" customHeight="1" thickBot="1" x14ac:dyDescent="0.25">
      <c r="A47" s="1" t="s">
        <v>209</v>
      </c>
      <c r="B47" s="1"/>
      <c r="C47" s="1"/>
      <c r="D47" s="45"/>
      <c r="E47" s="45"/>
      <c r="F47" s="65">
        <f>INT(F39+F45)</f>
        <v>0</v>
      </c>
      <c r="G47" s="103"/>
      <c r="H47" s="53"/>
      <c r="I47" s="65">
        <f>INT(I39+I45)</f>
        <v>0</v>
      </c>
      <c r="J47" s="45"/>
      <c r="K47" s="45"/>
      <c r="L47" s="45"/>
      <c r="M47" s="45"/>
      <c r="N47" s="45"/>
      <c r="O47" s="45"/>
      <c r="P47" s="45"/>
    </row>
    <row r="48" spans="1:18" ht="12.75" customHeight="1" thickTop="1" x14ac:dyDescent="0.2">
      <c r="A48" s="1"/>
      <c r="B48" s="1"/>
      <c r="C48" s="1"/>
      <c r="D48" s="45"/>
      <c r="E48" s="45"/>
      <c r="F48" s="45"/>
      <c r="G48" s="45"/>
      <c r="H48" s="45"/>
      <c r="I48" s="45"/>
      <c r="J48" s="45"/>
      <c r="K48" s="45"/>
      <c r="L48" s="45"/>
      <c r="M48" s="45"/>
      <c r="N48" s="45"/>
      <c r="O48" s="45"/>
      <c r="P48" s="45"/>
    </row>
    <row r="49" spans="1:18" ht="12.75" customHeight="1" x14ac:dyDescent="0.2">
      <c r="A49" s="1"/>
      <c r="B49" s="1"/>
      <c r="C49" s="1"/>
      <c r="D49" s="45"/>
      <c r="E49" s="45"/>
      <c r="F49" s="45"/>
      <c r="G49" s="45"/>
      <c r="H49" s="45"/>
      <c r="I49" s="45"/>
      <c r="J49" s="45"/>
      <c r="K49" s="45"/>
      <c r="L49" s="45"/>
      <c r="M49" s="45"/>
      <c r="N49" s="45"/>
      <c r="O49" s="45"/>
      <c r="P49" s="45"/>
    </row>
    <row r="50" spans="1:18" ht="12.75" customHeight="1" x14ac:dyDescent="0.2">
      <c r="A50" s="1"/>
      <c r="B50" s="1"/>
      <c r="C50" s="1"/>
      <c r="D50" s="45"/>
      <c r="E50" s="45"/>
      <c r="F50" s="105" t="str">
        <f>IF(F29=F47,"Statement Balances","Does Not Balance")</f>
        <v>Statement Balances</v>
      </c>
      <c r="G50" s="45"/>
      <c r="H50" s="45"/>
      <c r="I50" s="105" t="str">
        <f>IF(I29-I47=0,"Statement Balances","Does Not Balance")</f>
        <v>Statement Balances</v>
      </c>
      <c r="J50" s="45"/>
      <c r="K50" s="109"/>
      <c r="L50" s="45"/>
      <c r="M50" s="45"/>
      <c r="N50" s="45"/>
      <c r="O50" s="45"/>
      <c r="P50" s="45"/>
    </row>
    <row r="51" spans="1:18" ht="12.75" customHeight="1" x14ac:dyDescent="0.2">
      <c r="A51" s="1"/>
      <c r="B51" s="1"/>
      <c r="C51" s="1"/>
      <c r="D51" s="45"/>
      <c r="E51" s="45"/>
      <c r="F51" s="45"/>
      <c r="G51" s="45"/>
      <c r="H51" s="45"/>
      <c r="I51" s="45"/>
      <c r="J51" s="45"/>
      <c r="K51" s="45"/>
      <c r="L51" s="45"/>
      <c r="M51" s="45"/>
      <c r="N51" s="45"/>
      <c r="O51" s="45"/>
      <c r="P51" s="45"/>
    </row>
    <row r="52" spans="1:18" ht="12.75" customHeight="1" x14ac:dyDescent="0.2">
      <c r="A52" s="1"/>
      <c r="B52" s="1"/>
      <c r="C52" s="1"/>
      <c r="D52" s="45"/>
      <c r="E52" s="45"/>
      <c r="F52" s="45"/>
      <c r="G52" s="45"/>
      <c r="H52" s="45"/>
      <c r="I52" s="45"/>
      <c r="J52" s="45"/>
      <c r="K52" s="45"/>
      <c r="L52" s="45"/>
      <c r="M52" s="45"/>
      <c r="N52" s="45"/>
      <c r="O52" s="45"/>
      <c r="P52" s="45"/>
    </row>
    <row r="53" spans="1:18" ht="12.75" customHeight="1" x14ac:dyDescent="0.2"/>
    <row r="54" spans="1:18" ht="12.75" customHeight="1" x14ac:dyDescent="0.2"/>
    <row r="55" spans="1:18" ht="12.75" customHeight="1" x14ac:dyDescent="0.2">
      <c r="E55" s="18"/>
      <c r="F55" s="18"/>
      <c r="G55" s="18"/>
      <c r="H55" s="18"/>
      <c r="I55" s="18"/>
      <c r="J55" s="18"/>
      <c r="K55" s="18"/>
      <c r="L55" s="18"/>
      <c r="M55" s="18"/>
      <c r="N55" s="18"/>
      <c r="O55" s="18"/>
      <c r="P55" s="18"/>
      <c r="Q55" s="18"/>
      <c r="R55" s="18"/>
    </row>
    <row r="56" spans="1:18" ht="12.75" customHeight="1" x14ac:dyDescent="0.2">
      <c r="E56" s="18"/>
      <c r="F56" s="18"/>
      <c r="G56" s="18"/>
      <c r="H56" s="18"/>
      <c r="I56" s="18"/>
      <c r="J56" s="18"/>
      <c r="K56" s="18"/>
      <c r="L56" s="18"/>
      <c r="M56" s="18"/>
      <c r="N56" s="18"/>
      <c r="O56" s="18"/>
      <c r="P56" s="18"/>
      <c r="Q56" s="18"/>
      <c r="R56" s="18"/>
    </row>
    <row r="57" spans="1:18" ht="12.75" customHeight="1" x14ac:dyDescent="0.2">
      <c r="E57" s="18"/>
      <c r="F57" s="18"/>
      <c r="G57" s="18"/>
      <c r="H57" s="18"/>
      <c r="I57" s="18"/>
      <c r="J57" s="18"/>
      <c r="K57" s="18"/>
      <c r="L57" s="18"/>
      <c r="M57" s="18"/>
      <c r="N57" s="18"/>
      <c r="O57" s="18"/>
      <c r="P57" s="18"/>
      <c r="Q57" s="18"/>
      <c r="R57" s="18"/>
    </row>
    <row r="58" spans="1:18" ht="12.75" customHeight="1" x14ac:dyDescent="0.2">
      <c r="D58" s="7"/>
      <c r="E58" s="18"/>
      <c r="F58" s="18"/>
      <c r="G58" s="18"/>
      <c r="H58" s="18"/>
      <c r="I58" s="18"/>
      <c r="J58" s="18"/>
      <c r="K58" s="18"/>
      <c r="L58" s="18"/>
      <c r="M58" s="18"/>
      <c r="N58" s="18"/>
      <c r="O58" s="18"/>
      <c r="P58" s="18"/>
      <c r="Q58" s="18"/>
      <c r="R58" s="18"/>
    </row>
    <row r="59" spans="1:18" ht="12.75" customHeight="1" x14ac:dyDescent="0.2">
      <c r="D59" s="7"/>
      <c r="E59" s="18"/>
      <c r="F59" s="18"/>
      <c r="G59" s="18"/>
      <c r="H59" s="18"/>
      <c r="I59" s="18"/>
      <c r="J59" s="18"/>
      <c r="K59" s="18"/>
      <c r="L59" s="18"/>
      <c r="M59" s="18"/>
      <c r="N59" s="18"/>
      <c r="O59" s="18"/>
      <c r="P59" s="18"/>
      <c r="Q59" s="18"/>
      <c r="R59" s="18"/>
    </row>
    <row r="60" spans="1:18" ht="12.75" customHeight="1" x14ac:dyDescent="0.2">
      <c r="D60" s="7"/>
      <c r="E60" s="18"/>
      <c r="F60" s="18"/>
      <c r="G60" s="18"/>
      <c r="H60" s="18"/>
      <c r="I60" s="18"/>
      <c r="J60" s="18"/>
      <c r="K60" s="18"/>
      <c r="L60" s="18"/>
      <c r="M60" s="18"/>
      <c r="N60" s="18"/>
      <c r="O60" s="18"/>
      <c r="P60" s="18"/>
      <c r="Q60" s="18"/>
      <c r="R60" s="18"/>
    </row>
    <row r="61" spans="1:18" ht="12.75" customHeight="1" x14ac:dyDescent="0.2">
      <c r="D61" s="7"/>
      <c r="E61" s="18"/>
      <c r="F61" s="18"/>
      <c r="G61" s="18"/>
      <c r="H61" s="18"/>
      <c r="I61" s="18"/>
      <c r="J61" s="18"/>
      <c r="K61" s="18"/>
      <c r="L61" s="18"/>
      <c r="M61" s="18"/>
      <c r="N61" s="18"/>
      <c r="O61" s="18"/>
      <c r="P61" s="18"/>
      <c r="Q61" s="18"/>
      <c r="R61" s="18"/>
    </row>
    <row r="62" spans="1:18" ht="12.75" customHeight="1" x14ac:dyDescent="0.2">
      <c r="D62" s="7"/>
      <c r="E62" s="18"/>
      <c r="F62" s="18"/>
      <c r="G62" s="18"/>
      <c r="H62" s="18"/>
      <c r="I62" s="18"/>
      <c r="J62" s="18"/>
      <c r="K62" s="18"/>
      <c r="L62" s="18"/>
      <c r="M62" s="18"/>
      <c r="N62" s="18"/>
      <c r="O62" s="18"/>
      <c r="P62" s="18"/>
      <c r="Q62" s="18"/>
      <c r="R62" s="18"/>
    </row>
    <row r="63" spans="1:18" ht="12.75" customHeight="1" x14ac:dyDescent="0.2">
      <c r="E63" s="18"/>
      <c r="F63" s="18"/>
      <c r="G63" s="18"/>
      <c r="H63" s="18"/>
      <c r="I63" s="18"/>
      <c r="J63" s="18"/>
      <c r="K63" s="18"/>
      <c r="L63" s="18"/>
      <c r="M63" s="18"/>
      <c r="N63" s="18"/>
      <c r="O63" s="18"/>
      <c r="P63" s="18"/>
      <c r="Q63" s="18"/>
      <c r="R63" s="18"/>
    </row>
    <row r="64" spans="1:18" ht="12.75" customHeight="1" x14ac:dyDescent="0.2">
      <c r="E64" s="18"/>
      <c r="F64" s="18"/>
      <c r="G64" s="18"/>
      <c r="H64" s="18"/>
      <c r="I64" s="18"/>
      <c r="J64" s="18"/>
      <c r="K64" s="18"/>
      <c r="L64" s="18"/>
      <c r="M64" s="18"/>
      <c r="N64" s="18"/>
      <c r="O64" s="18"/>
      <c r="P64" s="18"/>
      <c r="Q64" s="18"/>
      <c r="R64" s="18"/>
    </row>
    <row r="65" spans="5:18" ht="12.75" customHeight="1" x14ac:dyDescent="0.2">
      <c r="E65" s="18"/>
      <c r="F65" s="18"/>
      <c r="G65" s="18"/>
      <c r="H65" s="18"/>
      <c r="I65" s="18"/>
      <c r="J65" s="18"/>
      <c r="K65" s="18"/>
      <c r="L65" s="18"/>
      <c r="M65" s="18"/>
      <c r="N65" s="18"/>
      <c r="O65" s="18"/>
      <c r="P65" s="18"/>
      <c r="Q65" s="18"/>
      <c r="R65" s="18"/>
    </row>
    <row r="66" spans="5:18" ht="12.75" customHeight="1" x14ac:dyDescent="0.2">
      <c r="E66" s="18"/>
      <c r="F66" s="18"/>
      <c r="G66" s="18"/>
      <c r="H66" s="18"/>
      <c r="I66" s="18"/>
      <c r="J66" s="18"/>
      <c r="K66" s="18"/>
      <c r="L66" s="18"/>
      <c r="M66" s="18"/>
      <c r="N66" s="18"/>
      <c r="O66" s="18"/>
      <c r="P66" s="18"/>
      <c r="Q66" s="18"/>
      <c r="R66" s="18"/>
    </row>
    <row r="67" spans="5:18" ht="12.75" customHeight="1" x14ac:dyDescent="0.2"/>
    <row r="68" spans="5:18" ht="12.75" customHeight="1" x14ac:dyDescent="0.2"/>
    <row r="69" spans="5:18" ht="12.75" customHeight="1" x14ac:dyDescent="0.2"/>
    <row r="70" spans="5:18" ht="12.75" customHeight="1" x14ac:dyDescent="0.2"/>
    <row r="71" spans="5:18" ht="12.75" customHeight="1" x14ac:dyDescent="0.2"/>
    <row r="72" spans="5:18" ht="12.75" customHeight="1" x14ac:dyDescent="0.2"/>
    <row r="73" spans="5:18" ht="12.75" customHeight="1" x14ac:dyDescent="0.2"/>
    <row r="74" spans="5:18" ht="12.75" customHeight="1" x14ac:dyDescent="0.2"/>
    <row r="75" spans="5:18" ht="12.75" customHeight="1" x14ac:dyDescent="0.2"/>
    <row r="76" spans="5:18" ht="12.75" customHeight="1" x14ac:dyDescent="0.2"/>
    <row r="77" spans="5:18" ht="12.75" customHeight="1" x14ac:dyDescent="0.2"/>
    <row r="78" spans="5:18" ht="12.75" customHeight="1" x14ac:dyDescent="0.2"/>
    <row r="79" spans="5:18" ht="12.75" customHeight="1" x14ac:dyDescent="0.2"/>
    <row r="80" spans="5:18"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sheetData>
  <phoneticPr fontId="4" type="noConversion"/>
  <pageMargins left="0.75" right="0.75" top="1" bottom="0.75" header="0.5" footer="0.5"/>
  <pageSetup scale="75" orientation="landscape" horizontalDpi="300" verticalDpi="300" r:id="rId1"/>
  <headerFooter alignWithMargins="0"/>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73"/>
  <sheetViews>
    <sheetView showGridLines="0" showRowColHeaders="0" workbookViewId="0"/>
  </sheetViews>
  <sheetFormatPr defaultRowHeight="12" x14ac:dyDescent="0.2"/>
  <cols>
    <col min="1" max="4" width="3" style="1" customWidth="1"/>
    <col min="5" max="5" width="20.7109375" customWidth="1"/>
    <col min="6" max="6" width="5.7109375" customWidth="1"/>
    <col min="7" max="7" width="18.7109375" customWidth="1"/>
    <col min="8" max="8" width="8.7109375" style="20" customWidth="1"/>
    <col min="9" max="9" width="18.7109375" customWidth="1"/>
    <col min="10" max="10" width="8.7109375" customWidth="1"/>
    <col min="11" max="11" width="18.7109375" customWidth="1"/>
    <col min="12" max="12" width="5.7109375" customWidth="1"/>
  </cols>
  <sheetData>
    <row r="1" spans="1:18" ht="15.75" x14ac:dyDescent="0.25">
      <c r="A1" s="5" t="str">
        <f>'1. Required Start-Up Funds'!A1</f>
        <v>CloudNET Co.,Ltd</v>
      </c>
      <c r="Q1" s="16"/>
    </row>
    <row r="2" spans="1:18" ht="15.75" x14ac:dyDescent="0.25">
      <c r="A2" s="5" t="s">
        <v>227</v>
      </c>
    </row>
    <row r="3" spans="1:18" ht="12.75" customHeight="1" x14ac:dyDescent="0.2">
      <c r="E3" s="1"/>
      <c r="F3" s="45"/>
      <c r="G3" s="45"/>
      <c r="H3" s="51"/>
      <c r="I3" s="45"/>
      <c r="J3" s="45"/>
      <c r="K3" s="45"/>
      <c r="L3" s="45"/>
      <c r="M3" s="45"/>
      <c r="N3" s="45"/>
      <c r="O3" s="45"/>
      <c r="P3" s="45"/>
      <c r="Q3" s="45"/>
    </row>
    <row r="4" spans="1:18" ht="12.75" customHeight="1" x14ac:dyDescent="0.2">
      <c r="E4" s="45"/>
      <c r="F4" s="45"/>
      <c r="G4" s="45"/>
      <c r="H4" s="51"/>
      <c r="I4" s="45"/>
      <c r="J4" s="45"/>
      <c r="K4" s="45"/>
      <c r="L4" s="45"/>
      <c r="M4" s="45"/>
      <c r="N4" s="45"/>
      <c r="O4" s="45"/>
      <c r="P4" s="45"/>
      <c r="Q4" s="45"/>
    </row>
    <row r="5" spans="1:18" ht="12.75" customHeight="1" x14ac:dyDescent="0.2">
      <c r="E5" s="45"/>
      <c r="F5" s="45"/>
      <c r="G5" s="45"/>
      <c r="H5" s="51"/>
      <c r="I5" s="45"/>
      <c r="J5" s="45"/>
      <c r="K5" s="45"/>
      <c r="L5" s="45"/>
      <c r="M5" s="45"/>
      <c r="N5" s="45"/>
      <c r="O5" s="45"/>
      <c r="P5" s="45"/>
      <c r="Q5" s="45"/>
    </row>
    <row r="6" spans="1:18" ht="12.75" customHeight="1" thickBot="1" x14ac:dyDescent="0.25">
      <c r="A6" s="24" t="s">
        <v>229</v>
      </c>
      <c r="B6" s="24"/>
      <c r="C6" s="24"/>
      <c r="D6" s="24"/>
      <c r="E6" s="51"/>
      <c r="F6" s="49"/>
      <c r="G6" s="115" t="s">
        <v>60</v>
      </c>
      <c r="H6" s="49"/>
      <c r="I6" s="115" t="s">
        <v>72</v>
      </c>
      <c r="J6" s="49"/>
      <c r="K6" s="115" t="s">
        <v>61</v>
      </c>
      <c r="L6" s="51"/>
      <c r="M6" s="49"/>
      <c r="N6" s="51"/>
      <c r="O6" s="51"/>
      <c r="P6" s="51"/>
      <c r="Q6" s="51"/>
      <c r="R6" s="20"/>
    </row>
    <row r="7" spans="1:18" ht="12.75" customHeight="1" thickTop="1" x14ac:dyDescent="0.2">
      <c r="A7" s="24"/>
      <c r="B7" s="24" t="s">
        <v>230</v>
      </c>
      <c r="C7" s="24"/>
      <c r="D7" s="24"/>
      <c r="E7" s="51"/>
      <c r="F7" s="51"/>
      <c r="G7" s="52"/>
      <c r="H7" s="51"/>
      <c r="I7" s="97"/>
      <c r="J7" s="51"/>
      <c r="K7" s="51"/>
      <c r="L7" s="51"/>
      <c r="M7" s="51"/>
      <c r="N7" s="51"/>
      <c r="O7" s="51"/>
      <c r="P7" s="51"/>
      <c r="Q7" s="51"/>
      <c r="R7" s="20"/>
    </row>
    <row r="8" spans="1:18" ht="12.75" customHeight="1" x14ac:dyDescent="0.2">
      <c r="A8" s="24"/>
      <c r="B8" s="24"/>
      <c r="C8" s="24" t="s">
        <v>231</v>
      </c>
      <c r="D8" s="24"/>
      <c r="E8" s="51"/>
      <c r="F8" s="51"/>
      <c r="G8" s="117">
        <f>IF('10. Balance Sheet'!I39=0,0,'10. Balance Sheet'!I15/'10. Balance Sheet'!I39)</f>
        <v>0</v>
      </c>
      <c r="H8" s="117"/>
      <c r="I8" s="117">
        <f>IF('14. Balance Sheet (2)'!I39=0,0,'14. Balance Sheet (2)'!I15/'14. Balance Sheet (2)'!I39)</f>
        <v>0</v>
      </c>
      <c r="J8" s="117"/>
      <c r="K8" s="117">
        <f>IF('17. Balance Sheet (3)'!I39=0,0,'17. Balance Sheet (3)'!I15/'17. Balance Sheet (3)'!I39)</f>
        <v>0</v>
      </c>
      <c r="L8" s="51"/>
      <c r="M8" s="119"/>
      <c r="N8" s="51"/>
      <c r="O8" s="51"/>
      <c r="P8" s="51"/>
      <c r="Q8" s="51"/>
      <c r="R8" s="20"/>
    </row>
    <row r="9" spans="1:18" ht="12.75" customHeight="1" x14ac:dyDescent="0.2">
      <c r="A9" s="24"/>
      <c r="B9" s="24"/>
      <c r="C9" s="24" t="s">
        <v>232</v>
      </c>
      <c r="D9" s="24"/>
      <c r="E9" s="51"/>
      <c r="F9" s="51"/>
      <c r="G9" s="117">
        <f>IF('10. Balance Sheet'!I39=0,0,('10. Balance Sheet'!I10+'10. Balance Sheet'!I11)/'10. Balance Sheet'!I39)</f>
        <v>0</v>
      </c>
      <c r="H9" s="117"/>
      <c r="I9" s="117">
        <f>IF('14. Balance Sheet (2)'!I39=0,0,('14. Balance Sheet (2)'!I10+'14. Balance Sheet (2)'!I11)/'14. Balance Sheet (2)'!I39)</f>
        <v>0</v>
      </c>
      <c r="J9" s="117"/>
      <c r="K9" s="117">
        <f>IF('17. Balance Sheet (3)'!I39=0,0,('17. Balance Sheet (3)'!I10+'17. Balance Sheet (3)'!I11)/'17. Balance Sheet (3)'!I39)</f>
        <v>0</v>
      </c>
      <c r="L9" s="51"/>
      <c r="M9" s="51"/>
      <c r="N9" s="51"/>
      <c r="O9" s="51"/>
      <c r="P9" s="51"/>
      <c r="Q9" s="51"/>
      <c r="R9" s="20"/>
    </row>
    <row r="10" spans="1:18" ht="12.75" customHeight="1" x14ac:dyDescent="0.2">
      <c r="A10" s="24"/>
      <c r="B10" s="24" t="s">
        <v>233</v>
      </c>
      <c r="C10" s="24"/>
      <c r="D10" s="24"/>
      <c r="E10" s="51"/>
      <c r="F10" s="51"/>
      <c r="G10" s="117"/>
      <c r="H10" s="117"/>
      <c r="I10" s="117"/>
      <c r="J10" s="117"/>
      <c r="K10" s="117"/>
      <c r="L10" s="51"/>
      <c r="M10" s="51"/>
      <c r="N10" s="51"/>
      <c r="O10" s="51"/>
      <c r="P10" s="51"/>
      <c r="Q10" s="51"/>
      <c r="R10" s="20"/>
    </row>
    <row r="11" spans="1:18" ht="12.75" customHeight="1" x14ac:dyDescent="0.2">
      <c r="A11" s="24"/>
      <c r="B11" s="24"/>
      <c r="C11" s="24" t="s">
        <v>235</v>
      </c>
      <c r="D11" s="24"/>
      <c r="E11" s="51"/>
      <c r="F11" s="51"/>
      <c r="G11" s="117">
        <f>IF('10. Balance Sheet'!I45=0,0,'10. Balance Sheet'!I39/'10. Balance Sheet'!I45)</f>
        <v>0</v>
      </c>
      <c r="H11" s="117"/>
      <c r="I11" s="117">
        <f>IF('14. Balance Sheet (2)'!I45=0,0,'14. Balance Sheet (2)'!I39/'14. Balance Sheet (2)'!I45)</f>
        <v>0</v>
      </c>
      <c r="J11" s="117"/>
      <c r="K11" s="117">
        <f>IF('17. Balance Sheet (3)'!I45=0,0,'17. Balance Sheet (3)'!I39/'17. Balance Sheet (3)'!I45)</f>
        <v>0</v>
      </c>
      <c r="L11" s="51"/>
      <c r="M11" s="51"/>
      <c r="N11" s="51"/>
      <c r="O11" s="51"/>
      <c r="P11" s="51"/>
      <c r="Q11" s="51"/>
      <c r="R11" s="20"/>
    </row>
    <row r="12" spans="1:18" ht="12.75" customHeight="1" x14ac:dyDescent="0.2">
      <c r="A12" s="24"/>
      <c r="B12" s="24"/>
      <c r="C12" s="24" t="s">
        <v>234</v>
      </c>
      <c r="D12" s="24"/>
      <c r="E12" s="51"/>
      <c r="F12" s="51"/>
      <c r="G12" s="117">
        <f>IF('10. Balance Sheet'!I39=0,0,('8. Income Statement'!Q66+'8. Income Statement'!Q58)/'10. Balance Sheet'!I39)</f>
        <v>0</v>
      </c>
      <c r="H12" s="117"/>
      <c r="I12" s="117">
        <f>IF('14. Balance Sheet (2)'!I39=0,0,('12. Income Statement (2)'!Q66+'12. Income Statement (2)'!Q58)/'14. Balance Sheet (2)'!I39)</f>
        <v>0</v>
      </c>
      <c r="J12" s="117"/>
      <c r="K12" s="117">
        <f>IF('17. Balance Sheet (3)'!I39=0,0,('15. Income Statement (3)'!Q66+'15. Income Statement (3)'!Q58)/'17. Balance Sheet (3)'!I39)</f>
        <v>0</v>
      </c>
      <c r="L12" s="51"/>
      <c r="M12" s="51"/>
      <c r="N12" s="51"/>
      <c r="O12" s="51"/>
      <c r="P12" s="51"/>
      <c r="Q12" s="51"/>
      <c r="R12" s="20"/>
    </row>
    <row r="13" spans="1:18" ht="12.75" customHeight="1" x14ac:dyDescent="0.2">
      <c r="A13" s="24"/>
      <c r="B13" s="102" t="s">
        <v>236</v>
      </c>
      <c r="C13" s="102"/>
      <c r="D13" s="102"/>
      <c r="E13" s="18"/>
      <c r="F13" s="18"/>
      <c r="G13" s="118"/>
      <c r="H13" s="117"/>
      <c r="I13" s="117"/>
      <c r="J13" s="117"/>
      <c r="K13" s="117"/>
      <c r="L13" s="51"/>
      <c r="M13" s="51"/>
      <c r="N13" s="51"/>
      <c r="O13" s="51"/>
      <c r="P13" s="51"/>
      <c r="Q13" s="51"/>
      <c r="R13" s="20"/>
    </row>
    <row r="14" spans="1:18" ht="12.75" customHeight="1" x14ac:dyDescent="0.2">
      <c r="A14" s="24"/>
      <c r="B14" s="102"/>
      <c r="C14" s="102" t="s">
        <v>237</v>
      </c>
      <c r="D14" s="102"/>
      <c r="E14" s="18"/>
      <c r="F14" s="18"/>
      <c r="G14" s="118">
        <v>0</v>
      </c>
      <c r="H14" s="117"/>
      <c r="I14" s="117">
        <f>IF('8. Income Statement'!Q13=0,0,('12. Income Statement (2)'!Q13-'8. Income Statement'!Q13)/'8. Income Statement'!Q13)</f>
        <v>0</v>
      </c>
      <c r="J14" s="117"/>
      <c r="K14" s="117">
        <f>IF('12. Income Statement (2)'!Q13=0,0,('15. Income Statement (3)'!Q13-'12. Income Statement (2)'!Q13)/'12. Income Statement (2)'!Q13)</f>
        <v>0</v>
      </c>
      <c r="L14" s="51"/>
      <c r="M14" s="51"/>
      <c r="N14" s="51"/>
      <c r="O14" s="51"/>
      <c r="P14" s="51"/>
      <c r="Q14" s="51"/>
      <c r="R14" s="20"/>
    </row>
    <row r="15" spans="1:18" ht="12.75" customHeight="1" x14ac:dyDescent="0.2">
      <c r="A15" s="24"/>
      <c r="B15" s="24"/>
      <c r="C15" s="24" t="s">
        <v>238</v>
      </c>
      <c r="D15" s="24"/>
      <c r="E15" s="51"/>
      <c r="F15" s="51"/>
      <c r="G15" s="117">
        <f>IF('8. Income Statement'!Q13=0,0,'8. Income Statement'!Q20/'8. Income Statement'!Q13)</f>
        <v>0</v>
      </c>
      <c r="H15" s="117"/>
      <c r="I15" s="117">
        <f>IF('12. Income Statement (2)'!Q13=0,0,'12. Income Statement (2)'!Q20/'12. Income Statement (2)'!Q13)</f>
        <v>0</v>
      </c>
      <c r="J15" s="117"/>
      <c r="K15" s="117">
        <f>IF('15. Income Statement (3)'!Q13=0,0,'15. Income Statement (3)'!Q20/'15. Income Statement (3)'!Q13)</f>
        <v>0</v>
      </c>
      <c r="L15" s="51"/>
      <c r="M15" s="51"/>
      <c r="N15" s="51"/>
      <c r="O15" s="51"/>
      <c r="P15" s="51"/>
      <c r="Q15" s="51"/>
      <c r="R15" s="20"/>
    </row>
    <row r="16" spans="1:18" ht="12.75" customHeight="1" x14ac:dyDescent="0.2">
      <c r="A16" s="24"/>
      <c r="B16" s="24"/>
      <c r="C16" s="24" t="s">
        <v>239</v>
      </c>
      <c r="D16" s="24"/>
      <c r="E16" s="51"/>
      <c r="F16" s="51"/>
      <c r="G16" s="117">
        <f>IF('8. Income Statement'!Q13=0,0,'8. Income Statement'!Q22/'8. Income Statement'!Q13)</f>
        <v>0</v>
      </c>
      <c r="H16" s="117"/>
      <c r="I16" s="117">
        <f>IF('12. Income Statement (2)'!Q13=0,0,'12. Income Statement (2)'!Q22/'12. Income Statement (2)'!Q13)</f>
        <v>0</v>
      </c>
      <c r="J16" s="117"/>
      <c r="K16" s="117">
        <f>IF('15. Income Statement (3)'!Q13=0,0,'15. Income Statement (3)'!Q22/'15. Income Statement (3)'!Q13)</f>
        <v>0</v>
      </c>
      <c r="L16" s="51"/>
      <c r="M16" s="51"/>
      <c r="N16" s="51"/>
      <c r="O16" s="51"/>
      <c r="P16" s="51"/>
      <c r="Q16" s="51"/>
      <c r="R16" s="20"/>
    </row>
    <row r="17" spans="1:18" ht="12.75" customHeight="1" x14ac:dyDescent="0.2">
      <c r="A17" s="24"/>
      <c r="B17" s="24"/>
      <c r="C17" s="24" t="s">
        <v>240</v>
      </c>
      <c r="D17" s="24"/>
      <c r="E17" s="51"/>
      <c r="F17" s="51"/>
      <c r="G17" s="117">
        <f>IF('8. Income Statement'!Q13=0,0,('8. Income Statement'!Q31+'8. Income Statement'!Q54)/'8. Income Statement'!Q13)</f>
        <v>0</v>
      </c>
      <c r="H17" s="117"/>
      <c r="I17" s="117">
        <f>IF('12. Income Statement (2)'!Q13=0,0,('12. Income Statement (2)'!Q31+'12. Income Statement (2)'!Q54)/'12. Income Statement (2)'!Q13)</f>
        <v>0</v>
      </c>
      <c r="J17" s="117"/>
      <c r="K17" s="117">
        <f>IF('15. Income Statement (3)'!Q13=0,0,('15. Income Statement (3)'!Q31+'15. Income Statement (3)'!Q54)/'15. Income Statement (3)'!Q13)</f>
        <v>0</v>
      </c>
      <c r="L17" s="51"/>
      <c r="M17" s="51"/>
      <c r="N17" s="51"/>
      <c r="O17" s="51"/>
      <c r="P17" s="51"/>
      <c r="Q17" s="51"/>
      <c r="R17" s="20"/>
    </row>
    <row r="18" spans="1:18" ht="12.75" customHeight="1" x14ac:dyDescent="0.2">
      <c r="A18" s="24"/>
      <c r="B18" s="24"/>
      <c r="C18" s="24" t="s">
        <v>241</v>
      </c>
      <c r="D18" s="24"/>
      <c r="E18" s="51"/>
      <c r="F18" s="51"/>
      <c r="G18" s="117">
        <f>IF('8. Income Statement'!Q13=0,0,'8. Income Statement'!Q66/'8. Income Statement'!Q13)</f>
        <v>0</v>
      </c>
      <c r="H18" s="117"/>
      <c r="I18" s="117">
        <f>IF('12. Income Statement (2)'!Q13=0,0,'12. Income Statement (2)'!Q66/'12. Income Statement (2)'!Q13)</f>
        <v>0</v>
      </c>
      <c r="J18" s="117"/>
      <c r="K18" s="117">
        <f>IF('15. Income Statement (3)'!Q13=0,0,'15. Income Statement (3)'!Q66/'15. Income Statement (3)'!Q13)</f>
        <v>0</v>
      </c>
      <c r="L18" s="51"/>
      <c r="M18" s="51"/>
      <c r="N18" s="51"/>
      <c r="O18" s="51"/>
      <c r="P18" s="51"/>
      <c r="Q18" s="51"/>
      <c r="R18" s="20"/>
    </row>
    <row r="19" spans="1:18" ht="12.75" customHeight="1" x14ac:dyDescent="0.2">
      <c r="A19" s="24"/>
      <c r="B19" s="24"/>
      <c r="C19" s="24" t="s">
        <v>242</v>
      </c>
      <c r="D19" s="24"/>
      <c r="E19" s="51"/>
      <c r="F19" s="51"/>
      <c r="G19" s="117">
        <f>IF('10. Balance Sheet'!I45=0,0,'8. Income Statement'!Q66/'10. Balance Sheet'!I45)</f>
        <v>0</v>
      </c>
      <c r="H19" s="117"/>
      <c r="I19" s="117">
        <f>IF('14. Balance Sheet (2)'!I45=0,0,'12. Income Statement (2)'!Q66/'14. Balance Sheet (2)'!I45)</f>
        <v>0</v>
      </c>
      <c r="J19" s="117"/>
      <c r="K19" s="117">
        <f>IF('17. Balance Sheet (3)'!I45=0,0,'15. Income Statement (3)'!Q66/'17. Balance Sheet (3)'!I45)</f>
        <v>0</v>
      </c>
      <c r="L19" s="51"/>
      <c r="M19" s="51"/>
      <c r="N19" s="51"/>
      <c r="O19" s="51"/>
      <c r="P19" s="51"/>
      <c r="Q19" s="51"/>
      <c r="R19" s="20"/>
    </row>
    <row r="20" spans="1:18" ht="12.75" customHeight="1" x14ac:dyDescent="0.2">
      <c r="A20" s="24"/>
      <c r="B20" s="24"/>
      <c r="C20" s="24" t="s">
        <v>243</v>
      </c>
      <c r="D20" s="24"/>
      <c r="E20" s="51"/>
      <c r="F20" s="51"/>
      <c r="G20" s="117">
        <f>IF('10. Balance Sheet'!I29=0,0,'8. Income Statement'!Q66/'10. Balance Sheet'!I29)</f>
        <v>0</v>
      </c>
      <c r="H20" s="117"/>
      <c r="I20" s="117">
        <f>IF('14. Balance Sheet (2)'!I29=0,0,'12. Income Statement (2)'!Q66/'14. Balance Sheet (2)'!I29)</f>
        <v>0</v>
      </c>
      <c r="J20" s="117"/>
      <c r="K20" s="117">
        <f>IF('17. Balance Sheet (3)'!I29=0,0,'15. Income Statement (3)'!Q66/'17. Balance Sheet (3)'!I29)</f>
        <v>0</v>
      </c>
      <c r="L20" s="51"/>
      <c r="M20" s="51"/>
      <c r="N20" s="51"/>
      <c r="O20" s="51"/>
      <c r="P20" s="51"/>
      <c r="Q20" s="51"/>
      <c r="R20" s="20"/>
    </row>
    <row r="21" spans="1:18" ht="12.75" customHeight="1" x14ac:dyDescent="0.2">
      <c r="A21" s="24"/>
      <c r="B21" s="24"/>
      <c r="C21" s="24" t="s">
        <v>244</v>
      </c>
      <c r="D21" s="24"/>
      <c r="E21" s="51"/>
      <c r="F21" s="51"/>
      <c r="G21" s="117">
        <f>IF('8. Income Statement'!Q13=0,0,'8. Income Statement'!Q25/'8. Income Statement'!Q13)</f>
        <v>0</v>
      </c>
      <c r="H21" s="117"/>
      <c r="I21" s="117">
        <f>IF('12. Income Statement (2)'!Q13=0,0,'12. Income Statement (2)'!Q25/'12. Income Statement (2)'!Q13)</f>
        <v>0</v>
      </c>
      <c r="J21" s="117"/>
      <c r="K21" s="117">
        <f>IF('15. Income Statement (3)'!Q13=0,0,'15. Income Statement (3)'!Q25/'15. Income Statement (3)'!Q13)</f>
        <v>0</v>
      </c>
      <c r="L21" s="51"/>
      <c r="M21" s="51"/>
      <c r="N21" s="51"/>
      <c r="O21" s="51"/>
      <c r="P21" s="51"/>
      <c r="Q21" s="51"/>
      <c r="R21" s="20"/>
    </row>
    <row r="22" spans="1:18" ht="12.75" customHeight="1" x14ac:dyDescent="0.2">
      <c r="A22" s="24"/>
      <c r="B22" s="24" t="s">
        <v>270</v>
      </c>
      <c r="C22" s="24"/>
      <c r="D22" s="24"/>
      <c r="E22" s="51"/>
      <c r="F22" s="51"/>
      <c r="G22" s="117"/>
      <c r="H22" s="117"/>
      <c r="I22" s="117"/>
      <c r="J22" s="117"/>
      <c r="K22" s="117"/>
      <c r="L22" s="51"/>
      <c r="M22" s="51"/>
      <c r="N22" s="51"/>
      <c r="O22" s="51"/>
      <c r="P22" s="51"/>
      <c r="Q22" s="51"/>
      <c r="R22" s="20"/>
    </row>
    <row r="23" spans="1:18" ht="12.75" customHeight="1" x14ac:dyDescent="0.2">
      <c r="A23" s="24"/>
      <c r="B23" s="24"/>
      <c r="C23" s="24" t="s">
        <v>245</v>
      </c>
      <c r="D23" s="24"/>
      <c r="E23" s="51"/>
      <c r="F23" s="51"/>
      <c r="G23" s="117">
        <f>IF('8. Income Statement'!Q13=0,0,('10. Balance Sheet'!I11/'8. Income Statement'!Q13)*360)</f>
        <v>0</v>
      </c>
      <c r="H23" s="117"/>
      <c r="I23" s="117">
        <f>IF('12. Income Statement (2)'!Q13=0,0,('14. Balance Sheet (2)'!I11/'12. Income Statement (2)'!Q13)*360)</f>
        <v>0</v>
      </c>
      <c r="J23" s="117"/>
      <c r="K23" s="117">
        <f>IF('15. Income Statement (3)'!Q13=0,0,('17. Balance Sheet (3)'!I11/'15. Income Statement (3)'!Q13)*360)</f>
        <v>0</v>
      </c>
      <c r="L23" s="51"/>
      <c r="M23" s="51"/>
      <c r="N23" s="51"/>
      <c r="O23" s="51"/>
      <c r="P23" s="51"/>
      <c r="Q23" s="51"/>
      <c r="R23" s="20"/>
    </row>
    <row r="24" spans="1:18" ht="12.75" customHeight="1" x14ac:dyDescent="0.2">
      <c r="A24" s="24"/>
      <c r="B24" s="24"/>
      <c r="C24" s="24" t="s">
        <v>246</v>
      </c>
      <c r="D24" s="24"/>
      <c r="E24" s="51"/>
      <c r="F24" s="51"/>
      <c r="G24" s="117">
        <f>IF('10. Balance Sheet'!I11=0,0,'8. Income Statement'!Q13/'10. Balance Sheet'!I11)</f>
        <v>0</v>
      </c>
      <c r="H24" s="117"/>
      <c r="I24" s="117">
        <f>IF('14. Balance Sheet (2)'!I11=0,0,'12. Income Statement (2)'!Q13/'14. Balance Sheet (2)'!I11)</f>
        <v>0</v>
      </c>
      <c r="J24" s="117"/>
      <c r="K24" s="117">
        <f>IF('17. Balance Sheet (3)'!I11=0,0,'15. Income Statement (3)'!Q13/'17. Balance Sheet (3)'!I11)</f>
        <v>0</v>
      </c>
      <c r="L24" s="51"/>
      <c r="M24" s="51"/>
      <c r="N24" s="51"/>
      <c r="O24" s="51"/>
      <c r="P24" s="51"/>
      <c r="Q24" s="51"/>
      <c r="R24" s="20"/>
    </row>
    <row r="25" spans="1:18" ht="12.75" customHeight="1" x14ac:dyDescent="0.2">
      <c r="A25" s="24"/>
      <c r="B25" s="24"/>
      <c r="C25" s="24" t="s">
        <v>247</v>
      </c>
      <c r="D25" s="24"/>
      <c r="E25" s="51"/>
      <c r="F25" s="51"/>
      <c r="G25" s="117">
        <f>IF('8. Income Statement'!Q20=0,0,('10. Balance Sheet'!I12/'8. Income Statement'!Q20)*360)</f>
        <v>0</v>
      </c>
      <c r="H25" s="117"/>
      <c r="I25" s="117">
        <f>IF('12. Income Statement (2)'!Q20=0,0,('14. Balance Sheet (2)'!I12/'12. Income Statement (2)'!Q20)*360)</f>
        <v>0</v>
      </c>
      <c r="J25" s="117"/>
      <c r="K25" s="117">
        <f>IF('15. Income Statement (3)'!Q20=0,0,('17. Balance Sheet (3)'!I12/'15. Income Statement (3)'!Q20)*360)</f>
        <v>0</v>
      </c>
      <c r="L25" s="51"/>
      <c r="M25" s="51"/>
      <c r="N25" s="51"/>
      <c r="O25" s="51"/>
      <c r="P25" s="51"/>
      <c r="Q25" s="51"/>
      <c r="R25" s="20"/>
    </row>
    <row r="26" spans="1:18" ht="12.75" customHeight="1" x14ac:dyDescent="0.2">
      <c r="A26" s="24"/>
      <c r="B26" s="24"/>
      <c r="C26" s="24" t="s">
        <v>248</v>
      </c>
      <c r="D26" s="24"/>
      <c r="E26" s="51"/>
      <c r="F26" s="64"/>
      <c r="G26" s="117">
        <f>IF('10. Balance Sheet'!I12=0,0,'8. Income Statement'!Q20/'10. Balance Sheet'!I12)</f>
        <v>0</v>
      </c>
      <c r="H26" s="117"/>
      <c r="I26" s="117">
        <f>IF('14. Balance Sheet (2)'!I12=0,0,'12. Income Statement (2)'!Q20/'14. Balance Sheet (2)'!I12)</f>
        <v>0</v>
      </c>
      <c r="J26" s="117"/>
      <c r="K26" s="117">
        <f>IF('17. Balance Sheet (3)'!I12=0,0,'15. Income Statement (3)'!Q20/'17. Balance Sheet (3)'!I12)</f>
        <v>0</v>
      </c>
      <c r="L26" s="51"/>
      <c r="M26" s="51"/>
      <c r="N26" s="51"/>
      <c r="O26" s="51"/>
      <c r="P26" s="51"/>
      <c r="Q26" s="51"/>
      <c r="R26" s="20"/>
    </row>
    <row r="27" spans="1:18" ht="12.75" customHeight="1" x14ac:dyDescent="0.2">
      <c r="A27" s="24"/>
      <c r="B27" s="24"/>
      <c r="C27" s="24" t="s">
        <v>249</v>
      </c>
      <c r="D27" s="24"/>
      <c r="E27" s="51"/>
      <c r="F27" s="64"/>
      <c r="G27" s="117">
        <f>IF('10. Balance Sheet'!I29=0,0,'8. Income Statement'!Q13/'10. Balance Sheet'!I29)</f>
        <v>0</v>
      </c>
      <c r="H27" s="117"/>
      <c r="I27" s="117">
        <f>IF('14. Balance Sheet (2)'!I29=0,0,'12. Income Statement (2)'!Q13/'14. Balance Sheet (2)'!I29)</f>
        <v>0</v>
      </c>
      <c r="J27" s="117"/>
      <c r="K27" s="117">
        <f>IF('17. Balance Sheet (3)'!I29=0,0,'15. Income Statement (3)'!Q13/'17. Balance Sheet (3)'!I29)</f>
        <v>0</v>
      </c>
      <c r="L27" s="51"/>
      <c r="M27" s="51"/>
      <c r="N27" s="51"/>
      <c r="O27" s="51"/>
      <c r="P27" s="51"/>
      <c r="Q27" s="51"/>
      <c r="R27" s="20"/>
    </row>
    <row r="28" spans="1:18" ht="12.75" customHeight="1" x14ac:dyDescent="0.2">
      <c r="A28" s="24"/>
      <c r="B28" s="24"/>
      <c r="C28" s="24"/>
      <c r="D28" s="24"/>
      <c r="E28" s="51"/>
      <c r="F28" s="66"/>
      <c r="G28" s="97"/>
      <c r="H28" s="54"/>
      <c r="I28" s="54"/>
      <c r="J28" s="54"/>
      <c r="K28" s="54"/>
      <c r="L28" s="51"/>
      <c r="M28" s="51"/>
      <c r="N28" s="51"/>
      <c r="O28" s="51"/>
      <c r="P28" s="51"/>
      <c r="Q28" s="51"/>
      <c r="R28" s="20"/>
    </row>
    <row r="29" spans="1:18" ht="12.75" customHeight="1" x14ac:dyDescent="0.2">
      <c r="A29" s="24"/>
      <c r="B29" s="24"/>
      <c r="C29" s="24"/>
      <c r="D29" s="24"/>
      <c r="E29" s="51"/>
      <c r="F29" s="51"/>
      <c r="G29" s="54"/>
      <c r="H29" s="54"/>
      <c r="I29" s="54"/>
      <c r="J29" s="54"/>
      <c r="K29" s="54"/>
      <c r="L29" s="51"/>
      <c r="M29" s="51"/>
      <c r="N29" s="51"/>
      <c r="O29" s="51"/>
      <c r="P29" s="51"/>
      <c r="Q29" s="51"/>
      <c r="R29" s="20"/>
    </row>
    <row r="30" spans="1:18" ht="12.75" customHeight="1" x14ac:dyDescent="0.2">
      <c r="A30" s="24"/>
      <c r="B30" s="24"/>
      <c r="C30" s="24"/>
      <c r="D30" s="24"/>
      <c r="E30" s="51"/>
      <c r="F30" s="51"/>
      <c r="G30" s="54"/>
      <c r="H30" s="54"/>
      <c r="I30" s="54"/>
      <c r="J30" s="54"/>
      <c r="K30" s="54"/>
      <c r="L30" s="51"/>
      <c r="M30" s="51"/>
      <c r="N30" s="51"/>
      <c r="O30" s="51"/>
      <c r="P30" s="51"/>
      <c r="Q30" s="51"/>
      <c r="R30" s="20"/>
    </row>
    <row r="31" spans="1:18" ht="12.75" customHeight="1" x14ac:dyDescent="0.2">
      <c r="A31" s="24"/>
      <c r="B31" s="24"/>
      <c r="C31" s="24"/>
      <c r="D31" s="24"/>
      <c r="E31" s="51"/>
      <c r="F31" s="64"/>
      <c r="G31" s="64"/>
      <c r="H31" s="54"/>
      <c r="I31" s="54"/>
      <c r="J31" s="54"/>
      <c r="K31" s="54"/>
      <c r="L31" s="51"/>
      <c r="M31" s="51"/>
      <c r="N31" s="51"/>
      <c r="O31" s="51"/>
      <c r="P31" s="51"/>
      <c r="Q31" s="51"/>
      <c r="R31" s="20"/>
    </row>
    <row r="32" spans="1:18" ht="12.75" customHeight="1" x14ac:dyDescent="0.2">
      <c r="A32" s="24"/>
      <c r="B32" s="24"/>
      <c r="C32" s="24"/>
      <c r="D32" s="24"/>
      <c r="E32" s="51"/>
      <c r="F32" s="66"/>
      <c r="G32" s="54"/>
      <c r="H32" s="54"/>
      <c r="I32" s="54"/>
      <c r="J32" s="54"/>
      <c r="K32" s="54"/>
      <c r="L32" s="51"/>
      <c r="M32" s="51"/>
      <c r="N32" s="51"/>
      <c r="O32" s="51"/>
      <c r="P32" s="51"/>
      <c r="Q32" s="51"/>
      <c r="R32" s="20"/>
    </row>
    <row r="33" spans="1:18" ht="12.75" customHeight="1" x14ac:dyDescent="0.2">
      <c r="A33" s="24"/>
      <c r="B33" s="24"/>
      <c r="C33" s="24"/>
      <c r="D33" s="24"/>
      <c r="E33" s="51"/>
      <c r="F33" s="51"/>
      <c r="G33" s="54"/>
      <c r="H33" s="54"/>
      <c r="I33" s="54"/>
      <c r="J33" s="54"/>
      <c r="K33" s="54"/>
      <c r="L33" s="51"/>
      <c r="M33" s="51"/>
      <c r="N33" s="51"/>
      <c r="O33" s="51"/>
      <c r="P33" s="51"/>
      <c r="Q33" s="51"/>
      <c r="R33" s="20"/>
    </row>
    <row r="34" spans="1:18" ht="12.75" customHeight="1" x14ac:dyDescent="0.2">
      <c r="A34" s="24"/>
      <c r="B34" s="24"/>
      <c r="C34" s="24"/>
      <c r="D34" s="24"/>
      <c r="E34" s="51"/>
      <c r="F34" s="51"/>
      <c r="G34" s="54"/>
      <c r="H34" s="54"/>
      <c r="I34" s="54"/>
      <c r="J34" s="54"/>
      <c r="K34" s="54"/>
      <c r="L34" s="51"/>
      <c r="M34" s="51"/>
      <c r="N34" s="51"/>
      <c r="O34" s="51"/>
      <c r="P34" s="51"/>
      <c r="Q34" s="51"/>
      <c r="R34" s="20"/>
    </row>
    <row r="35" spans="1:18" ht="12.75" customHeight="1" x14ac:dyDescent="0.2">
      <c r="A35" s="24"/>
      <c r="B35" s="24"/>
      <c r="C35" s="24"/>
      <c r="D35" s="24"/>
      <c r="E35" s="51"/>
      <c r="F35" s="51"/>
      <c r="G35" s="54"/>
      <c r="H35" s="54"/>
      <c r="I35" s="54"/>
      <c r="J35" s="54"/>
      <c r="K35" s="54"/>
      <c r="L35" s="51"/>
      <c r="M35" s="51"/>
      <c r="N35" s="51"/>
      <c r="O35" s="51"/>
      <c r="P35" s="51"/>
      <c r="Q35" s="51"/>
      <c r="R35" s="20"/>
    </row>
    <row r="36" spans="1:18" ht="12.75" customHeight="1" x14ac:dyDescent="0.2">
      <c r="A36" s="24"/>
      <c r="B36" s="24"/>
      <c r="C36" s="24"/>
      <c r="D36" s="24"/>
      <c r="E36" s="51"/>
      <c r="F36" s="51"/>
      <c r="G36" s="54"/>
      <c r="H36" s="54"/>
      <c r="I36" s="54"/>
      <c r="J36" s="54"/>
      <c r="K36" s="54"/>
      <c r="L36" s="51"/>
      <c r="M36" s="51"/>
      <c r="N36" s="51"/>
      <c r="O36" s="51"/>
      <c r="P36" s="51"/>
      <c r="Q36" s="51"/>
      <c r="R36" s="20"/>
    </row>
    <row r="37" spans="1:18" ht="12.75" customHeight="1" x14ac:dyDescent="0.2">
      <c r="A37" s="24"/>
      <c r="B37" s="24"/>
      <c r="C37" s="24"/>
      <c r="D37" s="24"/>
      <c r="E37" s="51"/>
      <c r="F37" s="51"/>
      <c r="G37" s="54"/>
      <c r="H37" s="54"/>
      <c r="I37" s="54"/>
      <c r="J37" s="54"/>
      <c r="K37" s="54"/>
      <c r="L37" s="51"/>
      <c r="M37" s="51"/>
      <c r="N37" s="51"/>
      <c r="O37" s="51"/>
      <c r="P37" s="51"/>
      <c r="Q37" s="51"/>
      <c r="R37" s="20"/>
    </row>
    <row r="38" spans="1:18" ht="12.75" customHeight="1" x14ac:dyDescent="0.2">
      <c r="A38" s="24"/>
      <c r="B38" s="24"/>
      <c r="C38" s="24"/>
      <c r="D38" s="24"/>
      <c r="E38" s="51"/>
      <c r="F38" s="51"/>
      <c r="G38" s="54"/>
      <c r="H38" s="54"/>
      <c r="I38" s="54"/>
      <c r="J38" s="54"/>
      <c r="K38" s="54"/>
      <c r="L38" s="51"/>
      <c r="M38" s="51"/>
      <c r="N38" s="51"/>
      <c r="O38" s="51"/>
      <c r="P38" s="51"/>
      <c r="Q38" s="51"/>
      <c r="R38" s="20"/>
    </row>
    <row r="39" spans="1:18" ht="12.75" customHeight="1" x14ac:dyDescent="0.2">
      <c r="A39" s="24"/>
      <c r="B39" s="24"/>
      <c r="C39" s="24"/>
      <c r="D39" s="24"/>
      <c r="E39" s="51"/>
      <c r="F39" s="51"/>
      <c r="G39" s="54"/>
      <c r="H39" s="54"/>
      <c r="I39" s="54"/>
      <c r="J39" s="54"/>
      <c r="K39" s="54"/>
      <c r="L39" s="51"/>
      <c r="M39" s="51"/>
      <c r="N39" s="51"/>
      <c r="O39" s="51"/>
      <c r="P39" s="51"/>
      <c r="Q39" s="51"/>
      <c r="R39" s="20"/>
    </row>
    <row r="40" spans="1:18" ht="12.75" customHeight="1" x14ac:dyDescent="0.2">
      <c r="A40" s="24"/>
      <c r="B40" s="24"/>
      <c r="C40" s="24"/>
      <c r="D40" s="24"/>
      <c r="E40" s="51"/>
      <c r="F40" s="51"/>
      <c r="G40" s="54"/>
      <c r="H40" s="54"/>
      <c r="I40" s="54"/>
      <c r="J40" s="54"/>
      <c r="K40" s="54"/>
      <c r="L40" s="51"/>
      <c r="M40" s="51"/>
      <c r="N40" s="51"/>
      <c r="O40" s="51"/>
      <c r="P40" s="51"/>
      <c r="Q40" s="51"/>
      <c r="R40" s="20"/>
    </row>
    <row r="41" spans="1:18" ht="12.75" customHeight="1" x14ac:dyDescent="0.2">
      <c r="A41" s="24"/>
      <c r="B41" s="24"/>
      <c r="C41" s="24"/>
      <c r="D41" s="24"/>
      <c r="E41" s="51"/>
      <c r="F41" s="51"/>
      <c r="G41" s="54"/>
      <c r="H41" s="54"/>
      <c r="I41" s="54"/>
      <c r="J41" s="54"/>
      <c r="K41" s="54"/>
      <c r="L41" s="51"/>
      <c r="M41" s="51"/>
      <c r="N41" s="51"/>
      <c r="O41" s="51"/>
      <c r="P41" s="51"/>
      <c r="Q41" s="51"/>
      <c r="R41" s="20"/>
    </row>
    <row r="42" spans="1:18" ht="12.75" customHeight="1" x14ac:dyDescent="0.2">
      <c r="A42" s="24"/>
      <c r="B42" s="24"/>
      <c r="C42" s="24"/>
      <c r="D42" s="24"/>
      <c r="E42" s="51"/>
      <c r="F42" s="51"/>
      <c r="G42" s="54"/>
      <c r="H42" s="54"/>
      <c r="I42" s="54"/>
      <c r="J42" s="54"/>
      <c r="K42" s="54"/>
      <c r="L42" s="51"/>
      <c r="M42" s="51"/>
      <c r="N42" s="51"/>
      <c r="O42" s="51"/>
      <c r="P42" s="51"/>
      <c r="Q42" s="51"/>
      <c r="R42" s="20"/>
    </row>
    <row r="43" spans="1:18" ht="12.75" customHeight="1" x14ac:dyDescent="0.2">
      <c r="A43" s="24"/>
      <c r="B43" s="24"/>
      <c r="C43" s="24"/>
      <c r="D43" s="24"/>
      <c r="E43" s="51"/>
      <c r="F43" s="51"/>
      <c r="G43" s="54"/>
      <c r="H43" s="54"/>
      <c r="I43" s="54"/>
      <c r="J43" s="54"/>
      <c r="K43" s="54"/>
      <c r="L43" s="51"/>
      <c r="M43" s="51"/>
      <c r="N43" s="51"/>
      <c r="O43" s="51"/>
      <c r="P43" s="51"/>
      <c r="Q43" s="51"/>
      <c r="R43" s="20"/>
    </row>
    <row r="44" spans="1:18" ht="12.75" customHeight="1" x14ac:dyDescent="0.2">
      <c r="A44" s="24"/>
      <c r="B44" s="24"/>
      <c r="C44" s="24"/>
      <c r="D44" s="24"/>
      <c r="E44" s="51"/>
      <c r="F44" s="51"/>
      <c r="G44" s="54"/>
      <c r="H44" s="54"/>
      <c r="I44" s="54"/>
      <c r="J44" s="54"/>
      <c r="K44" s="54"/>
      <c r="L44" s="51"/>
      <c r="M44" s="51"/>
      <c r="N44" s="51"/>
      <c r="O44" s="51"/>
      <c r="P44" s="51"/>
      <c r="Q44" s="51"/>
      <c r="R44" s="20"/>
    </row>
    <row r="45" spans="1:18" ht="12.75" customHeight="1" x14ac:dyDescent="0.2">
      <c r="A45" s="24"/>
      <c r="B45" s="24"/>
      <c r="C45" s="24"/>
      <c r="D45" s="24"/>
      <c r="E45" s="51"/>
      <c r="F45" s="51"/>
      <c r="G45" s="54"/>
      <c r="H45" s="54"/>
      <c r="I45" s="54"/>
      <c r="J45" s="54"/>
      <c r="K45" s="54"/>
      <c r="L45" s="51"/>
      <c r="M45" s="51"/>
      <c r="N45" s="51"/>
      <c r="O45" s="51"/>
      <c r="P45" s="51"/>
      <c r="Q45" s="51"/>
      <c r="R45" s="20"/>
    </row>
    <row r="46" spans="1:18" ht="12.75" customHeight="1" x14ac:dyDescent="0.2">
      <c r="A46" s="24"/>
      <c r="B46" s="24"/>
      <c r="C46" s="24"/>
      <c r="D46" s="24"/>
      <c r="E46" s="51"/>
      <c r="F46" s="51"/>
      <c r="G46" s="54"/>
      <c r="H46" s="54"/>
      <c r="I46" s="54"/>
      <c r="J46" s="54"/>
      <c r="K46" s="54"/>
      <c r="L46" s="51"/>
      <c r="M46" s="51"/>
      <c r="N46" s="51"/>
      <c r="O46" s="51"/>
      <c r="P46" s="51"/>
      <c r="Q46" s="51"/>
      <c r="R46" s="20"/>
    </row>
    <row r="47" spans="1:18" ht="12.75" customHeight="1" x14ac:dyDescent="0.2">
      <c r="A47" s="24"/>
      <c r="B47" s="24"/>
      <c r="C47" s="24"/>
      <c r="D47" s="24"/>
      <c r="E47" s="51"/>
      <c r="F47" s="51"/>
      <c r="G47" s="54"/>
      <c r="H47" s="54"/>
      <c r="I47" s="54"/>
      <c r="J47" s="54"/>
      <c r="K47" s="54"/>
      <c r="L47" s="51"/>
      <c r="M47" s="51"/>
      <c r="N47" s="51"/>
      <c r="O47" s="51"/>
      <c r="P47" s="51"/>
      <c r="Q47" s="51"/>
      <c r="R47" s="20"/>
    </row>
    <row r="48" spans="1:18" ht="12.75" customHeight="1" x14ac:dyDescent="0.2">
      <c r="A48" s="24"/>
      <c r="B48" s="24"/>
      <c r="C48" s="24"/>
      <c r="D48" s="24"/>
      <c r="E48" s="51"/>
      <c r="F48" s="51"/>
      <c r="G48" s="54"/>
      <c r="H48" s="54"/>
      <c r="I48" s="54"/>
      <c r="J48" s="54"/>
      <c r="K48" s="54"/>
      <c r="L48" s="51"/>
      <c r="M48" s="51"/>
      <c r="N48" s="51"/>
      <c r="O48" s="51"/>
      <c r="P48" s="51"/>
      <c r="Q48" s="51"/>
      <c r="R48" s="20"/>
    </row>
    <row r="49" spans="1:18" ht="12.75" customHeight="1" x14ac:dyDescent="0.2">
      <c r="A49" s="24"/>
      <c r="B49" s="24"/>
      <c r="C49" s="24"/>
      <c r="D49" s="24"/>
      <c r="E49" s="51"/>
      <c r="F49" s="51"/>
      <c r="G49" s="62"/>
      <c r="H49" s="62"/>
      <c r="I49" s="62"/>
      <c r="J49" s="62"/>
      <c r="K49" s="62"/>
      <c r="L49" s="51"/>
      <c r="M49" s="51"/>
      <c r="N49" s="51"/>
      <c r="O49" s="51"/>
      <c r="P49" s="51"/>
      <c r="Q49" s="51"/>
      <c r="R49" s="20"/>
    </row>
    <row r="50" spans="1:18" ht="12.75" customHeight="1" x14ac:dyDescent="0.2">
      <c r="A50" s="24"/>
      <c r="B50" s="24"/>
      <c r="C50" s="24"/>
      <c r="D50" s="24"/>
      <c r="E50" s="51"/>
      <c r="F50" s="51"/>
      <c r="G50" s="58"/>
      <c r="H50" s="58"/>
      <c r="I50" s="58"/>
      <c r="J50" s="58"/>
      <c r="K50" s="58"/>
      <c r="L50" s="51"/>
      <c r="M50" s="51"/>
      <c r="N50" s="51"/>
      <c r="O50" s="51"/>
      <c r="P50" s="51"/>
      <c r="Q50" s="51"/>
      <c r="R50" s="20"/>
    </row>
    <row r="51" spans="1:18" ht="12.75" customHeight="1" x14ac:dyDescent="0.2">
      <c r="A51" s="24"/>
      <c r="B51" s="24"/>
      <c r="C51" s="24"/>
      <c r="D51" s="24"/>
      <c r="E51" s="51"/>
      <c r="F51" s="51"/>
      <c r="G51" s="52"/>
      <c r="H51" s="52"/>
      <c r="I51" s="52"/>
      <c r="J51" s="52"/>
      <c r="K51" s="52"/>
      <c r="L51" s="51"/>
      <c r="M51" s="51"/>
      <c r="N51" s="51"/>
      <c r="O51" s="51"/>
      <c r="P51" s="51"/>
      <c r="Q51" s="51"/>
      <c r="R51" s="20"/>
    </row>
    <row r="52" spans="1:18" ht="12.75" customHeight="1" x14ac:dyDescent="0.2">
      <c r="A52" s="24"/>
      <c r="B52" s="24"/>
      <c r="C52" s="24"/>
      <c r="D52" s="24"/>
      <c r="E52" s="51"/>
      <c r="F52" s="51"/>
      <c r="G52" s="51"/>
      <c r="H52" s="51"/>
      <c r="I52" s="51"/>
      <c r="J52" s="51"/>
      <c r="K52" s="51"/>
      <c r="L52" s="51"/>
      <c r="M52" s="51"/>
      <c r="N52" s="51"/>
      <c r="O52" s="51"/>
      <c r="P52" s="51"/>
      <c r="Q52" s="51"/>
      <c r="R52" s="20"/>
    </row>
    <row r="53" spans="1:18" ht="12.75" customHeight="1" x14ac:dyDescent="0.2">
      <c r="A53" s="24"/>
      <c r="B53" s="24"/>
      <c r="C53" s="24"/>
      <c r="D53" s="24"/>
      <c r="E53" s="51"/>
      <c r="F53" s="51"/>
      <c r="G53" s="51"/>
      <c r="H53" s="51"/>
      <c r="I53" s="51"/>
      <c r="J53" s="51"/>
      <c r="K53" s="51"/>
      <c r="L53" s="51"/>
      <c r="M53" s="51"/>
      <c r="N53" s="51"/>
      <c r="O53" s="51"/>
      <c r="P53" s="51"/>
      <c r="Q53" s="51"/>
      <c r="R53" s="20"/>
    </row>
    <row r="54" spans="1:18" ht="12.75" customHeight="1" x14ac:dyDescent="0.2">
      <c r="A54" s="24"/>
      <c r="B54" s="24"/>
      <c r="C54" s="24"/>
      <c r="D54" s="24"/>
      <c r="E54" s="20"/>
      <c r="F54" s="20"/>
      <c r="G54" s="20"/>
      <c r="I54" s="20"/>
      <c r="J54" s="20"/>
      <c r="K54" s="20"/>
      <c r="L54" s="20"/>
      <c r="M54" s="20"/>
      <c r="N54" s="20"/>
      <c r="O54" s="20"/>
      <c r="P54" s="20"/>
      <c r="Q54" s="20"/>
      <c r="R54" s="20"/>
    </row>
    <row r="55" spans="1:18" ht="12.75" customHeight="1" x14ac:dyDescent="0.2">
      <c r="A55" s="24"/>
      <c r="B55" s="24"/>
      <c r="C55" s="24"/>
      <c r="D55" s="24"/>
      <c r="E55" s="20"/>
      <c r="F55" s="20"/>
      <c r="G55" s="20"/>
      <c r="I55" s="20"/>
      <c r="J55" s="20"/>
      <c r="K55" s="20"/>
      <c r="L55" s="20"/>
      <c r="M55" s="20"/>
      <c r="N55" s="20"/>
      <c r="O55" s="20"/>
      <c r="P55" s="20"/>
      <c r="Q55" s="20"/>
      <c r="R55" s="20"/>
    </row>
    <row r="56" spans="1:18" ht="12.75" customHeight="1" x14ac:dyDescent="0.2"/>
    <row r="57" spans="1:18" ht="12.75" customHeight="1" x14ac:dyDescent="0.2"/>
    <row r="58" spans="1:18" ht="12.75" customHeight="1" x14ac:dyDescent="0.2"/>
    <row r="59" spans="1:18" ht="12.75" customHeight="1" x14ac:dyDescent="0.2"/>
    <row r="60" spans="1:18" ht="12.75" customHeight="1" x14ac:dyDescent="0.2"/>
    <row r="61" spans="1:18" ht="12.75" customHeight="1" x14ac:dyDescent="0.2"/>
    <row r="62" spans="1:18" ht="12.75" customHeight="1" x14ac:dyDescent="0.2"/>
    <row r="63" spans="1:18" ht="12.75" customHeight="1" x14ac:dyDescent="0.2"/>
    <row r="64" spans="1:18"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sheetData>
  <phoneticPr fontId="4" type="noConversion"/>
  <pageMargins left="0.75" right="0.75" top="1" bottom="1" header="0.5" footer="0.5"/>
  <pageSetup scale="75" orientation="landscape" blackAndWhite="1" horizontalDpi="300" verticalDpi="300" r:id="rId1"/>
  <headerFooter alignWithMargins="0"/>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indexed="43"/>
  </sheetPr>
  <dimension ref="A1:O50"/>
  <sheetViews>
    <sheetView showGridLines="0" showRowColHeaders="0" tabSelected="1" zoomScaleNormal="100" zoomScaleSheetLayoutView="100" workbookViewId="0">
      <selection activeCell="G21" sqref="G21"/>
    </sheetView>
  </sheetViews>
  <sheetFormatPr defaultRowHeight="12" x14ac:dyDescent="0.2"/>
  <cols>
    <col min="1" max="1" width="3" customWidth="1"/>
    <col min="2" max="3" width="3" style="1" customWidth="1"/>
    <col min="4" max="4" width="25.7109375" customWidth="1"/>
    <col min="5" max="5" width="16.7109375" customWidth="1"/>
    <col min="6" max="6" width="3" customWidth="1"/>
    <col min="7" max="7" width="20.7109375" customWidth="1"/>
    <col min="8" max="9" width="16.7109375" customWidth="1"/>
    <col min="10" max="10" width="18.85546875" customWidth="1"/>
    <col min="11" max="11" width="16.7109375" customWidth="1"/>
    <col min="12" max="14" width="14.7109375" customWidth="1"/>
  </cols>
  <sheetData>
    <row r="1" spans="1:15" ht="15.75" x14ac:dyDescent="0.25">
      <c r="A1" s="2" t="str">
        <f>Introduction!B19</f>
        <v>CloudNET Co.,Ltd</v>
      </c>
      <c r="B1" s="2"/>
      <c r="C1" s="2"/>
      <c r="D1" s="2"/>
      <c r="E1" s="2"/>
      <c r="F1" s="2"/>
      <c r="G1" s="2"/>
      <c r="H1" s="2"/>
      <c r="I1" s="2"/>
      <c r="J1" s="2"/>
      <c r="K1" s="2"/>
      <c r="L1" s="2"/>
      <c r="M1" s="16">
        <f ca="1">NOW()</f>
        <v>42440.265143055556</v>
      </c>
      <c r="N1" s="2"/>
      <c r="O1" s="2"/>
    </row>
    <row r="2" spans="1:15" ht="15.75" x14ac:dyDescent="0.25">
      <c r="A2" s="4" t="s">
        <v>0</v>
      </c>
      <c r="B2" s="4"/>
      <c r="C2" s="4"/>
      <c r="D2" s="4"/>
      <c r="E2" s="4"/>
      <c r="F2" s="4"/>
      <c r="G2" s="4"/>
      <c r="H2" s="4"/>
      <c r="I2" s="4"/>
      <c r="J2" s="4"/>
      <c r="K2" s="4"/>
      <c r="L2" s="4"/>
      <c r="M2" s="4"/>
      <c r="N2" s="2"/>
      <c r="O2" s="2"/>
    </row>
    <row r="3" spans="1:15" ht="12.75" customHeight="1" x14ac:dyDescent="0.2">
      <c r="A3" s="26"/>
      <c r="B3" s="27"/>
      <c r="C3" s="27"/>
      <c r="D3" s="28"/>
      <c r="E3" s="28"/>
      <c r="F3" s="28"/>
      <c r="G3" s="28"/>
      <c r="H3" s="28"/>
      <c r="I3" s="28"/>
      <c r="J3" s="28"/>
      <c r="K3" s="28"/>
      <c r="L3" s="28"/>
      <c r="M3" s="28"/>
    </row>
    <row r="4" spans="1:15" ht="12.75" customHeight="1" x14ac:dyDescent="0.2">
      <c r="A4" s="28"/>
      <c r="B4" s="27"/>
      <c r="C4" s="27"/>
      <c r="D4" s="28"/>
      <c r="E4" s="28"/>
      <c r="F4" s="28"/>
      <c r="G4" s="28"/>
      <c r="H4" s="28"/>
      <c r="I4" s="28"/>
      <c r="J4" s="28"/>
      <c r="K4" s="28"/>
      <c r="L4" s="28"/>
      <c r="M4" s="28"/>
    </row>
    <row r="5" spans="1:15" ht="12.75" customHeight="1" x14ac:dyDescent="0.2">
      <c r="A5" s="28"/>
      <c r="B5" s="27"/>
      <c r="C5" s="27"/>
      <c r="D5" s="28"/>
      <c r="E5" s="28"/>
      <c r="F5" s="28"/>
      <c r="G5" s="28"/>
      <c r="H5" s="28"/>
      <c r="I5" s="28"/>
      <c r="J5" s="28"/>
      <c r="K5" s="28"/>
      <c r="L5" s="28"/>
      <c r="M5" s="28"/>
    </row>
    <row r="6" spans="1:15" s="1" customFormat="1" ht="12.75" customHeight="1" x14ac:dyDescent="0.2">
      <c r="A6" s="27" t="s">
        <v>0</v>
      </c>
      <c r="B6" s="27"/>
      <c r="C6" s="27"/>
      <c r="D6" s="27"/>
      <c r="E6" s="29" t="s">
        <v>1</v>
      </c>
      <c r="F6" s="29"/>
      <c r="G6" s="29" t="s">
        <v>2</v>
      </c>
      <c r="H6" s="29" t="s">
        <v>3</v>
      </c>
      <c r="I6" s="29"/>
      <c r="J6" s="27" t="s">
        <v>4</v>
      </c>
      <c r="K6" s="27"/>
      <c r="L6" s="27"/>
      <c r="M6" s="27"/>
    </row>
    <row r="7" spans="1:15" ht="12.75" customHeight="1" x14ac:dyDescent="0.2">
      <c r="A7" s="28"/>
      <c r="B7" s="27" t="s">
        <v>5</v>
      </c>
      <c r="C7" s="27"/>
      <c r="D7" s="28"/>
      <c r="E7" s="28"/>
      <c r="F7" s="28"/>
      <c r="G7" s="28"/>
      <c r="H7" s="28"/>
      <c r="I7" s="28"/>
      <c r="J7" s="164"/>
      <c r="K7" s="164"/>
      <c r="L7" s="28"/>
      <c r="M7" s="28"/>
    </row>
    <row r="8" spans="1:15" ht="12.75" customHeight="1" x14ac:dyDescent="0.2">
      <c r="A8" s="28"/>
      <c r="B8" s="27"/>
      <c r="C8" s="30" t="s">
        <v>6</v>
      </c>
      <c r="D8" s="28"/>
      <c r="E8" s="162">
        <v>0</v>
      </c>
      <c r="F8" s="31"/>
      <c r="G8" s="32"/>
      <c r="H8" s="28"/>
      <c r="I8" s="28"/>
      <c r="J8" s="164"/>
      <c r="K8" s="164"/>
      <c r="L8" s="28"/>
      <c r="M8" s="28"/>
    </row>
    <row r="9" spans="1:15" ht="12.75" customHeight="1" x14ac:dyDescent="0.2">
      <c r="A9" s="28"/>
      <c r="B9" s="27"/>
      <c r="C9" s="30" t="s">
        <v>7</v>
      </c>
      <c r="D9" s="28"/>
      <c r="E9" s="146">
        <v>0</v>
      </c>
      <c r="F9" s="33"/>
      <c r="G9" s="32"/>
      <c r="H9" s="163">
        <v>20</v>
      </c>
      <c r="I9" s="28" t="s">
        <v>27</v>
      </c>
      <c r="J9" s="165"/>
      <c r="K9" s="164"/>
      <c r="L9" s="28"/>
      <c r="M9" s="28"/>
    </row>
    <row r="10" spans="1:15" ht="12.75" customHeight="1" x14ac:dyDescent="0.2">
      <c r="A10" s="28"/>
      <c r="B10" s="27"/>
      <c r="C10" s="30" t="s">
        <v>8</v>
      </c>
      <c r="D10" s="28"/>
      <c r="E10" s="146">
        <v>0</v>
      </c>
      <c r="F10" s="33"/>
      <c r="G10" s="32"/>
      <c r="H10" s="163">
        <v>7</v>
      </c>
      <c r="I10" s="28" t="s">
        <v>27</v>
      </c>
      <c r="J10" s="165"/>
      <c r="K10" s="164"/>
      <c r="L10" s="28"/>
      <c r="M10" s="28"/>
    </row>
    <row r="11" spans="1:15" ht="12.75" customHeight="1" x14ac:dyDescent="0.2">
      <c r="A11" s="28"/>
      <c r="B11" s="27"/>
      <c r="C11" s="30" t="s">
        <v>9</v>
      </c>
      <c r="D11" s="28"/>
      <c r="E11" s="146">
        <v>0</v>
      </c>
      <c r="F11" s="33"/>
      <c r="G11" s="32"/>
      <c r="H11" s="163">
        <v>7</v>
      </c>
      <c r="I11" s="28" t="s">
        <v>27</v>
      </c>
      <c r="J11" s="165"/>
      <c r="K11" s="164"/>
      <c r="L11" s="28"/>
      <c r="M11" s="28"/>
    </row>
    <row r="12" spans="1:15" ht="12.75" customHeight="1" x14ac:dyDescent="0.2">
      <c r="A12" s="28"/>
      <c r="B12" s="27"/>
      <c r="C12" s="30" t="s">
        <v>10</v>
      </c>
      <c r="D12" s="28"/>
      <c r="E12" s="146">
        <v>0</v>
      </c>
      <c r="F12" s="33"/>
      <c r="G12" s="32"/>
      <c r="H12" s="163">
        <v>5</v>
      </c>
      <c r="I12" s="28" t="s">
        <v>27</v>
      </c>
      <c r="J12" s="165"/>
      <c r="K12" s="164"/>
      <c r="L12" s="28"/>
      <c r="M12" s="28"/>
    </row>
    <row r="13" spans="1:15" ht="12.75" customHeight="1" x14ac:dyDescent="0.2">
      <c r="A13" s="28"/>
      <c r="B13" s="27"/>
      <c r="C13" s="30" t="s">
        <v>11</v>
      </c>
      <c r="D13" s="28"/>
      <c r="E13" s="146">
        <v>0</v>
      </c>
      <c r="F13" s="33"/>
      <c r="G13" s="32"/>
      <c r="H13" s="163">
        <v>5</v>
      </c>
      <c r="I13" s="28" t="s">
        <v>27</v>
      </c>
      <c r="J13" s="165"/>
      <c r="K13" s="164"/>
      <c r="L13" s="28"/>
      <c r="M13" s="28"/>
    </row>
    <row r="14" spans="1:15" ht="12.75" customHeight="1" thickBot="1" x14ac:dyDescent="0.25">
      <c r="A14" s="28"/>
      <c r="B14" s="27"/>
      <c r="C14" s="30" t="s">
        <v>12</v>
      </c>
      <c r="D14" s="28"/>
      <c r="E14" s="146">
        <v>0</v>
      </c>
      <c r="F14" s="33"/>
      <c r="G14" s="34"/>
      <c r="H14" s="163">
        <v>5</v>
      </c>
      <c r="I14" s="28" t="s">
        <v>27</v>
      </c>
      <c r="J14" s="165"/>
      <c r="K14" s="164"/>
      <c r="L14" s="28"/>
      <c r="M14" s="28"/>
    </row>
    <row r="15" spans="1:15" ht="12.75" customHeight="1" x14ac:dyDescent="0.2">
      <c r="A15" s="28"/>
      <c r="B15" s="27" t="s">
        <v>13</v>
      </c>
      <c r="C15" s="27"/>
      <c r="D15" s="28"/>
      <c r="E15" s="35"/>
      <c r="F15" s="32"/>
      <c r="G15" s="35">
        <f>SUM(E8:E14)</f>
        <v>0</v>
      </c>
      <c r="H15" s="28"/>
      <c r="I15" s="28"/>
      <c r="J15" s="166"/>
      <c r="K15" s="164"/>
      <c r="L15" s="28"/>
      <c r="M15" s="28"/>
    </row>
    <row r="16" spans="1:15" ht="12.75" customHeight="1" x14ac:dyDescent="0.2">
      <c r="A16" s="28"/>
      <c r="B16" s="27"/>
      <c r="C16" s="27"/>
      <c r="D16" s="28"/>
      <c r="E16" s="35"/>
      <c r="F16" s="32"/>
      <c r="G16" s="32"/>
      <c r="H16" s="28"/>
      <c r="I16" s="28"/>
      <c r="J16" s="167"/>
      <c r="K16" s="164"/>
      <c r="L16" s="28"/>
      <c r="M16" s="28"/>
    </row>
    <row r="17" spans="1:13" ht="12.75" customHeight="1" x14ac:dyDescent="0.2">
      <c r="A17" s="28"/>
      <c r="B17" s="27" t="s">
        <v>14</v>
      </c>
      <c r="C17" s="27"/>
      <c r="D17" s="28"/>
      <c r="E17" s="35"/>
      <c r="F17" s="32"/>
      <c r="G17" s="32"/>
      <c r="H17" s="28"/>
      <c r="I17" s="28"/>
      <c r="J17" s="164"/>
      <c r="K17" s="164"/>
      <c r="L17" s="28"/>
      <c r="M17" s="28"/>
    </row>
    <row r="18" spans="1:13" ht="12.75" customHeight="1" x14ac:dyDescent="0.2">
      <c r="A18" s="28"/>
      <c r="B18" s="27"/>
      <c r="C18" s="27" t="s">
        <v>15</v>
      </c>
      <c r="D18" s="28"/>
      <c r="E18" s="146">
        <v>0</v>
      </c>
      <c r="F18" s="31"/>
      <c r="G18" s="32"/>
      <c r="H18" s="28"/>
      <c r="I18" s="28"/>
      <c r="J18" s="164"/>
      <c r="K18" s="164"/>
      <c r="L18" s="28"/>
      <c r="M18" s="28"/>
    </row>
    <row r="19" spans="1:13" ht="12.75" customHeight="1" x14ac:dyDescent="0.2">
      <c r="A19" s="28"/>
      <c r="B19" s="27"/>
      <c r="C19" s="27" t="s">
        <v>16</v>
      </c>
      <c r="D19" s="28"/>
      <c r="E19" s="146">
        <v>0</v>
      </c>
      <c r="F19" s="33"/>
      <c r="G19" s="32"/>
      <c r="H19" s="28"/>
      <c r="I19" s="28"/>
      <c r="J19" s="164"/>
      <c r="K19" s="164"/>
      <c r="L19" s="28"/>
      <c r="M19" s="28"/>
    </row>
    <row r="20" spans="1:13" ht="12.75" customHeight="1" x14ac:dyDescent="0.2">
      <c r="A20" s="28"/>
      <c r="B20" s="27"/>
      <c r="C20" s="27" t="s">
        <v>17</v>
      </c>
      <c r="D20" s="28"/>
      <c r="E20" s="146">
        <v>0</v>
      </c>
      <c r="F20" s="33"/>
      <c r="G20" s="32"/>
      <c r="H20" s="28"/>
      <c r="I20" s="28"/>
      <c r="J20" s="164"/>
      <c r="K20" s="164"/>
      <c r="L20" s="28"/>
      <c r="M20" s="28"/>
    </row>
    <row r="21" spans="1:13" ht="12.75" customHeight="1" x14ac:dyDescent="0.2">
      <c r="A21" s="28"/>
      <c r="B21" s="27"/>
      <c r="C21" s="27" t="s">
        <v>18</v>
      </c>
      <c r="D21" s="28"/>
      <c r="E21" s="146">
        <v>0</v>
      </c>
      <c r="F21" s="33"/>
      <c r="G21" s="32"/>
      <c r="H21" s="28"/>
      <c r="I21" s="28"/>
      <c r="J21" s="164"/>
      <c r="K21" s="164"/>
      <c r="L21" s="28"/>
      <c r="M21" s="28"/>
    </row>
    <row r="22" spans="1:13" ht="12.75" customHeight="1" x14ac:dyDescent="0.2">
      <c r="A22" s="28"/>
      <c r="B22" s="27"/>
      <c r="C22" s="27" t="s">
        <v>19</v>
      </c>
      <c r="D22" s="28"/>
      <c r="E22" s="146">
        <v>0</v>
      </c>
      <c r="F22" s="33"/>
      <c r="G22" s="32"/>
      <c r="H22" s="28"/>
      <c r="I22" s="28"/>
      <c r="J22" s="164"/>
      <c r="K22" s="164"/>
      <c r="L22" s="28"/>
      <c r="M22" s="28"/>
    </row>
    <row r="23" spans="1:13" ht="12.75" customHeight="1" x14ac:dyDescent="0.2">
      <c r="A23" s="28"/>
      <c r="B23" s="27"/>
      <c r="C23" s="27" t="s">
        <v>20</v>
      </c>
      <c r="D23" s="28"/>
      <c r="E23" s="146">
        <v>0</v>
      </c>
      <c r="F23" s="33"/>
      <c r="G23" s="32"/>
      <c r="H23" s="28"/>
      <c r="I23" s="28"/>
      <c r="J23" s="164"/>
      <c r="K23" s="164"/>
      <c r="L23" s="28"/>
      <c r="M23" s="28"/>
    </row>
    <row r="24" spans="1:13" ht="12.75" customHeight="1" x14ac:dyDescent="0.2">
      <c r="A24" s="28"/>
      <c r="B24" s="27"/>
      <c r="C24" s="27" t="s">
        <v>21</v>
      </c>
      <c r="D24" s="28"/>
      <c r="E24" s="146">
        <v>0</v>
      </c>
      <c r="F24" s="33"/>
      <c r="G24" s="32"/>
      <c r="H24" s="28"/>
      <c r="I24" s="28"/>
      <c r="J24" s="164"/>
      <c r="K24" s="164"/>
      <c r="L24" s="28"/>
      <c r="M24" s="28"/>
    </row>
    <row r="25" spans="1:13" ht="12.75" customHeight="1" x14ac:dyDescent="0.2">
      <c r="A25" s="28"/>
      <c r="B25" s="27"/>
      <c r="C25" s="27" t="s">
        <v>36</v>
      </c>
      <c r="D25" s="28"/>
      <c r="E25" s="146">
        <v>0</v>
      </c>
      <c r="F25" s="33"/>
      <c r="G25" s="32"/>
      <c r="H25" s="28"/>
      <c r="I25" s="28"/>
      <c r="J25" s="164"/>
      <c r="K25" s="164"/>
      <c r="L25" s="28"/>
      <c r="M25" s="28"/>
    </row>
    <row r="26" spans="1:13" ht="12.75" customHeight="1" x14ac:dyDescent="0.2">
      <c r="A26" s="28"/>
      <c r="B26" s="27"/>
      <c r="C26" s="27" t="s">
        <v>22</v>
      </c>
      <c r="D26" s="28"/>
      <c r="E26" s="146">
        <v>0</v>
      </c>
      <c r="F26" s="33"/>
      <c r="G26" s="32"/>
      <c r="H26" s="28"/>
      <c r="I26" s="28"/>
      <c r="J26" s="164"/>
      <c r="K26" s="164"/>
      <c r="L26" s="28"/>
      <c r="M26" s="28"/>
    </row>
    <row r="27" spans="1:13" ht="12.75" customHeight="1" x14ac:dyDescent="0.2">
      <c r="A27" s="28"/>
      <c r="B27" s="27"/>
      <c r="C27" s="27" t="s">
        <v>23</v>
      </c>
      <c r="D27" s="28"/>
      <c r="E27" s="146">
        <v>0</v>
      </c>
      <c r="F27" s="33"/>
      <c r="G27" s="32"/>
      <c r="H27" s="28"/>
      <c r="I27" s="28"/>
      <c r="J27" s="164"/>
      <c r="K27" s="164"/>
      <c r="L27" s="28"/>
      <c r="M27" s="28"/>
    </row>
    <row r="28" spans="1:13" ht="12.75" customHeight="1" thickBot="1" x14ac:dyDescent="0.25">
      <c r="A28" s="28"/>
      <c r="B28" s="27"/>
      <c r="C28" s="27" t="s">
        <v>24</v>
      </c>
      <c r="D28" s="28"/>
      <c r="E28" s="146">
        <v>0</v>
      </c>
      <c r="F28" s="33"/>
      <c r="G28" s="34"/>
      <c r="H28" s="28"/>
      <c r="I28" s="28"/>
      <c r="J28" s="164"/>
      <c r="K28" s="164"/>
      <c r="L28" s="28"/>
      <c r="M28" s="28"/>
    </row>
    <row r="29" spans="1:13" ht="12.75" customHeight="1" x14ac:dyDescent="0.2">
      <c r="A29" s="28"/>
      <c r="B29" s="27" t="s">
        <v>25</v>
      </c>
      <c r="C29" s="27"/>
      <c r="D29" s="28"/>
      <c r="E29" s="32"/>
      <c r="F29" s="32"/>
      <c r="G29" s="35">
        <f>SUM(E18:E28)</f>
        <v>0</v>
      </c>
      <c r="H29" s="28"/>
      <c r="I29" s="28"/>
      <c r="J29" s="164"/>
      <c r="K29" s="164"/>
      <c r="L29" s="28"/>
      <c r="M29" s="28"/>
    </row>
    <row r="30" spans="1:13" ht="12.75" customHeight="1" thickBot="1" x14ac:dyDescent="0.25">
      <c r="A30" s="28"/>
      <c r="B30" s="27"/>
      <c r="C30" s="27"/>
      <c r="D30" s="28"/>
      <c r="E30" s="32"/>
      <c r="F30" s="32"/>
      <c r="G30" s="34"/>
      <c r="H30" s="28"/>
      <c r="I30" s="28"/>
      <c r="J30" s="164"/>
      <c r="K30" s="164"/>
      <c r="L30" s="28"/>
      <c r="M30" s="28"/>
    </row>
    <row r="31" spans="1:13" ht="15.95" customHeight="1" thickBot="1" x14ac:dyDescent="0.25">
      <c r="A31" s="27" t="s">
        <v>26</v>
      </c>
      <c r="B31" s="27"/>
      <c r="C31" s="27"/>
      <c r="D31" s="28"/>
      <c r="E31" s="32"/>
      <c r="F31" s="32"/>
      <c r="G31" s="37">
        <f>G15+G29</f>
        <v>0</v>
      </c>
      <c r="H31" s="28"/>
      <c r="I31" s="28"/>
      <c r="J31" s="164"/>
      <c r="K31" s="164"/>
      <c r="L31" s="28"/>
      <c r="M31" s="28"/>
    </row>
    <row r="32" spans="1:13" ht="12.75" customHeight="1" thickTop="1" x14ac:dyDescent="0.2">
      <c r="A32" s="28"/>
      <c r="B32" s="27"/>
      <c r="C32" s="27"/>
      <c r="D32" s="28"/>
      <c r="E32" s="28"/>
      <c r="F32" s="28"/>
      <c r="G32" s="28"/>
      <c r="H32" s="28"/>
      <c r="I32" s="28"/>
      <c r="J32" s="164"/>
      <c r="K32" s="164"/>
      <c r="L32" s="28"/>
      <c r="M32" s="28"/>
    </row>
    <row r="33" spans="1:13" ht="12.75" customHeight="1" x14ac:dyDescent="0.2">
      <c r="A33" s="28"/>
      <c r="B33" s="27"/>
      <c r="C33" s="27"/>
      <c r="D33" s="28"/>
      <c r="E33" s="28"/>
      <c r="F33" s="28"/>
      <c r="G33" s="28"/>
      <c r="H33" s="28"/>
      <c r="I33" s="28"/>
      <c r="J33" s="28"/>
      <c r="K33" s="28"/>
      <c r="L33" s="28"/>
      <c r="M33" s="28"/>
    </row>
    <row r="34" spans="1:13" ht="12.75" customHeight="1" x14ac:dyDescent="0.2">
      <c r="A34" s="28"/>
      <c r="B34" s="27"/>
      <c r="C34" s="27"/>
      <c r="D34" s="28"/>
      <c r="E34" s="28"/>
      <c r="F34" s="28"/>
      <c r="G34" s="28"/>
      <c r="H34" s="28"/>
      <c r="I34" s="28"/>
      <c r="J34" s="28"/>
      <c r="K34" s="28"/>
      <c r="L34" s="28"/>
      <c r="M34" s="28"/>
    </row>
    <row r="35" spans="1:13" ht="12.75" customHeight="1" x14ac:dyDescent="0.2">
      <c r="A35" s="28"/>
      <c r="B35" s="27"/>
      <c r="C35" s="27"/>
      <c r="D35" s="28"/>
      <c r="E35" s="28"/>
      <c r="F35" s="28"/>
      <c r="G35" s="28"/>
      <c r="H35" s="28"/>
      <c r="I35" s="28"/>
      <c r="J35" s="28"/>
      <c r="K35" s="28"/>
      <c r="L35" s="28"/>
      <c r="M35" s="28"/>
    </row>
    <row r="36" spans="1:13" ht="12.75" customHeight="1" x14ac:dyDescent="0.2">
      <c r="A36" s="27" t="s">
        <v>28</v>
      </c>
      <c r="B36" s="27"/>
      <c r="C36" s="27"/>
      <c r="D36" s="27"/>
      <c r="E36" s="29" t="s">
        <v>1</v>
      </c>
      <c r="F36" s="29"/>
      <c r="G36" s="29" t="s">
        <v>2</v>
      </c>
      <c r="H36" s="29" t="s">
        <v>35</v>
      </c>
      <c r="I36" s="29" t="s">
        <v>30</v>
      </c>
      <c r="J36" s="29" t="s">
        <v>34</v>
      </c>
      <c r="K36" s="28"/>
      <c r="L36" s="28"/>
      <c r="M36" s="28"/>
    </row>
    <row r="37" spans="1:13" ht="12.75" customHeight="1" x14ac:dyDescent="0.2">
      <c r="A37" s="28"/>
      <c r="B37" s="27" t="s">
        <v>75</v>
      </c>
      <c r="C37" s="27"/>
      <c r="D37" s="28"/>
      <c r="E37" s="38">
        <f>IF(G37=0,0,G37/G42)</f>
        <v>0</v>
      </c>
      <c r="F37" s="28"/>
      <c r="G37" s="146">
        <v>0</v>
      </c>
      <c r="H37" s="28"/>
      <c r="I37" s="29"/>
      <c r="J37" s="28"/>
      <c r="K37" s="28"/>
      <c r="L37" s="28"/>
      <c r="M37" s="28"/>
    </row>
    <row r="38" spans="1:13" ht="12.75" customHeight="1" x14ac:dyDescent="0.2">
      <c r="A38" s="28"/>
      <c r="B38" s="27" t="s">
        <v>33</v>
      </c>
      <c r="C38" s="27"/>
      <c r="D38" s="28"/>
      <c r="E38" s="38">
        <f>IF(G38=0,0,G38/G42)</f>
        <v>0</v>
      </c>
      <c r="F38" s="28"/>
      <c r="G38" s="146">
        <v>0</v>
      </c>
      <c r="H38" s="28"/>
      <c r="I38" s="28"/>
      <c r="J38" s="28"/>
      <c r="K38" s="28"/>
      <c r="L38" s="28"/>
      <c r="M38" s="28"/>
    </row>
    <row r="39" spans="1:13" ht="12.75" customHeight="1" x14ac:dyDescent="0.2">
      <c r="A39" s="28"/>
      <c r="B39" s="27" t="s">
        <v>37</v>
      </c>
      <c r="C39" s="27"/>
      <c r="D39" s="28"/>
      <c r="E39" s="38"/>
      <c r="F39" s="28"/>
      <c r="G39" s="35"/>
      <c r="H39" s="28"/>
      <c r="I39" s="28"/>
      <c r="J39" s="28"/>
      <c r="K39" s="28"/>
      <c r="L39" s="28"/>
      <c r="M39" s="28"/>
    </row>
    <row r="40" spans="1:13" ht="12.75" customHeight="1" x14ac:dyDescent="0.2">
      <c r="A40" s="28"/>
      <c r="B40" s="27"/>
      <c r="C40" s="27" t="s">
        <v>29</v>
      </c>
      <c r="D40" s="28"/>
      <c r="E40" s="38">
        <f>IF(G40=0,0,G40/G42)</f>
        <v>0</v>
      </c>
      <c r="F40" s="28"/>
      <c r="G40" s="35">
        <f>(G31-E8-E9)-((G37+G38)-(E8+E9-G41))</f>
        <v>0</v>
      </c>
      <c r="H40" s="175">
        <v>0.09</v>
      </c>
      <c r="I40" s="163">
        <f>7*12</f>
        <v>84</v>
      </c>
      <c r="J40" s="39">
        <f>ABS(PMT(H40/12,I40,G40))</f>
        <v>0</v>
      </c>
      <c r="K40" s="28"/>
      <c r="L40" s="28"/>
      <c r="M40" s="28"/>
    </row>
    <row r="41" spans="1:13" ht="12.75" customHeight="1" thickBot="1" x14ac:dyDescent="0.25">
      <c r="A41" s="28"/>
      <c r="B41" s="27"/>
      <c r="C41" s="27" t="s">
        <v>31</v>
      </c>
      <c r="D41" s="28"/>
      <c r="E41" s="38">
        <f>IF(G41=0,0,G41/G42)</f>
        <v>0</v>
      </c>
      <c r="F41" s="28"/>
      <c r="G41" s="40">
        <f>IF((G31-G37+G38)&lt;(E8+E9)*0.8,G31-G37+G38,(E8+E9)*0.8)</f>
        <v>0</v>
      </c>
      <c r="H41" s="175">
        <v>0.09</v>
      </c>
      <c r="I41" s="163">
        <f>20*12</f>
        <v>240</v>
      </c>
      <c r="J41" s="41">
        <f>ABS(PMT(H41/12,I41,G41))</f>
        <v>0</v>
      </c>
      <c r="K41" s="28"/>
      <c r="L41" s="28"/>
      <c r="M41" s="28"/>
    </row>
    <row r="42" spans="1:13" ht="15.95" customHeight="1" thickBot="1" x14ac:dyDescent="0.25">
      <c r="A42" s="27" t="s">
        <v>32</v>
      </c>
      <c r="B42" s="27"/>
      <c r="C42" s="27"/>
      <c r="D42" s="28"/>
      <c r="E42" s="42">
        <f>SUM(E37:E41)</f>
        <v>0</v>
      </c>
      <c r="F42" s="28"/>
      <c r="G42" s="43">
        <f>SUM(G37:G41)</f>
        <v>0</v>
      </c>
      <c r="H42" s="28"/>
      <c r="I42" s="28"/>
      <c r="J42" s="44">
        <f>J40+J41</f>
        <v>0</v>
      </c>
      <c r="K42" s="28"/>
      <c r="L42" s="28"/>
      <c r="M42" s="28"/>
    </row>
    <row r="43" spans="1:13" s="7" customFormat="1" ht="12.75" customHeight="1" thickTop="1" x14ac:dyDescent="0.2">
      <c r="A43" s="28"/>
      <c r="B43" s="27"/>
      <c r="C43" s="27"/>
      <c r="D43" s="28"/>
      <c r="E43" s="28"/>
      <c r="F43" s="28"/>
      <c r="G43" s="28"/>
      <c r="H43" s="28"/>
      <c r="I43" s="28"/>
      <c r="J43" s="28"/>
      <c r="K43" s="28"/>
      <c r="L43" s="28"/>
      <c r="M43" s="28"/>
    </row>
    <row r="44" spans="1:13" s="6" customFormat="1" ht="12.75" customHeight="1" x14ac:dyDescent="0.2">
      <c r="A44" s="27" t="str">
        <f>IF('9. Cash Flow Statement'!Q35&gt;0,"A line of credit is also required in the amount of","")</f>
        <v/>
      </c>
      <c r="B44" s="27"/>
      <c r="C44" s="27"/>
      <c r="D44" s="27"/>
      <c r="E44" s="27"/>
      <c r="F44" s="27"/>
      <c r="G44" s="31" t="str">
        <f>IF('9. Cash Flow Statement'!Q35&gt;0,'9. Cash Flow Statement'!Q35,"")</f>
        <v/>
      </c>
      <c r="H44" s="27"/>
      <c r="I44" s="27"/>
      <c r="J44" s="27"/>
      <c r="K44" s="27"/>
      <c r="L44" s="27"/>
      <c r="M44" s="27"/>
    </row>
    <row r="45" spans="1:13" ht="12.75" customHeight="1" x14ac:dyDescent="0.2">
      <c r="A45" s="28"/>
      <c r="B45" s="27"/>
      <c r="C45" s="27"/>
      <c r="D45" s="28"/>
      <c r="E45" s="28"/>
      <c r="F45" s="28"/>
      <c r="G45" s="28"/>
      <c r="H45" s="28"/>
      <c r="I45" s="28"/>
      <c r="J45" s="28"/>
      <c r="K45" s="28"/>
      <c r="L45" s="28"/>
      <c r="M45" s="28"/>
    </row>
    <row r="46" spans="1:13" ht="12.75" customHeight="1" x14ac:dyDescent="0.2">
      <c r="A46" s="28"/>
      <c r="B46" s="27"/>
      <c r="C46" s="27"/>
      <c r="D46" s="28"/>
      <c r="E46" s="28"/>
      <c r="F46" s="28"/>
      <c r="G46" s="28"/>
      <c r="H46" s="28"/>
      <c r="I46" s="28"/>
      <c r="J46" s="28"/>
      <c r="K46" s="28"/>
      <c r="L46" s="28"/>
      <c r="M46" s="28"/>
    </row>
    <row r="47" spans="1:13" ht="12.75" customHeight="1" x14ac:dyDescent="0.2">
      <c r="A47" s="28"/>
      <c r="B47" s="27"/>
      <c r="C47" s="27"/>
      <c r="D47" s="28"/>
      <c r="E47" s="28"/>
      <c r="F47" s="28"/>
      <c r="G47" s="28"/>
      <c r="H47" s="28"/>
      <c r="I47" s="28"/>
      <c r="J47" s="28"/>
      <c r="K47" s="28"/>
      <c r="L47" s="28"/>
      <c r="M47" s="28"/>
    </row>
    <row r="48" spans="1:13" ht="12.75" customHeight="1" x14ac:dyDescent="0.2">
      <c r="A48" s="28"/>
      <c r="B48" s="27"/>
      <c r="C48" s="27"/>
      <c r="D48" s="28"/>
      <c r="E48" s="28"/>
      <c r="F48" s="28"/>
      <c r="G48" s="28"/>
      <c r="H48" s="28"/>
      <c r="I48" s="28"/>
      <c r="J48" s="28"/>
      <c r="K48" s="28"/>
      <c r="L48" s="28"/>
      <c r="M48" s="28"/>
    </row>
    <row r="49" spans="1:13" ht="12.75" customHeight="1" x14ac:dyDescent="0.2">
      <c r="A49" s="28"/>
      <c r="B49" s="27"/>
      <c r="C49" s="27"/>
      <c r="D49" s="28"/>
      <c r="E49" s="28"/>
      <c r="F49" s="28"/>
      <c r="G49" s="28"/>
      <c r="H49" s="28"/>
      <c r="I49" s="28"/>
      <c r="J49" s="28"/>
      <c r="K49" s="28"/>
      <c r="L49" s="28"/>
      <c r="M49" s="28"/>
    </row>
    <row r="50" spans="1:13" ht="12.75" customHeight="1" x14ac:dyDescent="0.2">
      <c r="A50" s="28"/>
      <c r="B50" s="27"/>
      <c r="C50" s="27"/>
      <c r="D50" s="28"/>
      <c r="E50" s="28"/>
      <c r="F50" s="28"/>
      <c r="G50" s="28"/>
      <c r="H50" s="28"/>
      <c r="I50" s="28"/>
      <c r="J50" s="28"/>
      <c r="K50" s="28"/>
      <c r="L50" s="28"/>
      <c r="M50" s="28"/>
    </row>
  </sheetData>
  <phoneticPr fontId="4" type="noConversion"/>
  <pageMargins left="0.75" right="0.75" top="1" bottom="1" header="0.5" footer="0.5"/>
  <pageSetup scale="75" orientation="landscape" blackAndWhite="1" horizontalDpi="300" verticalDpi="300" r:id="rId1"/>
  <headerFooter alignWithMargins="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73"/>
  <sheetViews>
    <sheetView showGridLines="0" showRowColHeaders="0" workbookViewId="0"/>
  </sheetViews>
  <sheetFormatPr defaultRowHeight="12" x14ac:dyDescent="0.2"/>
  <cols>
    <col min="1" max="4" width="3" style="1" customWidth="1"/>
    <col min="5" max="5" width="20.7109375" customWidth="1"/>
    <col min="6" max="6" width="5.7109375" customWidth="1"/>
    <col min="7" max="7" width="18.7109375" customWidth="1"/>
    <col min="8" max="8" width="8.7109375" style="20" customWidth="1"/>
    <col min="9" max="11" width="18.7109375" customWidth="1"/>
    <col min="12" max="12" width="5.7109375" customWidth="1"/>
  </cols>
  <sheetData>
    <row r="1" spans="1:18" ht="15.75" x14ac:dyDescent="0.25">
      <c r="A1" s="5" t="str">
        <f>'1. Required Start-Up Funds'!A1</f>
        <v>CloudNET Co.,Ltd</v>
      </c>
      <c r="Q1" s="16"/>
    </row>
    <row r="2" spans="1:18" ht="15.75" x14ac:dyDescent="0.25">
      <c r="A2" s="5" t="s">
        <v>213</v>
      </c>
    </row>
    <row r="3" spans="1:18" ht="12.75" customHeight="1" x14ac:dyDescent="0.2">
      <c r="E3" s="1"/>
      <c r="F3" s="45"/>
      <c r="G3" s="45"/>
      <c r="H3" s="51"/>
      <c r="I3" s="45"/>
      <c r="J3" s="45"/>
      <c r="K3" s="45"/>
      <c r="L3" s="45"/>
      <c r="M3" s="45"/>
      <c r="N3" s="45"/>
      <c r="O3" s="45"/>
      <c r="P3" s="45"/>
      <c r="Q3" s="45"/>
    </row>
    <row r="4" spans="1:18" ht="12.75" customHeight="1" x14ac:dyDescent="0.2">
      <c r="E4" s="45"/>
      <c r="F4" s="45"/>
      <c r="G4" s="45"/>
      <c r="H4" s="51"/>
      <c r="I4" s="45"/>
      <c r="J4" s="45"/>
      <c r="K4" s="45"/>
      <c r="L4" s="45"/>
      <c r="M4" s="45"/>
      <c r="N4" s="45"/>
      <c r="O4" s="45"/>
      <c r="P4" s="45"/>
      <c r="Q4" s="45"/>
    </row>
    <row r="5" spans="1:18" ht="12.75" customHeight="1" x14ac:dyDescent="0.2">
      <c r="E5" s="45"/>
      <c r="F5" s="45"/>
      <c r="G5" s="45"/>
      <c r="H5" s="51"/>
      <c r="I5" s="45"/>
      <c r="J5" s="45"/>
      <c r="K5" s="45"/>
      <c r="L5" s="45"/>
      <c r="M5" s="45"/>
      <c r="N5" s="45"/>
      <c r="O5" s="45"/>
      <c r="P5" s="45"/>
      <c r="Q5" s="45"/>
    </row>
    <row r="6" spans="1:18" ht="12.75" customHeight="1" x14ac:dyDescent="0.2">
      <c r="A6" s="24" t="s">
        <v>213</v>
      </c>
      <c r="B6" s="24"/>
      <c r="C6" s="24"/>
      <c r="D6" s="24"/>
      <c r="E6" s="51"/>
      <c r="F6" s="49"/>
      <c r="G6" s="49" t="s">
        <v>215</v>
      </c>
      <c r="H6" s="49"/>
      <c r="I6" s="49" t="s">
        <v>216</v>
      </c>
      <c r="J6" s="49"/>
      <c r="K6" s="49"/>
      <c r="L6" s="51"/>
      <c r="M6" s="49"/>
      <c r="N6" s="51"/>
      <c r="O6" s="51"/>
      <c r="P6" s="51"/>
      <c r="Q6" s="51"/>
      <c r="R6" s="20"/>
    </row>
    <row r="7" spans="1:18" ht="12.75" customHeight="1" x14ac:dyDescent="0.2">
      <c r="A7" s="24"/>
      <c r="B7" s="24" t="s">
        <v>214</v>
      </c>
      <c r="C7" s="24"/>
      <c r="D7" s="24"/>
      <c r="E7" s="51"/>
      <c r="F7" s="51"/>
      <c r="G7" s="52">
        <f>'8. Income Statement'!Q13</f>
        <v>0</v>
      </c>
      <c r="H7" s="51"/>
      <c r="I7" s="97">
        <v>1</v>
      </c>
      <c r="J7" s="51"/>
      <c r="K7" s="51"/>
      <c r="L7" s="51"/>
      <c r="M7" s="51"/>
      <c r="N7" s="51"/>
      <c r="O7" s="51"/>
      <c r="P7" s="51"/>
      <c r="Q7" s="51"/>
      <c r="R7" s="20"/>
    </row>
    <row r="8" spans="1:18" ht="12.75" customHeight="1" thickBot="1" x14ac:dyDescent="0.25">
      <c r="A8" s="24"/>
      <c r="B8" s="24" t="s">
        <v>137</v>
      </c>
      <c r="C8" s="24"/>
      <c r="D8" s="24"/>
      <c r="E8" s="51"/>
      <c r="F8" s="51"/>
      <c r="G8" s="67">
        <f>'8. Income Statement'!Q20</f>
        <v>0</v>
      </c>
      <c r="H8" s="51"/>
      <c r="I8" s="114">
        <f>IF(G8=0,0,G8/G7)</f>
        <v>0</v>
      </c>
      <c r="J8" s="97"/>
      <c r="K8" s="97"/>
      <c r="L8" s="51"/>
      <c r="M8" s="51"/>
      <c r="N8" s="51"/>
      <c r="O8" s="51"/>
      <c r="P8" s="51"/>
      <c r="Q8" s="51"/>
      <c r="R8" s="20"/>
    </row>
    <row r="9" spans="1:18" ht="12.75" customHeight="1" x14ac:dyDescent="0.2">
      <c r="A9" s="24"/>
      <c r="B9" s="24" t="s">
        <v>41</v>
      </c>
      <c r="C9" s="24"/>
      <c r="D9" s="24"/>
      <c r="E9" s="51"/>
      <c r="F9" s="51"/>
      <c r="G9" s="54">
        <f>'8. Income Statement'!Q22</f>
        <v>0</v>
      </c>
      <c r="H9" s="51"/>
      <c r="I9" s="97">
        <f>IF(G9=0,0,G9/G7)</f>
        <v>0</v>
      </c>
      <c r="J9" s="97"/>
      <c r="K9" s="97"/>
      <c r="L9" s="51"/>
      <c r="M9" s="51"/>
      <c r="N9" s="51"/>
      <c r="O9" s="51"/>
      <c r="P9" s="51"/>
      <c r="Q9" s="51"/>
      <c r="R9" s="20"/>
    </row>
    <row r="10" spans="1:18" ht="12.75" customHeight="1" x14ac:dyDescent="0.2">
      <c r="A10" s="24"/>
      <c r="B10" s="24"/>
      <c r="C10" s="24"/>
      <c r="D10" s="24"/>
      <c r="E10" s="51"/>
      <c r="F10" s="51"/>
      <c r="G10" s="54"/>
      <c r="H10" s="51"/>
      <c r="I10" s="97"/>
      <c r="J10" s="97"/>
      <c r="K10" s="97"/>
      <c r="L10" s="51"/>
      <c r="M10" s="51"/>
      <c r="N10" s="51"/>
      <c r="O10" s="51"/>
      <c r="P10" s="51"/>
      <c r="Q10" s="51"/>
      <c r="R10" s="20"/>
    </row>
    <row r="11" spans="1:18" ht="12.75" customHeight="1" x14ac:dyDescent="0.2">
      <c r="A11" s="24"/>
      <c r="B11" s="24" t="s">
        <v>73</v>
      </c>
      <c r="C11" s="24"/>
      <c r="D11" s="24"/>
      <c r="E11" s="51"/>
      <c r="F11" s="51"/>
      <c r="G11" s="54">
        <f>'2. Salaries and Wages'!M35</f>
        <v>0</v>
      </c>
      <c r="H11" s="51"/>
      <c r="I11" s="97"/>
      <c r="J11" s="97"/>
      <c r="K11" s="97"/>
      <c r="L11" s="51"/>
      <c r="M11" s="51"/>
      <c r="N11" s="51"/>
      <c r="O11" s="51"/>
      <c r="P11" s="51"/>
      <c r="Q11" s="51"/>
      <c r="R11" s="20"/>
    </row>
    <row r="12" spans="1:18" ht="12.75" customHeight="1" thickBot="1" x14ac:dyDescent="0.25">
      <c r="A12" s="24"/>
      <c r="B12" s="24" t="s">
        <v>98</v>
      </c>
      <c r="C12" s="24"/>
      <c r="D12" s="24"/>
      <c r="E12" s="51"/>
      <c r="F12" s="51"/>
      <c r="G12" s="67">
        <f>'3. Fixed Operating Expenses'!I41</f>
        <v>0</v>
      </c>
      <c r="H12" s="51"/>
      <c r="I12" s="51"/>
      <c r="J12" s="51"/>
      <c r="K12" s="51"/>
      <c r="L12" s="51"/>
      <c r="M12" s="51"/>
      <c r="N12" s="51"/>
      <c r="O12" s="51"/>
      <c r="P12" s="51"/>
      <c r="Q12" s="51"/>
      <c r="R12" s="20"/>
    </row>
    <row r="13" spans="1:18" ht="12.75" customHeight="1" x14ac:dyDescent="0.2">
      <c r="A13" s="24"/>
      <c r="B13" s="1" t="s">
        <v>139</v>
      </c>
      <c r="G13" s="25">
        <f>SUM(G11:G12)</f>
        <v>0</v>
      </c>
      <c r="H13" s="51"/>
      <c r="I13" s="51"/>
      <c r="J13" s="51"/>
      <c r="K13" s="51"/>
      <c r="L13" s="51"/>
      <c r="M13" s="51"/>
      <c r="N13" s="51"/>
      <c r="O13" s="51"/>
      <c r="P13" s="51"/>
      <c r="Q13" s="51"/>
      <c r="R13" s="20"/>
    </row>
    <row r="14" spans="1:18" ht="12.75" customHeight="1" x14ac:dyDescent="0.2">
      <c r="A14" s="24"/>
      <c r="H14" s="52"/>
      <c r="I14" s="54"/>
      <c r="J14" s="54"/>
      <c r="K14" s="54"/>
      <c r="L14" s="51"/>
      <c r="M14" s="51"/>
      <c r="N14" s="51"/>
      <c r="O14" s="51"/>
      <c r="P14" s="51"/>
      <c r="Q14" s="51"/>
      <c r="R14" s="20"/>
    </row>
    <row r="15" spans="1:18" ht="12.75" customHeight="1" thickBot="1" x14ac:dyDescent="0.25">
      <c r="A15" s="24"/>
      <c r="B15" s="24" t="s">
        <v>217</v>
      </c>
      <c r="C15" s="24"/>
      <c r="D15" s="24"/>
      <c r="E15" s="51"/>
      <c r="F15" s="51"/>
      <c r="G15" s="67">
        <f>G13</f>
        <v>0</v>
      </c>
      <c r="H15" s="54"/>
      <c r="I15" s="54"/>
      <c r="J15" s="54"/>
      <c r="K15" s="54"/>
      <c r="L15" s="51"/>
      <c r="M15" s="51"/>
      <c r="N15" s="51"/>
      <c r="O15" s="51"/>
      <c r="P15" s="51"/>
      <c r="Q15" s="51"/>
      <c r="R15" s="20"/>
    </row>
    <row r="16" spans="1:18" ht="12.75" customHeight="1" x14ac:dyDescent="0.2">
      <c r="A16" s="24"/>
      <c r="B16" s="24"/>
      <c r="C16" s="24"/>
      <c r="D16" s="24"/>
      <c r="E16" s="51"/>
      <c r="F16" s="51"/>
      <c r="G16" s="97">
        <f>I9</f>
        <v>0</v>
      </c>
      <c r="H16" s="54"/>
      <c r="I16" s="54"/>
      <c r="J16" s="54"/>
      <c r="K16" s="54"/>
      <c r="L16" s="51"/>
      <c r="M16" s="51"/>
      <c r="N16" s="51"/>
      <c r="O16" s="51"/>
      <c r="P16" s="51"/>
      <c r="Q16" s="51"/>
      <c r="R16" s="20"/>
    </row>
    <row r="17" spans="1:18" ht="12.75" customHeight="1" thickBot="1" x14ac:dyDescent="0.25">
      <c r="A17" s="24"/>
      <c r="B17" s="24"/>
      <c r="C17" s="24"/>
      <c r="D17" s="24"/>
      <c r="E17" s="51"/>
      <c r="F17" s="51"/>
      <c r="G17" s="67"/>
      <c r="H17" s="54"/>
      <c r="I17" s="54"/>
      <c r="J17" s="54"/>
      <c r="K17" s="54"/>
      <c r="L17" s="51"/>
      <c r="M17" s="51"/>
      <c r="N17" s="51"/>
      <c r="O17" s="51"/>
      <c r="P17" s="51"/>
      <c r="Q17" s="51"/>
      <c r="R17" s="20"/>
    </row>
    <row r="18" spans="1:18" ht="12.75" customHeight="1" thickBot="1" x14ac:dyDescent="0.25">
      <c r="A18" s="24"/>
      <c r="B18" s="24" t="s">
        <v>218</v>
      </c>
      <c r="C18" s="24"/>
      <c r="D18" s="24"/>
      <c r="E18" s="51"/>
      <c r="F18" s="51"/>
      <c r="G18" s="69">
        <f>IF(G16=0,0,G15/G16)</f>
        <v>0</v>
      </c>
      <c r="H18" s="54"/>
      <c r="I18" s="54"/>
      <c r="J18" s="54"/>
      <c r="K18" s="54"/>
      <c r="L18" s="51"/>
      <c r="M18" s="51"/>
      <c r="N18" s="51"/>
      <c r="O18" s="51"/>
      <c r="P18" s="51"/>
      <c r="Q18" s="51"/>
      <c r="R18" s="20"/>
    </row>
    <row r="19" spans="1:18" ht="12.75" customHeight="1" thickTop="1" x14ac:dyDescent="0.2">
      <c r="A19" s="24"/>
      <c r="B19" s="24"/>
      <c r="C19" s="24"/>
      <c r="D19" s="24"/>
      <c r="E19" s="51"/>
      <c r="F19" s="51"/>
      <c r="G19" s="97"/>
      <c r="H19" s="54"/>
      <c r="I19" s="54"/>
      <c r="J19" s="54"/>
      <c r="K19" s="54"/>
      <c r="L19" s="51"/>
      <c r="M19" s="51"/>
      <c r="N19" s="51"/>
      <c r="O19" s="51"/>
      <c r="P19" s="51"/>
      <c r="Q19" s="51"/>
      <c r="R19" s="20"/>
    </row>
    <row r="20" spans="1:18" ht="12.75" customHeight="1" x14ac:dyDescent="0.2">
      <c r="A20" s="24"/>
      <c r="B20" s="24"/>
      <c r="C20" s="24"/>
      <c r="D20" s="24"/>
      <c r="E20" s="51"/>
      <c r="F20" s="51"/>
      <c r="G20" s="97"/>
      <c r="H20" s="54"/>
      <c r="I20" s="54"/>
      <c r="J20" s="54"/>
      <c r="K20" s="54"/>
      <c r="L20" s="51"/>
      <c r="M20" s="51"/>
      <c r="N20" s="51"/>
      <c r="O20" s="51"/>
      <c r="P20" s="51"/>
      <c r="Q20" s="51"/>
      <c r="R20" s="20"/>
    </row>
    <row r="21" spans="1:18" ht="12.75" customHeight="1" x14ac:dyDescent="0.2">
      <c r="A21" s="24"/>
      <c r="B21" s="24"/>
      <c r="C21" s="24"/>
      <c r="D21" s="24"/>
      <c r="E21" s="51"/>
      <c r="F21" s="51"/>
      <c r="G21" s="113"/>
      <c r="H21" s="54"/>
      <c r="I21" s="54"/>
      <c r="J21" s="54"/>
      <c r="K21" s="54"/>
      <c r="L21" s="51"/>
      <c r="M21" s="51"/>
      <c r="N21" s="51"/>
      <c r="O21" s="51"/>
      <c r="P21" s="51"/>
      <c r="Q21" s="51"/>
      <c r="R21" s="20"/>
    </row>
    <row r="22" spans="1:18" ht="12.75" customHeight="1" x14ac:dyDescent="0.2">
      <c r="A22" s="24"/>
      <c r="B22" s="24"/>
      <c r="C22" s="24"/>
      <c r="D22" s="24"/>
      <c r="E22" s="51"/>
      <c r="F22" s="51"/>
      <c r="G22" s="54"/>
      <c r="H22" s="54"/>
      <c r="I22" s="54"/>
      <c r="J22" s="54"/>
      <c r="K22" s="54"/>
      <c r="L22" s="51"/>
      <c r="M22" s="51"/>
      <c r="N22" s="51"/>
      <c r="O22" s="51"/>
      <c r="P22" s="51"/>
      <c r="Q22" s="51"/>
      <c r="R22" s="20"/>
    </row>
    <row r="23" spans="1:18" ht="12.75" customHeight="1" x14ac:dyDescent="0.2">
      <c r="A23" s="24"/>
      <c r="B23" s="24"/>
      <c r="C23" s="24"/>
      <c r="D23" s="24"/>
      <c r="E23" s="51"/>
      <c r="F23" s="51"/>
      <c r="G23" s="54"/>
      <c r="H23" s="54"/>
      <c r="I23" s="54"/>
      <c r="J23" s="54"/>
      <c r="K23" s="54"/>
      <c r="L23" s="51"/>
      <c r="M23" s="51"/>
      <c r="N23" s="51"/>
      <c r="O23" s="51"/>
      <c r="P23" s="51"/>
      <c r="Q23" s="51"/>
      <c r="R23" s="20"/>
    </row>
    <row r="24" spans="1:18" ht="12.75" customHeight="1" x14ac:dyDescent="0.2">
      <c r="A24" s="24"/>
      <c r="B24" s="24"/>
      <c r="C24" s="24"/>
      <c r="D24" s="24"/>
      <c r="E24" s="51"/>
      <c r="F24" s="51"/>
      <c r="G24" s="66"/>
      <c r="H24" s="54"/>
      <c r="I24" s="54"/>
      <c r="J24" s="54"/>
      <c r="K24" s="54"/>
      <c r="L24" s="51"/>
      <c r="M24" s="51"/>
      <c r="N24" s="51"/>
      <c r="O24" s="51"/>
      <c r="P24" s="51"/>
      <c r="Q24" s="51"/>
      <c r="R24" s="20"/>
    </row>
    <row r="25" spans="1:18" ht="12.75" customHeight="1" x14ac:dyDescent="0.2">
      <c r="A25" s="24"/>
      <c r="B25" s="24"/>
      <c r="C25" s="24"/>
      <c r="D25" s="24"/>
      <c r="E25" s="51"/>
      <c r="F25" s="51"/>
      <c r="G25" s="97"/>
      <c r="H25" s="54"/>
      <c r="I25" s="54"/>
      <c r="J25" s="54"/>
      <c r="K25" s="54"/>
      <c r="L25" s="51"/>
      <c r="M25" s="51"/>
      <c r="N25" s="51"/>
      <c r="O25" s="51"/>
      <c r="P25" s="51"/>
      <c r="Q25" s="51"/>
      <c r="R25" s="20"/>
    </row>
    <row r="26" spans="1:18" ht="12.75" customHeight="1" x14ac:dyDescent="0.2">
      <c r="A26" s="24"/>
      <c r="B26" s="24"/>
      <c r="C26" s="24"/>
      <c r="D26" s="24"/>
      <c r="E26" s="51"/>
      <c r="F26" s="64"/>
      <c r="G26" s="54"/>
      <c r="H26" s="54"/>
      <c r="I26" s="54"/>
      <c r="J26" s="54"/>
      <c r="K26" s="54"/>
      <c r="L26" s="51"/>
      <c r="M26" s="51"/>
      <c r="N26" s="51"/>
      <c r="O26" s="51"/>
      <c r="P26" s="51"/>
      <c r="Q26" s="51"/>
      <c r="R26" s="20"/>
    </row>
    <row r="27" spans="1:18" ht="12.75" customHeight="1" x14ac:dyDescent="0.2">
      <c r="A27" s="24"/>
      <c r="B27" s="24"/>
      <c r="C27" s="24"/>
      <c r="D27" s="24"/>
      <c r="E27" s="51"/>
      <c r="F27" s="64"/>
      <c r="G27" s="54"/>
      <c r="H27" s="54"/>
      <c r="I27" s="54"/>
      <c r="J27" s="54"/>
      <c r="K27" s="54"/>
      <c r="L27" s="51"/>
      <c r="M27" s="51"/>
      <c r="N27" s="51"/>
      <c r="O27" s="51"/>
      <c r="P27" s="51"/>
      <c r="Q27" s="51"/>
      <c r="R27" s="20"/>
    </row>
    <row r="28" spans="1:18" ht="12.75" customHeight="1" x14ac:dyDescent="0.2">
      <c r="A28" s="24"/>
      <c r="B28" s="24"/>
      <c r="C28" s="24"/>
      <c r="D28" s="24"/>
      <c r="E28" s="51"/>
      <c r="F28" s="66"/>
      <c r="G28" s="97"/>
      <c r="H28" s="54"/>
      <c r="I28" s="54"/>
      <c r="J28" s="54"/>
      <c r="K28" s="54"/>
      <c r="L28" s="51"/>
      <c r="M28" s="51"/>
      <c r="N28" s="51"/>
      <c r="O28" s="51"/>
      <c r="P28" s="51"/>
      <c r="Q28" s="51"/>
      <c r="R28" s="20"/>
    </row>
    <row r="29" spans="1:18" ht="12.75" customHeight="1" x14ac:dyDescent="0.2">
      <c r="A29" s="24"/>
      <c r="B29" s="24"/>
      <c r="C29" s="24"/>
      <c r="D29" s="24"/>
      <c r="E29" s="51"/>
      <c r="F29" s="51"/>
      <c r="G29" s="54"/>
      <c r="H29" s="54"/>
      <c r="I29" s="54"/>
      <c r="J29" s="54"/>
      <c r="K29" s="54"/>
      <c r="L29" s="51"/>
      <c r="M29" s="51"/>
      <c r="N29" s="51"/>
      <c r="O29" s="51"/>
      <c r="P29" s="51"/>
      <c r="Q29" s="51"/>
      <c r="R29" s="20"/>
    </row>
    <row r="30" spans="1:18" ht="12.75" customHeight="1" x14ac:dyDescent="0.2">
      <c r="A30" s="24"/>
      <c r="B30" s="24"/>
      <c r="C30" s="24"/>
      <c r="D30" s="24"/>
      <c r="E30" s="51"/>
      <c r="F30" s="51"/>
      <c r="G30" s="54"/>
      <c r="H30" s="54"/>
      <c r="I30" s="54"/>
      <c r="J30" s="54"/>
      <c r="K30" s="54"/>
      <c r="L30" s="51"/>
      <c r="M30" s="51"/>
      <c r="N30" s="51"/>
      <c r="O30" s="51"/>
      <c r="P30" s="51"/>
      <c r="Q30" s="51"/>
      <c r="R30" s="20"/>
    </row>
    <row r="31" spans="1:18" ht="12.75" customHeight="1" x14ac:dyDescent="0.2">
      <c r="A31" s="24"/>
      <c r="B31" s="24"/>
      <c r="C31" s="24"/>
      <c r="D31" s="24"/>
      <c r="E31" s="51"/>
      <c r="F31" s="64"/>
      <c r="G31" s="64"/>
      <c r="H31" s="54"/>
      <c r="I31" s="54"/>
      <c r="J31" s="54"/>
      <c r="K31" s="54"/>
      <c r="L31" s="51"/>
      <c r="M31" s="51"/>
      <c r="N31" s="51"/>
      <c r="O31" s="51"/>
      <c r="P31" s="51"/>
      <c r="Q31" s="51"/>
      <c r="R31" s="20"/>
    </row>
    <row r="32" spans="1:18" ht="12.75" customHeight="1" x14ac:dyDescent="0.2">
      <c r="A32" s="24"/>
      <c r="B32" s="24"/>
      <c r="C32" s="24"/>
      <c r="D32" s="24"/>
      <c r="E32" s="51"/>
      <c r="F32" s="66"/>
      <c r="G32" s="54"/>
      <c r="H32" s="54"/>
      <c r="I32" s="54"/>
      <c r="J32" s="54"/>
      <c r="K32" s="54"/>
      <c r="L32" s="51"/>
      <c r="M32" s="51"/>
      <c r="N32" s="51"/>
      <c r="O32" s="51"/>
      <c r="P32" s="51"/>
      <c r="Q32" s="51"/>
      <c r="R32" s="20"/>
    </row>
    <row r="33" spans="1:18" ht="12.75" customHeight="1" x14ac:dyDescent="0.2">
      <c r="A33" s="24"/>
      <c r="B33" s="24"/>
      <c r="C33" s="24"/>
      <c r="D33" s="24"/>
      <c r="E33" s="51"/>
      <c r="F33" s="51"/>
      <c r="G33" s="54"/>
      <c r="H33" s="54"/>
      <c r="I33" s="54"/>
      <c r="J33" s="54"/>
      <c r="K33" s="54"/>
      <c r="L33" s="51"/>
      <c r="M33" s="51"/>
      <c r="N33" s="51"/>
      <c r="O33" s="51"/>
      <c r="P33" s="51"/>
      <c r="Q33" s="51"/>
      <c r="R33" s="20"/>
    </row>
    <row r="34" spans="1:18" ht="12.75" customHeight="1" x14ac:dyDescent="0.2">
      <c r="A34" s="24"/>
      <c r="B34" s="24"/>
      <c r="C34" s="24"/>
      <c r="D34" s="24"/>
      <c r="E34" s="51"/>
      <c r="F34" s="51"/>
      <c r="G34" s="54"/>
      <c r="H34" s="54"/>
      <c r="I34" s="54"/>
      <c r="J34" s="54"/>
      <c r="K34" s="54"/>
      <c r="L34" s="51"/>
      <c r="M34" s="51"/>
      <c r="N34" s="51"/>
      <c r="O34" s="51"/>
      <c r="P34" s="51"/>
      <c r="Q34" s="51"/>
      <c r="R34" s="20"/>
    </row>
    <row r="35" spans="1:18" ht="12.75" customHeight="1" x14ac:dyDescent="0.2">
      <c r="A35" s="24"/>
      <c r="B35" s="24"/>
      <c r="C35" s="24"/>
      <c r="D35" s="24"/>
      <c r="E35" s="51"/>
      <c r="F35" s="51"/>
      <c r="G35" s="54"/>
      <c r="H35" s="54"/>
      <c r="I35" s="54"/>
      <c r="J35" s="54"/>
      <c r="K35" s="54"/>
      <c r="L35" s="51"/>
      <c r="M35" s="51"/>
      <c r="N35" s="51"/>
      <c r="O35" s="51"/>
      <c r="P35" s="51"/>
      <c r="Q35" s="51"/>
      <c r="R35" s="20"/>
    </row>
    <row r="36" spans="1:18" ht="12.75" customHeight="1" x14ac:dyDescent="0.2">
      <c r="A36" s="24"/>
      <c r="B36" s="24"/>
      <c r="C36" s="24"/>
      <c r="D36" s="24"/>
      <c r="E36" s="51"/>
      <c r="F36" s="51"/>
      <c r="G36" s="54"/>
      <c r="H36" s="54"/>
      <c r="I36" s="54"/>
      <c r="J36" s="54"/>
      <c r="K36" s="54"/>
      <c r="L36" s="51"/>
      <c r="M36" s="51"/>
      <c r="N36" s="51"/>
      <c r="O36" s="51"/>
      <c r="P36" s="51"/>
      <c r="Q36" s="51"/>
      <c r="R36" s="20"/>
    </row>
    <row r="37" spans="1:18" ht="12.75" customHeight="1" x14ac:dyDescent="0.2">
      <c r="A37" s="24"/>
      <c r="B37" s="24"/>
      <c r="C37" s="24"/>
      <c r="D37" s="24"/>
      <c r="E37" s="51"/>
      <c r="F37" s="51"/>
      <c r="G37" s="54"/>
      <c r="H37" s="54"/>
      <c r="I37" s="54"/>
      <c r="J37" s="54"/>
      <c r="K37" s="54"/>
      <c r="L37" s="51"/>
      <c r="M37" s="51"/>
      <c r="N37" s="51"/>
      <c r="O37" s="51"/>
      <c r="P37" s="51"/>
      <c r="Q37" s="51"/>
      <c r="R37" s="20"/>
    </row>
    <row r="38" spans="1:18" ht="12.75" customHeight="1" x14ac:dyDescent="0.2">
      <c r="A38" s="24"/>
      <c r="B38" s="24"/>
      <c r="C38" s="24"/>
      <c r="D38" s="24"/>
      <c r="E38" s="51"/>
      <c r="F38" s="51"/>
      <c r="G38" s="54"/>
      <c r="H38" s="54"/>
      <c r="I38" s="54"/>
      <c r="J38" s="54"/>
      <c r="K38" s="54"/>
      <c r="L38" s="51"/>
      <c r="M38" s="51"/>
      <c r="N38" s="51"/>
      <c r="O38" s="51"/>
      <c r="P38" s="51"/>
      <c r="Q38" s="51"/>
      <c r="R38" s="20"/>
    </row>
    <row r="39" spans="1:18" ht="12.75" customHeight="1" x14ac:dyDescent="0.2">
      <c r="A39" s="24"/>
      <c r="B39" s="24"/>
      <c r="C39" s="24"/>
      <c r="D39" s="24"/>
      <c r="E39" s="51"/>
      <c r="F39" s="51"/>
      <c r="G39" s="54"/>
      <c r="H39" s="54"/>
      <c r="I39" s="54"/>
      <c r="J39" s="54"/>
      <c r="K39" s="54"/>
      <c r="L39" s="51"/>
      <c r="M39" s="51"/>
      <c r="N39" s="51"/>
      <c r="O39" s="51"/>
      <c r="P39" s="51"/>
      <c r="Q39" s="51"/>
      <c r="R39" s="20"/>
    </row>
    <row r="40" spans="1:18" ht="12.75" customHeight="1" x14ac:dyDescent="0.2">
      <c r="A40" s="24"/>
      <c r="B40" s="24"/>
      <c r="C40" s="24"/>
      <c r="D40" s="24"/>
      <c r="E40" s="51"/>
      <c r="F40" s="51"/>
      <c r="G40" s="54"/>
      <c r="H40" s="54"/>
      <c r="I40" s="54"/>
      <c r="J40" s="54"/>
      <c r="K40" s="54"/>
      <c r="L40" s="51"/>
      <c r="M40" s="51"/>
      <c r="N40" s="51"/>
      <c r="O40" s="51"/>
      <c r="P40" s="51"/>
      <c r="Q40" s="51"/>
      <c r="R40" s="20"/>
    </row>
    <row r="41" spans="1:18" ht="12.75" customHeight="1" x14ac:dyDescent="0.2">
      <c r="A41" s="24"/>
      <c r="B41" s="24"/>
      <c r="C41" s="24"/>
      <c r="D41" s="24"/>
      <c r="E41" s="51"/>
      <c r="F41" s="51"/>
      <c r="G41" s="54"/>
      <c r="H41" s="54"/>
      <c r="I41" s="54"/>
      <c r="J41" s="54"/>
      <c r="K41" s="54"/>
      <c r="L41" s="51"/>
      <c r="M41" s="51"/>
      <c r="N41" s="51"/>
      <c r="O41" s="51"/>
      <c r="P41" s="51"/>
      <c r="Q41" s="51"/>
      <c r="R41" s="20"/>
    </row>
    <row r="42" spans="1:18" ht="12.75" customHeight="1" x14ac:dyDescent="0.2">
      <c r="A42" s="24"/>
      <c r="B42" s="24"/>
      <c r="C42" s="24"/>
      <c r="D42" s="24"/>
      <c r="E42" s="51"/>
      <c r="F42" s="51"/>
      <c r="G42" s="54"/>
      <c r="H42" s="54"/>
      <c r="I42" s="54"/>
      <c r="J42" s="54"/>
      <c r="K42" s="54"/>
      <c r="L42" s="51"/>
      <c r="M42" s="51"/>
      <c r="N42" s="51"/>
      <c r="O42" s="51"/>
      <c r="P42" s="51"/>
      <c r="Q42" s="51"/>
      <c r="R42" s="20"/>
    </row>
    <row r="43" spans="1:18" ht="12.75" customHeight="1" x14ac:dyDescent="0.2">
      <c r="A43" s="24"/>
      <c r="B43" s="24"/>
      <c r="C43" s="24"/>
      <c r="D43" s="24"/>
      <c r="E43" s="51"/>
      <c r="F43" s="51"/>
      <c r="G43" s="54"/>
      <c r="H43" s="54"/>
      <c r="I43" s="54"/>
      <c r="J43" s="54"/>
      <c r="K43" s="54"/>
      <c r="L43" s="51"/>
      <c r="M43" s="51"/>
      <c r="N43" s="51"/>
      <c r="O43" s="51"/>
      <c r="P43" s="51"/>
      <c r="Q43" s="51"/>
      <c r="R43" s="20"/>
    </row>
    <row r="44" spans="1:18" ht="12.75" customHeight="1" x14ac:dyDescent="0.2">
      <c r="A44" s="24"/>
      <c r="B44" s="24"/>
      <c r="C44" s="24"/>
      <c r="D44" s="24"/>
      <c r="E44" s="51"/>
      <c r="F44" s="51"/>
      <c r="G44" s="54"/>
      <c r="H44" s="54"/>
      <c r="I44" s="54"/>
      <c r="J44" s="54"/>
      <c r="K44" s="54"/>
      <c r="L44" s="51"/>
      <c r="M44" s="51"/>
      <c r="N44" s="51"/>
      <c r="O44" s="51"/>
      <c r="P44" s="51"/>
      <c r="Q44" s="51"/>
      <c r="R44" s="20"/>
    </row>
    <row r="45" spans="1:18" ht="12.75" customHeight="1" x14ac:dyDescent="0.2">
      <c r="A45" s="24"/>
      <c r="B45" s="24"/>
      <c r="C45" s="24"/>
      <c r="D45" s="24"/>
      <c r="E45" s="51"/>
      <c r="F45" s="51"/>
      <c r="G45" s="54"/>
      <c r="H45" s="54"/>
      <c r="I45" s="54"/>
      <c r="J45" s="54"/>
      <c r="K45" s="54"/>
      <c r="L45" s="51"/>
      <c r="M45" s="51"/>
      <c r="N45" s="51"/>
      <c r="O45" s="51"/>
      <c r="P45" s="51"/>
      <c r="Q45" s="51"/>
      <c r="R45" s="20"/>
    </row>
    <row r="46" spans="1:18" ht="12.75" customHeight="1" x14ac:dyDescent="0.2">
      <c r="A46" s="24"/>
      <c r="B46" s="24"/>
      <c r="C46" s="24"/>
      <c r="D46" s="24"/>
      <c r="E46" s="51"/>
      <c r="F46" s="51"/>
      <c r="G46" s="54"/>
      <c r="H46" s="54"/>
      <c r="I46" s="54"/>
      <c r="J46" s="54"/>
      <c r="K46" s="54"/>
      <c r="L46" s="51"/>
      <c r="M46" s="51"/>
      <c r="N46" s="51"/>
      <c r="O46" s="51"/>
      <c r="P46" s="51"/>
      <c r="Q46" s="51"/>
      <c r="R46" s="20"/>
    </row>
    <row r="47" spans="1:18" ht="12.75" customHeight="1" x14ac:dyDescent="0.2">
      <c r="A47" s="24"/>
      <c r="B47" s="24"/>
      <c r="C47" s="24"/>
      <c r="D47" s="24"/>
      <c r="E47" s="51"/>
      <c r="F47" s="51"/>
      <c r="G47" s="54"/>
      <c r="H47" s="54"/>
      <c r="I47" s="54"/>
      <c r="J47" s="54"/>
      <c r="K47" s="54"/>
      <c r="L47" s="51"/>
      <c r="M47" s="51"/>
      <c r="N47" s="51"/>
      <c r="O47" s="51"/>
      <c r="P47" s="51"/>
      <c r="Q47" s="51"/>
      <c r="R47" s="20"/>
    </row>
    <row r="48" spans="1:18" ht="12.75" customHeight="1" x14ac:dyDescent="0.2">
      <c r="A48" s="24"/>
      <c r="B48" s="24"/>
      <c r="C48" s="24"/>
      <c r="D48" s="24"/>
      <c r="E48" s="51"/>
      <c r="F48" s="51"/>
      <c r="G48" s="54"/>
      <c r="H48" s="54"/>
      <c r="I48" s="54"/>
      <c r="J48" s="54"/>
      <c r="K48" s="54"/>
      <c r="L48" s="51"/>
      <c r="M48" s="51"/>
      <c r="N48" s="51"/>
      <c r="O48" s="51"/>
      <c r="P48" s="51"/>
      <c r="Q48" s="51"/>
      <c r="R48" s="20"/>
    </row>
    <row r="49" spans="1:18" ht="12.75" customHeight="1" x14ac:dyDescent="0.2">
      <c r="A49" s="24"/>
      <c r="B49" s="24"/>
      <c r="C49" s="24"/>
      <c r="D49" s="24"/>
      <c r="E49" s="51"/>
      <c r="F49" s="51"/>
      <c r="G49" s="62"/>
      <c r="H49" s="62"/>
      <c r="I49" s="62"/>
      <c r="J49" s="62"/>
      <c r="K49" s="62"/>
      <c r="L49" s="51"/>
      <c r="M49" s="51"/>
      <c r="N49" s="51"/>
      <c r="O49" s="51"/>
      <c r="P49" s="51"/>
      <c r="Q49" s="51"/>
      <c r="R49" s="20"/>
    </row>
    <row r="50" spans="1:18" ht="12.75" customHeight="1" x14ac:dyDescent="0.2">
      <c r="A50" s="24"/>
      <c r="B50" s="24"/>
      <c r="C50" s="24"/>
      <c r="D50" s="24"/>
      <c r="E50" s="51"/>
      <c r="F50" s="51"/>
      <c r="G50" s="58"/>
      <c r="H50" s="58"/>
      <c r="I50" s="58"/>
      <c r="J50" s="58"/>
      <c r="K50" s="58"/>
      <c r="L50" s="51"/>
      <c r="M50" s="51"/>
      <c r="N50" s="51"/>
      <c r="O50" s="51"/>
      <c r="P50" s="51"/>
      <c r="Q50" s="51"/>
      <c r="R50" s="20"/>
    </row>
    <row r="51" spans="1:18" ht="12.75" customHeight="1" x14ac:dyDescent="0.2">
      <c r="A51" s="24"/>
      <c r="B51" s="24"/>
      <c r="C51" s="24"/>
      <c r="D51" s="24"/>
      <c r="E51" s="51"/>
      <c r="F51" s="51"/>
      <c r="G51" s="52"/>
      <c r="H51" s="52"/>
      <c r="I51" s="52"/>
      <c r="J51" s="52"/>
      <c r="K51" s="52"/>
      <c r="L51" s="51"/>
      <c r="M51" s="51"/>
      <c r="N51" s="51"/>
      <c r="O51" s="51"/>
      <c r="P51" s="51"/>
      <c r="Q51" s="51"/>
      <c r="R51" s="20"/>
    </row>
    <row r="52" spans="1:18" ht="12.75" customHeight="1" x14ac:dyDescent="0.2">
      <c r="A52" s="24"/>
      <c r="B52" s="24"/>
      <c r="C52" s="24"/>
      <c r="D52" s="24"/>
      <c r="E52" s="51"/>
      <c r="F52" s="51"/>
      <c r="G52" s="51"/>
      <c r="H52" s="51"/>
      <c r="I52" s="51"/>
      <c r="J52" s="51"/>
      <c r="K52" s="51"/>
      <c r="L52" s="51"/>
      <c r="M52" s="51"/>
      <c r="N52" s="51"/>
      <c r="O52" s="51"/>
      <c r="P52" s="51"/>
      <c r="Q52" s="51"/>
      <c r="R52" s="20"/>
    </row>
    <row r="53" spans="1:18" ht="12.75" customHeight="1" x14ac:dyDescent="0.2">
      <c r="A53" s="24"/>
      <c r="B53" s="24"/>
      <c r="C53" s="24"/>
      <c r="D53" s="24"/>
      <c r="E53" s="51"/>
      <c r="F53" s="51"/>
      <c r="G53" s="51"/>
      <c r="H53" s="51"/>
      <c r="I53" s="51"/>
      <c r="J53" s="51"/>
      <c r="K53" s="51"/>
      <c r="L53" s="51"/>
      <c r="M53" s="51"/>
      <c r="N53" s="51"/>
      <c r="O53" s="51"/>
      <c r="P53" s="51"/>
      <c r="Q53" s="51"/>
      <c r="R53" s="20"/>
    </row>
    <row r="54" spans="1:18" ht="12.75" customHeight="1" x14ac:dyDescent="0.2">
      <c r="A54" s="24"/>
      <c r="B54" s="24"/>
      <c r="C54" s="24"/>
      <c r="D54" s="24"/>
      <c r="E54" s="20"/>
      <c r="F54" s="20"/>
      <c r="G54" s="20"/>
      <c r="I54" s="20"/>
      <c r="J54" s="20"/>
      <c r="K54" s="20"/>
      <c r="L54" s="20"/>
      <c r="M54" s="20"/>
      <c r="N54" s="20"/>
      <c r="O54" s="20"/>
      <c r="P54" s="20"/>
      <c r="Q54" s="20"/>
      <c r="R54" s="20"/>
    </row>
    <row r="55" spans="1:18" ht="12.75" customHeight="1" x14ac:dyDescent="0.2">
      <c r="A55" s="24"/>
      <c r="B55" s="24"/>
      <c r="C55" s="24"/>
      <c r="D55" s="24"/>
      <c r="E55" s="20"/>
      <c r="F55" s="20"/>
      <c r="G55" s="20"/>
      <c r="I55" s="20"/>
      <c r="J55" s="20"/>
      <c r="K55" s="20"/>
      <c r="L55" s="20"/>
      <c r="M55" s="20"/>
      <c r="N55" s="20"/>
      <c r="O55" s="20"/>
      <c r="P55" s="20"/>
      <c r="Q55" s="20"/>
      <c r="R55" s="20"/>
    </row>
    <row r="56" spans="1:18" ht="12.75" customHeight="1" x14ac:dyDescent="0.2"/>
    <row r="57" spans="1:18" ht="12.75" customHeight="1" x14ac:dyDescent="0.2"/>
    <row r="58" spans="1:18" ht="12.75" customHeight="1" x14ac:dyDescent="0.2"/>
    <row r="59" spans="1:18" ht="12.75" customHeight="1" x14ac:dyDescent="0.2"/>
    <row r="60" spans="1:18" ht="12.75" customHeight="1" x14ac:dyDescent="0.2"/>
    <row r="61" spans="1:18" ht="12.75" customHeight="1" x14ac:dyDescent="0.2"/>
    <row r="62" spans="1:18" ht="12.75" customHeight="1" x14ac:dyDescent="0.2"/>
    <row r="63" spans="1:18" ht="12.75" customHeight="1" x14ac:dyDescent="0.2"/>
    <row r="64" spans="1:18"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sheetData>
  <phoneticPr fontId="4" type="noConversion"/>
  <pageMargins left="0.75" right="0.75" top="1" bottom="1" header="0.5" footer="0.5"/>
  <pageSetup scale="75" orientation="landscape" blackAndWhite="1" horizontalDpi="300" verticalDpi="300" r:id="rId1"/>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3"/>
  <sheetViews>
    <sheetView showGridLines="0" showRowColHeaders="0" workbookViewId="0"/>
  </sheetViews>
  <sheetFormatPr defaultRowHeight="12" x14ac:dyDescent="0.2"/>
  <cols>
    <col min="1" max="1" width="3" customWidth="1"/>
    <col min="2" max="3" width="3" style="1" customWidth="1"/>
    <col min="4" max="4" width="14.7109375" customWidth="1"/>
    <col min="5" max="5" width="13.7109375" customWidth="1"/>
    <col min="6" max="6" width="3" customWidth="1"/>
    <col min="7" max="19" width="10.7109375" customWidth="1"/>
  </cols>
  <sheetData>
    <row r="1" spans="1:19" ht="15.75" x14ac:dyDescent="0.25">
      <c r="A1" s="5" t="str">
        <f>'1. Required Start-Up Funds'!A1</f>
        <v>CloudNET Co.,Ltd</v>
      </c>
      <c r="S1" s="16"/>
    </row>
    <row r="2" spans="1:19" ht="15.75" x14ac:dyDescent="0.25">
      <c r="A2" s="5" t="s">
        <v>123</v>
      </c>
    </row>
    <row r="3" spans="1:19" ht="12.75" customHeight="1" x14ac:dyDescent="0.2">
      <c r="A3" s="26"/>
      <c r="B3" s="27"/>
      <c r="C3" s="27"/>
      <c r="D3" s="28"/>
      <c r="E3" s="28"/>
      <c r="F3" s="28"/>
      <c r="G3" s="28"/>
      <c r="H3" s="28"/>
      <c r="I3" s="28"/>
      <c r="J3" s="28"/>
      <c r="K3" s="28"/>
      <c r="L3" s="28"/>
      <c r="M3" s="28"/>
      <c r="N3" s="28"/>
      <c r="O3" s="28"/>
      <c r="P3" s="28"/>
      <c r="Q3" s="28"/>
      <c r="R3" s="28"/>
      <c r="S3" s="28"/>
    </row>
    <row r="4" spans="1:19" ht="12.75" customHeight="1" x14ac:dyDescent="0.2">
      <c r="A4" s="28"/>
      <c r="B4" s="27"/>
      <c r="C4" s="27"/>
      <c r="D4" s="28"/>
      <c r="E4" s="28"/>
      <c r="F4" s="28"/>
      <c r="G4" s="28"/>
      <c r="H4" s="28"/>
      <c r="I4" s="28"/>
      <c r="J4" s="28"/>
      <c r="K4" s="28"/>
      <c r="L4" s="28"/>
      <c r="M4" s="28"/>
      <c r="N4" s="28"/>
      <c r="O4" s="28"/>
      <c r="P4" s="28"/>
      <c r="Q4" s="28"/>
      <c r="R4" s="28"/>
      <c r="S4" s="28"/>
    </row>
    <row r="5" spans="1:19" ht="12.75" customHeight="1" x14ac:dyDescent="0.2">
      <c r="A5" s="28"/>
      <c r="B5" s="27"/>
      <c r="C5" s="27"/>
      <c r="D5" s="28"/>
      <c r="E5" s="28"/>
      <c r="F5" s="28"/>
      <c r="G5" s="28"/>
      <c r="H5" s="28"/>
      <c r="I5" s="28"/>
      <c r="J5" s="28"/>
      <c r="K5" s="28"/>
      <c r="L5" s="28"/>
      <c r="M5" s="28"/>
      <c r="N5" s="28"/>
      <c r="O5" s="28"/>
      <c r="P5" s="28"/>
      <c r="Q5" s="28"/>
      <c r="R5" s="28"/>
      <c r="S5" s="28"/>
    </row>
    <row r="6" spans="1:19" ht="12.75" customHeight="1" thickBot="1" x14ac:dyDescent="0.25">
      <c r="A6" s="27" t="s">
        <v>128</v>
      </c>
      <c r="B6" s="27"/>
      <c r="C6" s="27"/>
      <c r="D6" s="28"/>
      <c r="E6" s="29" t="s">
        <v>62</v>
      </c>
      <c r="F6" s="28"/>
      <c r="G6" s="73" t="str">
        <f>'4. Projected Sales Forecast'!H6</f>
        <v>Month 1</v>
      </c>
      <c r="H6" s="73" t="str">
        <f>'4. Projected Sales Forecast'!I6</f>
        <v>Month 2</v>
      </c>
      <c r="I6" s="73" t="str">
        <f>'4. Projected Sales Forecast'!J6</f>
        <v>Month 3</v>
      </c>
      <c r="J6" s="73" t="str">
        <f>'4. Projected Sales Forecast'!K6</f>
        <v>Month 4</v>
      </c>
      <c r="K6" s="73" t="str">
        <f>'4. Projected Sales Forecast'!L6</f>
        <v>Month 5</v>
      </c>
      <c r="L6" s="73" t="str">
        <f>'4. Projected Sales Forecast'!M6</f>
        <v>Month 6</v>
      </c>
      <c r="M6" s="73" t="str">
        <f>'4. Projected Sales Forecast'!N6</f>
        <v>Month 7</v>
      </c>
      <c r="N6" s="73" t="str">
        <f>'4. Projected Sales Forecast'!O6</f>
        <v>Month 8</v>
      </c>
      <c r="O6" s="73" t="str">
        <f>'4. Projected Sales Forecast'!P6</f>
        <v>Month 9</v>
      </c>
      <c r="P6" s="73" t="str">
        <f>'4. Projected Sales Forecast'!Q6</f>
        <v>Month 10</v>
      </c>
      <c r="Q6" s="73" t="str">
        <f>'4. Projected Sales Forecast'!R6</f>
        <v>Month 11</v>
      </c>
      <c r="R6" s="73" t="str">
        <f>'4. Projected Sales Forecast'!S6</f>
        <v>Month 12</v>
      </c>
      <c r="S6" s="73" t="s">
        <v>2</v>
      </c>
    </row>
    <row r="7" spans="1:19" ht="12.75" customHeight="1" thickTop="1" x14ac:dyDescent="0.2">
      <c r="A7" s="28"/>
      <c r="B7" s="27"/>
      <c r="C7" s="27"/>
      <c r="D7" s="28"/>
      <c r="E7" s="28"/>
      <c r="F7" s="28"/>
      <c r="G7" s="28"/>
      <c r="H7" s="28"/>
      <c r="I7" s="28"/>
      <c r="J7" s="28"/>
      <c r="K7" s="28"/>
      <c r="L7" s="28"/>
      <c r="M7" s="28"/>
      <c r="N7" s="28"/>
      <c r="O7" s="28"/>
      <c r="P7" s="28"/>
      <c r="Q7" s="28"/>
      <c r="R7" s="28"/>
      <c r="S7" s="28"/>
    </row>
    <row r="8" spans="1:19" ht="12.75" customHeight="1" x14ac:dyDescent="0.2">
      <c r="A8" s="27" t="s">
        <v>29</v>
      </c>
      <c r="B8" s="27"/>
      <c r="C8" s="27"/>
      <c r="D8" s="28"/>
      <c r="E8" s="28"/>
      <c r="F8" s="28"/>
      <c r="G8" s="28"/>
      <c r="H8" s="28"/>
      <c r="I8" s="28"/>
      <c r="J8" s="28"/>
      <c r="K8" s="28"/>
      <c r="L8" s="28"/>
      <c r="M8" s="28"/>
      <c r="N8" s="28"/>
      <c r="O8" s="28"/>
      <c r="P8" s="28"/>
      <c r="Q8" s="28"/>
      <c r="R8" s="28"/>
      <c r="S8" s="28"/>
    </row>
    <row r="9" spans="1:19" ht="12.75" customHeight="1" x14ac:dyDescent="0.2">
      <c r="A9" s="28"/>
      <c r="B9" s="27" t="s">
        <v>124</v>
      </c>
      <c r="C9" s="27"/>
      <c r="D9" s="28"/>
      <c r="E9" s="31">
        <f>'1. Required Start-Up Funds'!G40</f>
        <v>0</v>
      </c>
      <c r="F9" s="28"/>
      <c r="G9" s="28"/>
      <c r="H9" s="28"/>
      <c r="I9" s="28"/>
      <c r="J9" s="28"/>
      <c r="K9" s="28"/>
      <c r="L9" s="28"/>
      <c r="M9" s="28"/>
      <c r="N9" s="28"/>
      <c r="O9" s="28"/>
      <c r="P9" s="28"/>
      <c r="Q9" s="28"/>
      <c r="R9" s="28"/>
      <c r="S9" s="28"/>
    </row>
    <row r="10" spans="1:19" ht="12.75" customHeight="1" x14ac:dyDescent="0.2">
      <c r="A10" s="28"/>
      <c r="B10" s="27" t="s">
        <v>126</v>
      </c>
      <c r="C10" s="27"/>
      <c r="D10" s="28"/>
      <c r="E10" s="42">
        <f>'1. Required Start-Up Funds'!H40</f>
        <v>0.09</v>
      </c>
      <c r="F10" s="28"/>
      <c r="G10" s="28"/>
      <c r="H10" s="28"/>
      <c r="I10" s="28"/>
      <c r="J10" s="28"/>
      <c r="K10" s="28"/>
      <c r="L10" s="28"/>
      <c r="M10" s="28"/>
      <c r="N10" s="28"/>
      <c r="O10" s="28"/>
      <c r="P10" s="28"/>
      <c r="Q10" s="28"/>
      <c r="R10" s="28"/>
      <c r="S10" s="28"/>
    </row>
    <row r="11" spans="1:19" ht="12.75" customHeight="1" x14ac:dyDescent="0.2">
      <c r="A11" s="28"/>
      <c r="B11" s="27" t="s">
        <v>127</v>
      </c>
      <c r="C11" s="27"/>
      <c r="D11" s="28"/>
      <c r="E11" s="36">
        <f>'1. Required Start-Up Funds'!I40</f>
        <v>84</v>
      </c>
      <c r="F11" s="28"/>
      <c r="G11" s="28"/>
      <c r="H11" s="28"/>
      <c r="I11" s="28"/>
      <c r="J11" s="28"/>
      <c r="K11" s="28"/>
      <c r="L11" s="28"/>
      <c r="M11" s="28"/>
      <c r="N11" s="28"/>
      <c r="O11" s="28"/>
      <c r="P11" s="28"/>
      <c r="Q11" s="28"/>
      <c r="R11" s="28"/>
      <c r="S11" s="28"/>
    </row>
    <row r="12" spans="1:19" ht="12.75" customHeight="1" x14ac:dyDescent="0.2">
      <c r="A12" s="28"/>
      <c r="B12" s="27" t="s">
        <v>130</v>
      </c>
      <c r="C12" s="27"/>
      <c r="D12" s="28"/>
      <c r="E12" s="39">
        <f>ABS(PMT(E10/12,E11,E9))</f>
        <v>0</v>
      </c>
      <c r="F12" s="28"/>
      <c r="G12" s="28"/>
      <c r="H12" s="28"/>
      <c r="I12" s="28"/>
      <c r="J12" s="28"/>
      <c r="K12" s="28"/>
      <c r="L12" s="28"/>
      <c r="M12" s="28"/>
      <c r="N12" s="28"/>
      <c r="O12" s="28"/>
      <c r="P12" s="28"/>
      <c r="Q12" s="28"/>
      <c r="R12" s="28"/>
      <c r="S12" s="28"/>
    </row>
    <row r="13" spans="1:19" ht="12.75" customHeight="1" x14ac:dyDescent="0.2">
      <c r="A13" s="28"/>
      <c r="B13" s="27"/>
      <c r="C13" s="27"/>
      <c r="D13" s="28"/>
      <c r="E13" s="28"/>
      <c r="F13" s="28"/>
      <c r="G13" s="28"/>
      <c r="H13" s="28"/>
      <c r="I13" s="28"/>
      <c r="J13" s="28"/>
      <c r="K13" s="28"/>
      <c r="L13" s="28"/>
      <c r="M13" s="28"/>
      <c r="N13" s="28"/>
      <c r="O13" s="28"/>
      <c r="P13" s="28"/>
      <c r="Q13" s="28"/>
      <c r="R13" s="28"/>
      <c r="S13" s="28"/>
    </row>
    <row r="14" spans="1:19" ht="12.75" customHeight="1" x14ac:dyDescent="0.2">
      <c r="A14" s="28"/>
      <c r="B14" s="27" t="s">
        <v>60</v>
      </c>
      <c r="C14" s="27"/>
      <c r="D14" s="28"/>
      <c r="E14" s="28"/>
      <c r="F14" s="28"/>
      <c r="G14" s="28"/>
      <c r="H14" s="28"/>
      <c r="I14" s="28"/>
      <c r="J14" s="28"/>
      <c r="K14" s="28"/>
      <c r="L14" s="28"/>
      <c r="M14" s="28"/>
      <c r="N14" s="28"/>
      <c r="O14" s="28"/>
      <c r="P14" s="28"/>
      <c r="Q14" s="28"/>
      <c r="R14" s="28"/>
      <c r="S14" s="28"/>
    </row>
    <row r="15" spans="1:19" ht="12.75" customHeight="1" x14ac:dyDescent="0.2">
      <c r="A15" s="28"/>
      <c r="B15" s="27"/>
      <c r="C15" s="27" t="s">
        <v>119</v>
      </c>
      <c r="D15" s="28"/>
      <c r="E15" s="28"/>
      <c r="F15" s="28"/>
      <c r="G15" s="35">
        <f>ABS(IPMT($E$10/12,1,$E$11,$E$9))</f>
        <v>0</v>
      </c>
      <c r="H15" s="35">
        <f>ABS(IPMT($E$10/12,2,$E$11,$E$9))</f>
        <v>0</v>
      </c>
      <c r="I15" s="35">
        <f>ABS(IPMT($E$10/12,3,$E$11,$E$9))</f>
        <v>0</v>
      </c>
      <c r="J15" s="35">
        <f>ABS(IPMT($E$10/12,4,$E$11,$E$9))</f>
        <v>0</v>
      </c>
      <c r="K15" s="35">
        <f>ABS(IPMT($E$10/12,5,$E$11,$E$9))</f>
        <v>0</v>
      </c>
      <c r="L15" s="35">
        <f>ABS(IPMT($E$10/12,6,$E$11,$E$9))</f>
        <v>0</v>
      </c>
      <c r="M15" s="35">
        <f>ABS(IPMT($E$10/12,7,$E$11,$E$9))</f>
        <v>0</v>
      </c>
      <c r="N15" s="35">
        <f>ABS(IPMT($E$10/12,8,$E$11,$E$9))</f>
        <v>0</v>
      </c>
      <c r="O15" s="35">
        <f>ABS(IPMT($E$10/12,9,$E$11,$E$9))</f>
        <v>0</v>
      </c>
      <c r="P15" s="35">
        <f>ABS(IPMT($E$10/12,10,$E$11,$E$9))</f>
        <v>0</v>
      </c>
      <c r="Q15" s="35">
        <f>ABS(IPMT($E$10/12,11,$E$11,$E$9))</f>
        <v>0</v>
      </c>
      <c r="R15" s="35">
        <f>ABS(IPMT($E$10/12,12,$E$11,$E$9))</f>
        <v>0</v>
      </c>
      <c r="S15" s="35">
        <f>SUM(G15:R15)</f>
        <v>0</v>
      </c>
    </row>
    <row r="16" spans="1:19" ht="12.75" customHeight="1" x14ac:dyDescent="0.2">
      <c r="A16" s="28"/>
      <c r="B16" s="27"/>
      <c r="C16" s="27" t="s">
        <v>129</v>
      </c>
      <c r="D16" s="28"/>
      <c r="E16" s="28"/>
      <c r="F16" s="28"/>
      <c r="G16" s="35">
        <f>ABS(PPMT($E$10/12,1,$E$11,$E$9))</f>
        <v>0</v>
      </c>
      <c r="H16" s="35">
        <f>ABS(PPMT($E$10/12,2,$E$11,$E$9))</f>
        <v>0</v>
      </c>
      <c r="I16" s="35">
        <f>ABS(PPMT($E$10/12,3,$E$11,$E$9))</f>
        <v>0</v>
      </c>
      <c r="J16" s="35">
        <f>ABS(PPMT($E$10/12,4,$E$11,$E$9))</f>
        <v>0</v>
      </c>
      <c r="K16" s="35">
        <f>ABS(PPMT($E$10/12,5,$E$11,$E$9))</f>
        <v>0</v>
      </c>
      <c r="L16" s="35">
        <f>ABS(PPMT($E$10/12,6,$E$11,$E$9))</f>
        <v>0</v>
      </c>
      <c r="M16" s="35">
        <f>ABS(PPMT($E$10/12,7,$E$11,$E$9))</f>
        <v>0</v>
      </c>
      <c r="N16" s="35">
        <f>ABS(PPMT($E$10/12,8,$E$11,$E$9))</f>
        <v>0</v>
      </c>
      <c r="O16" s="35">
        <f>ABS(PPMT($E$10/12,9,$E$11,$E$9))</f>
        <v>0</v>
      </c>
      <c r="P16" s="35">
        <f>ABS(PPMT($E$10/12,10,$E$11,$E$9))</f>
        <v>0</v>
      </c>
      <c r="Q16" s="35">
        <f>ABS(PPMT($E$10/12,11,$E$11,$E$9))</f>
        <v>0</v>
      </c>
      <c r="R16" s="35">
        <f>ABS(PPMT($E$10/12,12,$E$11,$E$9))</f>
        <v>0</v>
      </c>
      <c r="S16" s="35">
        <f>SUM(G16:R16)</f>
        <v>0</v>
      </c>
    </row>
    <row r="17" spans="1:19" ht="12.75" customHeight="1" x14ac:dyDescent="0.2">
      <c r="A17" s="28"/>
      <c r="B17" s="27"/>
      <c r="C17" s="27" t="s">
        <v>131</v>
      </c>
      <c r="D17" s="28"/>
      <c r="E17" s="28"/>
      <c r="F17" s="28"/>
      <c r="G17" s="78">
        <f>$E$9-G16</f>
        <v>0</v>
      </c>
      <c r="H17" s="78">
        <f>G17-H16</f>
        <v>0</v>
      </c>
      <c r="I17" s="78">
        <f t="shared" ref="I17:R17" si="0">H17-I16</f>
        <v>0</v>
      </c>
      <c r="J17" s="78">
        <f t="shared" si="0"/>
        <v>0</v>
      </c>
      <c r="K17" s="78">
        <f t="shared" si="0"/>
        <v>0</v>
      </c>
      <c r="L17" s="78">
        <f t="shared" si="0"/>
        <v>0</v>
      </c>
      <c r="M17" s="78">
        <f t="shared" si="0"/>
        <v>0</v>
      </c>
      <c r="N17" s="78">
        <f t="shared" si="0"/>
        <v>0</v>
      </c>
      <c r="O17" s="78">
        <f t="shared" si="0"/>
        <v>0</v>
      </c>
      <c r="P17" s="78">
        <f t="shared" si="0"/>
        <v>0</v>
      </c>
      <c r="Q17" s="78">
        <f t="shared" si="0"/>
        <v>0</v>
      </c>
      <c r="R17" s="78">
        <f t="shared" si="0"/>
        <v>0</v>
      </c>
      <c r="S17" s="78"/>
    </row>
    <row r="18" spans="1:19" ht="12.75" customHeight="1" x14ac:dyDescent="0.2">
      <c r="A18" s="28"/>
      <c r="B18" s="27" t="s">
        <v>72</v>
      </c>
      <c r="C18" s="27"/>
      <c r="D18" s="28"/>
      <c r="E18" s="28"/>
      <c r="F18" s="28"/>
      <c r="G18" s="78"/>
      <c r="H18" s="78"/>
      <c r="I18" s="78"/>
      <c r="J18" s="78"/>
      <c r="K18" s="78"/>
      <c r="L18" s="78"/>
      <c r="M18" s="78"/>
      <c r="N18" s="78"/>
      <c r="O18" s="78"/>
      <c r="P18" s="78"/>
      <c r="Q18" s="78"/>
      <c r="R18" s="78"/>
      <c r="S18" s="78"/>
    </row>
    <row r="19" spans="1:19" ht="12.75" customHeight="1" x14ac:dyDescent="0.2">
      <c r="A19" s="28"/>
      <c r="B19" s="27"/>
      <c r="C19" s="27" t="s">
        <v>119</v>
      </c>
      <c r="D19" s="28"/>
      <c r="E19" s="28"/>
      <c r="F19" s="28"/>
      <c r="G19" s="35">
        <f>ABS(IPMT($E$10/12,13,$E$11,$E$9))</f>
        <v>0</v>
      </c>
      <c r="H19" s="35">
        <f>ABS(IPMT($E$10/12,14,$E$11,$E$9))</f>
        <v>0</v>
      </c>
      <c r="I19" s="35">
        <f>ABS(IPMT($E$10/12,15,$E$11,$E$9))</f>
        <v>0</v>
      </c>
      <c r="J19" s="35">
        <f>ABS(IPMT($E$10/12,16,$E$11,$E$9))</f>
        <v>0</v>
      </c>
      <c r="K19" s="35">
        <f>ABS(IPMT($E$10/12,17,$E$11,$E$9))</f>
        <v>0</v>
      </c>
      <c r="L19" s="35">
        <f>ABS(IPMT($E$10/12,18,$E$11,$E$9))</f>
        <v>0</v>
      </c>
      <c r="M19" s="35">
        <f>ABS(IPMT($E$10/12,19,$E$11,$E$9))</f>
        <v>0</v>
      </c>
      <c r="N19" s="35">
        <f>ABS(IPMT($E$10/12,20,$E$11,$E$9))</f>
        <v>0</v>
      </c>
      <c r="O19" s="35">
        <f>ABS(IPMT($E$10/12,21,$E$11,$E$9))</f>
        <v>0</v>
      </c>
      <c r="P19" s="35">
        <f>ABS(IPMT($E$10/12,22,$E$11,$E$9))</f>
        <v>0</v>
      </c>
      <c r="Q19" s="35">
        <f>ABS(IPMT($E$10/12,23,$E$11,$E$9))</f>
        <v>0</v>
      </c>
      <c r="R19" s="35">
        <f>ABS(IPMT($E$10/12,24,$E$11,$E$9))</f>
        <v>0</v>
      </c>
      <c r="S19" s="35">
        <f>SUM(G19:R19)</f>
        <v>0</v>
      </c>
    </row>
    <row r="20" spans="1:19" ht="12.75" customHeight="1" x14ac:dyDescent="0.2">
      <c r="A20" s="28"/>
      <c r="B20" s="27"/>
      <c r="C20" s="27" t="s">
        <v>129</v>
      </c>
      <c r="D20" s="28"/>
      <c r="E20" s="28"/>
      <c r="F20" s="28"/>
      <c r="G20" s="35">
        <f>ABS(PPMT($E$10/12,13,$E$11,$E$9))</f>
        <v>0</v>
      </c>
      <c r="H20" s="35">
        <f>ABS(PPMT($E$10/12,14,$E$11,$E$9))</f>
        <v>0</v>
      </c>
      <c r="I20" s="35">
        <f>ABS(PPMT($E$10/12,15,$E$11,$E$9))</f>
        <v>0</v>
      </c>
      <c r="J20" s="35">
        <f>ABS(PPMT($E$10/12,16,$E$11,$E$9))</f>
        <v>0</v>
      </c>
      <c r="K20" s="35">
        <f>ABS(PPMT($E$10/12,17,$E$11,$E$9))</f>
        <v>0</v>
      </c>
      <c r="L20" s="35">
        <f>ABS(PPMT($E$10/12,18,$E$11,$E$9))</f>
        <v>0</v>
      </c>
      <c r="M20" s="35">
        <f>ABS(PPMT($E$10/12,19,$E$11,$E$9))</f>
        <v>0</v>
      </c>
      <c r="N20" s="35">
        <f>ABS(PPMT($E$10/12,20,$E$11,$E$9))</f>
        <v>0</v>
      </c>
      <c r="O20" s="35">
        <f>ABS(PPMT($E$10/12,21,$E$11,$E$9))</f>
        <v>0</v>
      </c>
      <c r="P20" s="35">
        <f>ABS(PPMT($E$10/12,22,$E$11,$E$9))</f>
        <v>0</v>
      </c>
      <c r="Q20" s="35">
        <f>ABS(PPMT($E$10/12,23,$E$11,$E$9))</f>
        <v>0</v>
      </c>
      <c r="R20" s="35">
        <f>ABS(PPMT($E$10/12,24,$E$11,$E$9))</f>
        <v>0</v>
      </c>
      <c r="S20" s="35">
        <f>SUM(G20:R20)</f>
        <v>0</v>
      </c>
    </row>
    <row r="21" spans="1:19" ht="12.75" customHeight="1" x14ac:dyDescent="0.2">
      <c r="A21" s="28"/>
      <c r="B21" s="27"/>
      <c r="C21" s="27" t="s">
        <v>131</v>
      </c>
      <c r="D21" s="28"/>
      <c r="E21" s="28"/>
      <c r="F21" s="28"/>
      <c r="G21" s="78">
        <f>R17-G20</f>
        <v>0</v>
      </c>
      <c r="H21" s="78">
        <f>G21-H20</f>
        <v>0</v>
      </c>
      <c r="I21" s="78">
        <f t="shared" ref="I21:R21" si="1">H21-I20</f>
        <v>0</v>
      </c>
      <c r="J21" s="78">
        <f t="shared" si="1"/>
        <v>0</v>
      </c>
      <c r="K21" s="78">
        <f t="shared" si="1"/>
        <v>0</v>
      </c>
      <c r="L21" s="78">
        <f t="shared" si="1"/>
        <v>0</v>
      </c>
      <c r="M21" s="78">
        <f t="shared" si="1"/>
        <v>0</v>
      </c>
      <c r="N21" s="78">
        <f t="shared" si="1"/>
        <v>0</v>
      </c>
      <c r="O21" s="78">
        <f t="shared" si="1"/>
        <v>0</v>
      </c>
      <c r="P21" s="78">
        <f t="shared" si="1"/>
        <v>0</v>
      </c>
      <c r="Q21" s="78">
        <f t="shared" si="1"/>
        <v>0</v>
      </c>
      <c r="R21" s="78">
        <f t="shared" si="1"/>
        <v>0</v>
      </c>
      <c r="S21" s="78"/>
    </row>
    <row r="22" spans="1:19" ht="12.75" customHeight="1" x14ac:dyDescent="0.2">
      <c r="A22" s="28"/>
      <c r="B22" s="27" t="s">
        <v>61</v>
      </c>
      <c r="C22" s="27"/>
      <c r="D22" s="28"/>
      <c r="E22" s="28"/>
      <c r="F22" s="28"/>
      <c r="G22" s="78"/>
      <c r="H22" s="78"/>
      <c r="I22" s="78"/>
      <c r="J22" s="78"/>
      <c r="K22" s="78"/>
      <c r="L22" s="78"/>
      <c r="M22" s="78"/>
      <c r="N22" s="78"/>
      <c r="O22" s="78"/>
      <c r="P22" s="78"/>
      <c r="Q22" s="78"/>
      <c r="R22" s="78"/>
      <c r="S22" s="78"/>
    </row>
    <row r="23" spans="1:19" ht="12.75" customHeight="1" x14ac:dyDescent="0.2">
      <c r="A23" s="28"/>
      <c r="B23" s="27"/>
      <c r="C23" s="27" t="s">
        <v>119</v>
      </c>
      <c r="D23" s="28"/>
      <c r="E23" s="28"/>
      <c r="F23" s="28"/>
      <c r="G23" s="35">
        <f>ABS(IPMT($E$10/12,25,$E$11,$E$9))</f>
        <v>0</v>
      </c>
      <c r="H23" s="35">
        <f>ABS(IPMT($E$10/12,26,$E$11,$E$9))</f>
        <v>0</v>
      </c>
      <c r="I23" s="35">
        <f>ABS(IPMT($E$10/12,27,$E$11,$E$9))</f>
        <v>0</v>
      </c>
      <c r="J23" s="35">
        <f>ABS(IPMT($E$10/12,28,$E$11,$E$9))</f>
        <v>0</v>
      </c>
      <c r="K23" s="35">
        <f>ABS(IPMT($E$10/12,29,$E$11,$E$9))</f>
        <v>0</v>
      </c>
      <c r="L23" s="35">
        <f>ABS(IPMT($E$10/12,30,$E$11,$E$9))</f>
        <v>0</v>
      </c>
      <c r="M23" s="35">
        <f>ABS(IPMT($E$10/12,31,$E$11,$E$9))</f>
        <v>0</v>
      </c>
      <c r="N23" s="35">
        <f>ABS(IPMT($E$10/12,32,$E$11,$E$9))</f>
        <v>0</v>
      </c>
      <c r="O23" s="35">
        <f>ABS(IPMT($E$10/12,33,$E$11,$E$9))</f>
        <v>0</v>
      </c>
      <c r="P23" s="35">
        <f>ABS(IPMT($E$10/12,34,$E$11,$E$9))</f>
        <v>0</v>
      </c>
      <c r="Q23" s="35">
        <f>ABS(IPMT($E$10/12,35,$E$11,$E$9))</f>
        <v>0</v>
      </c>
      <c r="R23" s="35">
        <f>ABS(IPMT($E$10/12,36,$E$11,$E$9))</f>
        <v>0</v>
      </c>
      <c r="S23" s="35">
        <f>SUM(G23:R23)</f>
        <v>0</v>
      </c>
    </row>
    <row r="24" spans="1:19" ht="12.75" customHeight="1" x14ac:dyDescent="0.2">
      <c r="A24" s="28"/>
      <c r="B24" s="27"/>
      <c r="C24" s="27" t="s">
        <v>129</v>
      </c>
      <c r="D24" s="28"/>
      <c r="E24" s="28"/>
      <c r="F24" s="28"/>
      <c r="G24" s="35">
        <f>ABS(PPMT($E$10/12,25,$E$11,$E$9))</f>
        <v>0</v>
      </c>
      <c r="H24" s="35">
        <f>ABS(PPMT($E$10/12,26,$E$11,$E$9))</f>
        <v>0</v>
      </c>
      <c r="I24" s="35">
        <f>ABS(PPMT($E$10/12,27,$E$11,$E$9))</f>
        <v>0</v>
      </c>
      <c r="J24" s="35">
        <f>ABS(PPMT($E$10/12,28,$E$11,$E$9))</f>
        <v>0</v>
      </c>
      <c r="K24" s="35">
        <f>ABS(PPMT($E$10/12,29,$E$11,$E$9))</f>
        <v>0</v>
      </c>
      <c r="L24" s="35">
        <f>ABS(PPMT($E$10/12,30,$E$11,$E$9))</f>
        <v>0</v>
      </c>
      <c r="M24" s="35">
        <f>ABS(PPMT($E$10/12,31,$E$11,$E$9))</f>
        <v>0</v>
      </c>
      <c r="N24" s="35">
        <f>ABS(PPMT($E$10/12,32,$E$11,$E$9))</f>
        <v>0</v>
      </c>
      <c r="O24" s="35">
        <f>ABS(PPMT($E$10/12,33,$E$11,$E$9))</f>
        <v>0</v>
      </c>
      <c r="P24" s="35">
        <f>ABS(PPMT($E$10/12,34,$E$11,$E$9))</f>
        <v>0</v>
      </c>
      <c r="Q24" s="35">
        <f>ABS(PPMT($E$10/12,35,$E$11,$E$9))</f>
        <v>0</v>
      </c>
      <c r="R24" s="35">
        <f>ABS(PPMT($E$10/12,36,$E$11,$E$9))</f>
        <v>0</v>
      </c>
      <c r="S24" s="35">
        <f>SUM(G24:R24)</f>
        <v>0</v>
      </c>
    </row>
    <row r="25" spans="1:19" ht="12.75" customHeight="1" x14ac:dyDescent="0.2">
      <c r="A25" s="28"/>
      <c r="B25" s="27"/>
      <c r="C25" s="27" t="s">
        <v>131</v>
      </c>
      <c r="D25" s="28"/>
      <c r="E25" s="28"/>
      <c r="F25" s="28"/>
      <c r="G25" s="78">
        <f>R21-G24</f>
        <v>0</v>
      </c>
      <c r="H25" s="78">
        <f>G25-H24</f>
        <v>0</v>
      </c>
      <c r="I25" s="78">
        <f t="shared" ref="I25:R25" si="2">H25-I24</f>
        <v>0</v>
      </c>
      <c r="J25" s="78">
        <f t="shared" si="2"/>
        <v>0</v>
      </c>
      <c r="K25" s="78">
        <f t="shared" si="2"/>
        <v>0</v>
      </c>
      <c r="L25" s="78">
        <f t="shared" si="2"/>
        <v>0</v>
      </c>
      <c r="M25" s="78">
        <f t="shared" si="2"/>
        <v>0</v>
      </c>
      <c r="N25" s="78">
        <f t="shared" si="2"/>
        <v>0</v>
      </c>
      <c r="O25" s="78">
        <f t="shared" si="2"/>
        <v>0</v>
      </c>
      <c r="P25" s="78">
        <f t="shared" si="2"/>
        <v>0</v>
      </c>
      <c r="Q25" s="78">
        <f t="shared" si="2"/>
        <v>0</v>
      </c>
      <c r="R25" s="78">
        <f t="shared" si="2"/>
        <v>0</v>
      </c>
      <c r="S25" s="78"/>
    </row>
    <row r="26" spans="1:19" ht="12.75" customHeight="1" x14ac:dyDescent="0.2">
      <c r="A26" s="28"/>
      <c r="B26" s="27"/>
      <c r="C26" s="27"/>
      <c r="D26" s="28"/>
      <c r="E26" s="28"/>
      <c r="F26" s="28"/>
      <c r="G26" s="28"/>
      <c r="H26" s="28"/>
      <c r="I26" s="28"/>
      <c r="J26" s="28"/>
      <c r="K26" s="28"/>
      <c r="L26" s="28"/>
      <c r="M26" s="28"/>
      <c r="N26" s="28"/>
      <c r="O26" s="28"/>
      <c r="P26" s="28"/>
      <c r="Q26" s="28"/>
      <c r="R26" s="28"/>
      <c r="S26" s="28"/>
    </row>
    <row r="27" spans="1:19" ht="12.75" customHeight="1" x14ac:dyDescent="0.2">
      <c r="A27" s="28"/>
      <c r="B27" s="27"/>
      <c r="C27" s="27"/>
      <c r="D27" s="28"/>
      <c r="E27" s="28"/>
      <c r="F27" s="28"/>
      <c r="G27" s="35"/>
      <c r="H27" s="28"/>
      <c r="I27" s="28"/>
      <c r="J27" s="28"/>
      <c r="K27" s="28"/>
      <c r="L27" s="28"/>
      <c r="M27" s="28"/>
      <c r="N27" s="28"/>
      <c r="O27" s="28"/>
      <c r="P27" s="28"/>
      <c r="Q27" s="28"/>
      <c r="R27" s="28"/>
      <c r="S27" s="28"/>
    </row>
    <row r="28" spans="1:19" ht="12.75" customHeight="1" x14ac:dyDescent="0.2">
      <c r="A28" s="27" t="s">
        <v>31</v>
      </c>
      <c r="B28" s="27"/>
      <c r="C28" s="27"/>
      <c r="D28" s="28"/>
      <c r="E28" s="28"/>
      <c r="F28" s="28"/>
      <c r="G28" s="28"/>
      <c r="H28" s="28"/>
      <c r="I28" s="28"/>
      <c r="J28" s="28"/>
      <c r="K28" s="28"/>
      <c r="L28" s="28"/>
      <c r="M28" s="28"/>
      <c r="N28" s="28"/>
      <c r="O28" s="28"/>
      <c r="P28" s="28"/>
      <c r="Q28" s="28"/>
      <c r="R28" s="28"/>
      <c r="S28" s="28"/>
    </row>
    <row r="29" spans="1:19" ht="12.75" customHeight="1" x14ac:dyDescent="0.2">
      <c r="A29" s="28"/>
      <c r="B29" s="27" t="s">
        <v>124</v>
      </c>
      <c r="C29" s="27"/>
      <c r="D29" s="28"/>
      <c r="E29" s="111">
        <f>'1. Required Start-Up Funds'!G41</f>
        <v>0</v>
      </c>
      <c r="F29" s="28"/>
      <c r="G29" s="28"/>
      <c r="H29" s="28"/>
      <c r="I29" s="28"/>
      <c r="J29" s="28"/>
      <c r="K29" s="28"/>
      <c r="L29" s="28"/>
      <c r="M29" s="28"/>
      <c r="N29" s="28"/>
      <c r="O29" s="28"/>
      <c r="P29" s="28"/>
      <c r="Q29" s="28"/>
      <c r="R29" s="28"/>
      <c r="S29" s="28"/>
    </row>
    <row r="30" spans="1:19" ht="12.75" customHeight="1" x14ac:dyDescent="0.2">
      <c r="A30" s="28"/>
      <c r="B30" s="27" t="s">
        <v>126</v>
      </c>
      <c r="C30" s="27"/>
      <c r="D30" s="28"/>
      <c r="E30" s="42">
        <f>'1. Required Start-Up Funds'!H41</f>
        <v>0.09</v>
      </c>
      <c r="F30" s="28"/>
      <c r="G30" s="28"/>
      <c r="H30" s="28"/>
      <c r="I30" s="28"/>
      <c r="J30" s="28"/>
      <c r="K30" s="28"/>
      <c r="L30" s="28"/>
      <c r="M30" s="28"/>
      <c r="N30" s="28"/>
      <c r="O30" s="28"/>
      <c r="P30" s="28"/>
      <c r="Q30" s="28"/>
      <c r="R30" s="28"/>
      <c r="S30" s="28"/>
    </row>
    <row r="31" spans="1:19" ht="12.75" customHeight="1" x14ac:dyDescent="0.2">
      <c r="A31" s="28"/>
      <c r="B31" s="27" t="s">
        <v>127</v>
      </c>
      <c r="C31" s="27"/>
      <c r="D31" s="28"/>
      <c r="E31" s="36">
        <f>'1. Required Start-Up Funds'!I41</f>
        <v>240</v>
      </c>
      <c r="F31" s="28"/>
      <c r="G31" s="28"/>
      <c r="H31" s="28"/>
      <c r="I31" s="28"/>
      <c r="J31" s="28"/>
      <c r="K31" s="28"/>
      <c r="L31" s="28"/>
      <c r="M31" s="28"/>
      <c r="N31" s="28"/>
      <c r="O31" s="28"/>
      <c r="P31" s="28"/>
      <c r="Q31" s="28"/>
      <c r="R31" s="28"/>
      <c r="S31" s="28"/>
    </row>
    <row r="32" spans="1:19" ht="12.75" customHeight="1" x14ac:dyDescent="0.2">
      <c r="A32" s="28"/>
      <c r="B32" s="27" t="s">
        <v>130</v>
      </c>
      <c r="C32" s="27"/>
      <c r="D32" s="28"/>
      <c r="E32" s="39">
        <f>ABS(PMT(E30/12,E31,E29))</f>
        <v>0</v>
      </c>
      <c r="F32" s="28"/>
      <c r="G32" s="28"/>
      <c r="H32" s="28"/>
      <c r="I32" s="28"/>
      <c r="J32" s="28"/>
      <c r="K32" s="28"/>
      <c r="L32" s="28"/>
      <c r="M32" s="28"/>
      <c r="N32" s="28"/>
      <c r="O32" s="28"/>
      <c r="P32" s="28"/>
      <c r="Q32" s="28"/>
      <c r="R32" s="28"/>
      <c r="S32" s="28"/>
    </row>
    <row r="33" spans="1:19" ht="12.75" customHeight="1" x14ac:dyDescent="0.2">
      <c r="A33" s="28"/>
      <c r="B33" s="27"/>
      <c r="C33" s="27"/>
      <c r="D33" s="28"/>
      <c r="E33" s="28"/>
      <c r="F33" s="28"/>
      <c r="G33" s="28"/>
      <c r="H33" s="28"/>
      <c r="I33" s="28"/>
      <c r="J33" s="28"/>
      <c r="K33" s="28"/>
      <c r="L33" s="28"/>
      <c r="M33" s="28"/>
      <c r="N33" s="28"/>
      <c r="O33" s="28"/>
      <c r="P33" s="28"/>
      <c r="Q33" s="28"/>
      <c r="R33" s="28"/>
      <c r="S33" s="28"/>
    </row>
    <row r="34" spans="1:19" ht="12.75" customHeight="1" x14ac:dyDescent="0.2">
      <c r="A34" s="28"/>
      <c r="B34" s="27" t="s">
        <v>60</v>
      </c>
      <c r="C34" s="27"/>
      <c r="D34" s="28"/>
      <c r="E34" s="28"/>
      <c r="F34" s="28"/>
      <c r="G34" s="28"/>
      <c r="H34" s="28"/>
      <c r="I34" s="28"/>
      <c r="J34" s="28"/>
      <c r="K34" s="28"/>
      <c r="L34" s="28"/>
      <c r="M34" s="28"/>
      <c r="N34" s="28"/>
      <c r="O34" s="28"/>
      <c r="P34" s="28"/>
      <c r="Q34" s="28"/>
      <c r="R34" s="28"/>
      <c r="S34" s="28"/>
    </row>
    <row r="35" spans="1:19" ht="12.75" customHeight="1" x14ac:dyDescent="0.2">
      <c r="A35" s="28"/>
      <c r="B35" s="27"/>
      <c r="C35" s="27" t="s">
        <v>119</v>
      </c>
      <c r="D35" s="28"/>
      <c r="E35" s="28"/>
      <c r="F35" s="28"/>
      <c r="G35" s="35">
        <f>ABS(IPMT($E$30/12,1,$E$31,$E$29))</f>
        <v>0</v>
      </c>
      <c r="H35" s="35">
        <f>ABS(IPMT($E$30/12,2,$E$31,$E$29))</f>
        <v>0</v>
      </c>
      <c r="I35" s="35">
        <f>ABS(IPMT($E$30/12,3,$E$31,$E$29))</f>
        <v>0</v>
      </c>
      <c r="J35" s="35">
        <f>ABS(IPMT($E$30/12,4,$E$31,$E$29))</f>
        <v>0</v>
      </c>
      <c r="K35" s="35">
        <f>ABS(IPMT($E$30/12,5,$E$31,$E$29))</f>
        <v>0</v>
      </c>
      <c r="L35" s="35">
        <f>ABS(IPMT($E$30/12,6,$E$31,$E$29))</f>
        <v>0</v>
      </c>
      <c r="M35" s="35">
        <f>ABS(IPMT($E$30/12,7,$E$31,$E$29))</f>
        <v>0</v>
      </c>
      <c r="N35" s="35">
        <f>ABS(IPMT($E$30/12,8,$E$31,$E$29))</f>
        <v>0</v>
      </c>
      <c r="O35" s="35">
        <f>ABS(IPMT($E$30/12,9,$E$31,$E$29))</f>
        <v>0</v>
      </c>
      <c r="P35" s="35">
        <f>ABS(IPMT($E$30/12,10,$E$31,$E$29))</f>
        <v>0</v>
      </c>
      <c r="Q35" s="35">
        <f>ABS(IPMT($E$30/12,11,$E$31,$E$29))</f>
        <v>0</v>
      </c>
      <c r="R35" s="35">
        <f>ABS(IPMT($E$30/12,12,$E$31,$E$29))</f>
        <v>0</v>
      </c>
      <c r="S35" s="35">
        <f>SUM(G35:R35)</f>
        <v>0</v>
      </c>
    </row>
    <row r="36" spans="1:19" ht="12.75" customHeight="1" x14ac:dyDescent="0.2">
      <c r="A36" s="28"/>
      <c r="B36" s="27"/>
      <c r="C36" s="27" t="s">
        <v>129</v>
      </c>
      <c r="D36" s="28"/>
      <c r="E36" s="28"/>
      <c r="F36" s="28"/>
      <c r="G36" s="35">
        <f>ABS(PPMT($E$30/12,1,$E$31,$E$29))</f>
        <v>0</v>
      </c>
      <c r="H36" s="35">
        <f>ABS(PPMT($E$30/12,2,$E$31,$E$29))</f>
        <v>0</v>
      </c>
      <c r="I36" s="35">
        <f>ABS(PPMT($E$30/12,3,$E$31,$E$29))</f>
        <v>0</v>
      </c>
      <c r="J36" s="35">
        <f>ABS(PPMT($E$30/12,4,$E$31,$E$29))</f>
        <v>0</v>
      </c>
      <c r="K36" s="35">
        <f>ABS(PPMT($E$30/12,5,$E$31,$E$29))</f>
        <v>0</v>
      </c>
      <c r="L36" s="35">
        <f>ABS(PPMT($E$30/12,6,$E$31,$E$29))</f>
        <v>0</v>
      </c>
      <c r="M36" s="35">
        <f>ABS(PPMT($E$30/12,7,$E$31,$E$29))</f>
        <v>0</v>
      </c>
      <c r="N36" s="35">
        <f>ABS(PPMT($E$30/12,8,$E$31,$E$29))</f>
        <v>0</v>
      </c>
      <c r="O36" s="35">
        <f>ABS(PPMT($E$30/12,9,$E$31,$E$29))</f>
        <v>0</v>
      </c>
      <c r="P36" s="35">
        <f>ABS(PPMT($E$30/12,10,$E$31,$E$29))</f>
        <v>0</v>
      </c>
      <c r="Q36" s="35">
        <f>ABS(PPMT($E$30/12,11,$E$31,$E$29))</f>
        <v>0</v>
      </c>
      <c r="R36" s="35">
        <f>ABS(PPMT($E$30/12,12,$E$31,$E$29))</f>
        <v>0</v>
      </c>
      <c r="S36" s="35">
        <f>SUM(G36:R36)</f>
        <v>0</v>
      </c>
    </row>
    <row r="37" spans="1:19" ht="12.75" customHeight="1" x14ac:dyDescent="0.2">
      <c r="A37" s="28"/>
      <c r="B37" s="27"/>
      <c r="C37" s="27" t="s">
        <v>131</v>
      </c>
      <c r="D37" s="28"/>
      <c r="E37" s="28"/>
      <c r="F37" s="28"/>
      <c r="G37" s="35">
        <f>E29-G36</f>
        <v>0</v>
      </c>
      <c r="H37" s="78">
        <f>G37-H36</f>
        <v>0</v>
      </c>
      <c r="I37" s="78">
        <f t="shared" ref="I37:R37" si="3">H37-I36</f>
        <v>0</v>
      </c>
      <c r="J37" s="78">
        <f t="shared" si="3"/>
        <v>0</v>
      </c>
      <c r="K37" s="78">
        <f t="shared" si="3"/>
        <v>0</v>
      </c>
      <c r="L37" s="78">
        <f t="shared" si="3"/>
        <v>0</v>
      </c>
      <c r="M37" s="78">
        <f t="shared" si="3"/>
        <v>0</v>
      </c>
      <c r="N37" s="78">
        <f t="shared" si="3"/>
        <v>0</v>
      </c>
      <c r="O37" s="78">
        <f t="shared" si="3"/>
        <v>0</v>
      </c>
      <c r="P37" s="78">
        <f t="shared" si="3"/>
        <v>0</v>
      </c>
      <c r="Q37" s="78">
        <f t="shared" si="3"/>
        <v>0</v>
      </c>
      <c r="R37" s="78">
        <f t="shared" si="3"/>
        <v>0</v>
      </c>
      <c r="S37" s="78"/>
    </row>
    <row r="38" spans="1:19" ht="12.75" customHeight="1" x14ac:dyDescent="0.2">
      <c r="A38" s="28"/>
      <c r="B38" s="27" t="s">
        <v>72</v>
      </c>
      <c r="C38" s="27"/>
      <c r="D38" s="28"/>
      <c r="E38" s="28"/>
      <c r="F38" s="28"/>
      <c r="G38" s="28"/>
      <c r="H38" s="28"/>
      <c r="I38" s="28"/>
      <c r="J38" s="28"/>
      <c r="K38" s="28"/>
      <c r="L38" s="28"/>
      <c r="M38" s="28"/>
      <c r="N38" s="28"/>
      <c r="O38" s="28"/>
      <c r="P38" s="28"/>
      <c r="Q38" s="28"/>
      <c r="R38" s="28"/>
      <c r="S38" s="28"/>
    </row>
    <row r="39" spans="1:19" ht="12.75" customHeight="1" x14ac:dyDescent="0.2">
      <c r="A39" s="28"/>
      <c r="B39" s="27"/>
      <c r="C39" s="27" t="s">
        <v>119</v>
      </c>
      <c r="D39" s="28"/>
      <c r="E39" s="28"/>
      <c r="F39" s="28"/>
      <c r="G39" s="35">
        <f>ABS(IPMT($E$30/12,13,$E$31,$E$29))</f>
        <v>0</v>
      </c>
      <c r="H39" s="35">
        <f>ABS(IPMT($E$30/12,14,$E$31,$E$29))</f>
        <v>0</v>
      </c>
      <c r="I39" s="35">
        <f>ABS(IPMT($E$30/12,15,$E$31,$E$29))</f>
        <v>0</v>
      </c>
      <c r="J39" s="35">
        <f>ABS(IPMT($E$30/12,16,$E$31,$E$29))</f>
        <v>0</v>
      </c>
      <c r="K39" s="35">
        <f>ABS(IPMT($E$30/12,17,$E$31,$E$29))</f>
        <v>0</v>
      </c>
      <c r="L39" s="35">
        <f>ABS(IPMT($E$30/12,18,$E$31,$E$29))</f>
        <v>0</v>
      </c>
      <c r="M39" s="35">
        <f>ABS(IPMT($E$30/12,19,$E$31,$E$29))</f>
        <v>0</v>
      </c>
      <c r="N39" s="35">
        <f>ABS(IPMT($E$30/12,20,$E$31,$E$29))</f>
        <v>0</v>
      </c>
      <c r="O39" s="35">
        <f>ABS(IPMT($E$30/12,21,$E$31,$E$29))</f>
        <v>0</v>
      </c>
      <c r="P39" s="35">
        <f>ABS(IPMT($E$30/12,22,$E$31,$E$29))</f>
        <v>0</v>
      </c>
      <c r="Q39" s="35">
        <f>ABS(IPMT($E$30/12,23,$E$31,$E$29))</f>
        <v>0</v>
      </c>
      <c r="R39" s="35">
        <f>ABS(IPMT($E$30/12,24,$E$31,$E$29))</f>
        <v>0</v>
      </c>
      <c r="S39" s="35">
        <f>SUM(G39:R39)</f>
        <v>0</v>
      </c>
    </row>
    <row r="40" spans="1:19" ht="12.75" customHeight="1" x14ac:dyDescent="0.2">
      <c r="A40" s="28"/>
      <c r="B40" s="27"/>
      <c r="C40" s="27" t="s">
        <v>129</v>
      </c>
      <c r="D40" s="28"/>
      <c r="E40" s="28"/>
      <c r="F40" s="28"/>
      <c r="G40" s="35">
        <f>ABS(PPMT($E$30/12,13,$E$31,$E$29))</f>
        <v>0</v>
      </c>
      <c r="H40" s="35">
        <f>ABS(PPMT($E$30/12,14,$E$31,$E$29))</f>
        <v>0</v>
      </c>
      <c r="I40" s="35">
        <f>ABS(PPMT($E$30/12,15,$E$31,$E$29))</f>
        <v>0</v>
      </c>
      <c r="J40" s="35">
        <f>ABS(PPMT($E$30/12,16,$E$31,$E$29))</f>
        <v>0</v>
      </c>
      <c r="K40" s="35">
        <f>ABS(PPMT($E$30/12,17,$E$31,$E$29))</f>
        <v>0</v>
      </c>
      <c r="L40" s="35">
        <f>ABS(PPMT($E$30/12,18,$E$31,$E$29))</f>
        <v>0</v>
      </c>
      <c r="M40" s="35">
        <f>ABS(PPMT($E$30/12,19,$E$31,$E$29))</f>
        <v>0</v>
      </c>
      <c r="N40" s="35">
        <f>ABS(PPMT($E$30/12,20,$E$31,$E$29))</f>
        <v>0</v>
      </c>
      <c r="O40" s="35">
        <f>ABS(PPMT($E$30/12,21,$E$31,$E$29))</f>
        <v>0</v>
      </c>
      <c r="P40" s="35">
        <f>ABS(PPMT($E$30/12,22,$E$31,$E$29))</f>
        <v>0</v>
      </c>
      <c r="Q40" s="35">
        <f>ABS(PPMT($E$30/12,23,$E$31,$E$29))</f>
        <v>0</v>
      </c>
      <c r="R40" s="35">
        <f>ABS(PPMT($E$30/12,24,$E$31,$E$29))</f>
        <v>0</v>
      </c>
      <c r="S40" s="35">
        <f>SUM(G40:R40)</f>
        <v>0</v>
      </c>
    </row>
    <row r="41" spans="1:19" ht="12.75" customHeight="1" x14ac:dyDescent="0.2">
      <c r="A41" s="28"/>
      <c r="B41" s="27"/>
      <c r="C41" s="27" t="s">
        <v>131</v>
      </c>
      <c r="D41" s="28"/>
      <c r="E41" s="28"/>
      <c r="F41" s="28"/>
      <c r="G41" s="78">
        <f>R37-G40</f>
        <v>0</v>
      </c>
      <c r="H41" s="112">
        <f>G41-H40</f>
        <v>0</v>
      </c>
      <c r="I41" s="112">
        <f t="shared" ref="I41:R41" si="4">H41-I40</f>
        <v>0</v>
      </c>
      <c r="J41" s="112">
        <f t="shared" si="4"/>
        <v>0</v>
      </c>
      <c r="K41" s="112">
        <f t="shared" si="4"/>
        <v>0</v>
      </c>
      <c r="L41" s="112">
        <f t="shared" si="4"/>
        <v>0</v>
      </c>
      <c r="M41" s="112">
        <f t="shared" si="4"/>
        <v>0</v>
      </c>
      <c r="N41" s="112">
        <f t="shared" si="4"/>
        <v>0</v>
      </c>
      <c r="O41" s="112">
        <f t="shared" si="4"/>
        <v>0</v>
      </c>
      <c r="P41" s="112">
        <f t="shared" si="4"/>
        <v>0</v>
      </c>
      <c r="Q41" s="112">
        <f t="shared" si="4"/>
        <v>0</v>
      </c>
      <c r="R41" s="112">
        <f t="shared" si="4"/>
        <v>0</v>
      </c>
      <c r="S41" s="28"/>
    </row>
    <row r="42" spans="1:19" ht="12.75" customHeight="1" x14ac:dyDescent="0.2">
      <c r="A42" s="28"/>
      <c r="B42" s="27" t="s">
        <v>61</v>
      </c>
      <c r="C42" s="27"/>
      <c r="D42" s="28"/>
      <c r="E42" s="28"/>
      <c r="F42" s="28"/>
      <c r="G42" s="28"/>
      <c r="H42" s="28"/>
      <c r="I42" s="28"/>
      <c r="J42" s="28"/>
      <c r="K42" s="28"/>
      <c r="L42" s="28"/>
      <c r="M42" s="28"/>
      <c r="N42" s="28"/>
      <c r="O42" s="28"/>
      <c r="P42" s="28"/>
      <c r="Q42" s="28"/>
      <c r="R42" s="28"/>
      <c r="S42" s="28"/>
    </row>
    <row r="43" spans="1:19" ht="12.75" customHeight="1" x14ac:dyDescent="0.2">
      <c r="A43" s="28"/>
      <c r="B43" s="27"/>
      <c r="C43" s="27" t="s">
        <v>119</v>
      </c>
      <c r="D43" s="28"/>
      <c r="E43" s="28"/>
      <c r="F43" s="28"/>
      <c r="G43" s="35">
        <f>ABS(IPMT($E$30/12,25,$E$31,$E$29))</f>
        <v>0</v>
      </c>
      <c r="H43" s="35">
        <f>ABS(IPMT($E$30/12,26,$E$31,$E$29))</f>
        <v>0</v>
      </c>
      <c r="I43" s="35">
        <f>ABS(IPMT($E$30/12,27,$E$31,$E$29))</f>
        <v>0</v>
      </c>
      <c r="J43" s="35">
        <f>ABS(IPMT($E$30/12,28,$E$31,$E$29))</f>
        <v>0</v>
      </c>
      <c r="K43" s="35">
        <f>ABS(IPMT($E$30/12,29,$E$31,$E$29))</f>
        <v>0</v>
      </c>
      <c r="L43" s="35">
        <f>ABS(IPMT($E$30/12,30,$E$31,$E$29))</f>
        <v>0</v>
      </c>
      <c r="M43" s="35">
        <f>ABS(IPMT($E$30/12,31,$E$31,$E$29))</f>
        <v>0</v>
      </c>
      <c r="N43" s="35">
        <f>ABS(IPMT($E$30/12,32,$E$31,$E$29))</f>
        <v>0</v>
      </c>
      <c r="O43" s="35">
        <f>ABS(IPMT($E$30/12,33,$E$31,$E$29))</f>
        <v>0</v>
      </c>
      <c r="P43" s="35">
        <f>ABS(IPMT($E$30/12,34,$E$31,$E$29))</f>
        <v>0</v>
      </c>
      <c r="Q43" s="35">
        <f>ABS(IPMT($E$30/12,35,$E$31,$E$29))</f>
        <v>0</v>
      </c>
      <c r="R43" s="35">
        <f>ABS(IPMT($E$30/12,36,$E$31,$E$29))</f>
        <v>0</v>
      </c>
      <c r="S43" s="35">
        <f>SUM(G43:R43)</f>
        <v>0</v>
      </c>
    </row>
    <row r="44" spans="1:19" ht="12.75" customHeight="1" x14ac:dyDescent="0.2">
      <c r="A44" s="28"/>
      <c r="B44" s="27"/>
      <c r="C44" s="27" t="s">
        <v>129</v>
      </c>
      <c r="D44" s="28"/>
      <c r="E44" s="28"/>
      <c r="F44" s="28"/>
      <c r="G44" s="35">
        <f>ABS(PPMT($E$30/12,25,$E$31,$E$29))</f>
        <v>0</v>
      </c>
      <c r="H44" s="35">
        <f>ABS(PPMT($E$30/12,26,$E$31,$E$29))</f>
        <v>0</v>
      </c>
      <c r="I44" s="35">
        <f>ABS(PPMT($E$30/12,27,$E$31,$E$29))</f>
        <v>0</v>
      </c>
      <c r="J44" s="35">
        <f>ABS(PPMT($E$30/12,28,$E$31,$E$29))</f>
        <v>0</v>
      </c>
      <c r="K44" s="35">
        <f>ABS(PPMT($E$30/12,29,$E$31,$E$29))</f>
        <v>0</v>
      </c>
      <c r="L44" s="35">
        <f>ABS(PPMT($E$30/12,30,$E$31,$E$29))</f>
        <v>0</v>
      </c>
      <c r="M44" s="35">
        <f>ABS(PPMT($E$30/12,31,$E$31,$E$29))</f>
        <v>0</v>
      </c>
      <c r="N44" s="35">
        <f>ABS(PPMT($E$30/12,32,$E$31,$E$29))</f>
        <v>0</v>
      </c>
      <c r="O44" s="35">
        <f>ABS(PPMT($E$30/12,33,$E$31,$E$29))</f>
        <v>0</v>
      </c>
      <c r="P44" s="35">
        <f>ABS(PPMT($E$30/12,34,$E$31,$E$29))</f>
        <v>0</v>
      </c>
      <c r="Q44" s="35">
        <f>ABS(PPMT($E$30/12,35,$E$31,$E$29))</f>
        <v>0</v>
      </c>
      <c r="R44" s="35">
        <f>ABS(PPMT($E$30/12,36,$E$31,$E$29))</f>
        <v>0</v>
      </c>
      <c r="S44" s="35">
        <f>SUM(G44:R44)</f>
        <v>0</v>
      </c>
    </row>
    <row r="45" spans="1:19" ht="12.75" customHeight="1" x14ac:dyDescent="0.2">
      <c r="A45" s="28"/>
      <c r="B45" s="27"/>
      <c r="C45" s="27" t="s">
        <v>131</v>
      </c>
      <c r="D45" s="28"/>
      <c r="E45" s="28"/>
      <c r="F45" s="28"/>
      <c r="G45" s="78">
        <f>R41-G44</f>
        <v>0</v>
      </c>
      <c r="H45" s="78">
        <f>G45-H44</f>
        <v>0</v>
      </c>
      <c r="I45" s="78">
        <f t="shared" ref="I45:R45" si="5">H45-I44</f>
        <v>0</v>
      </c>
      <c r="J45" s="78">
        <f t="shared" si="5"/>
        <v>0</v>
      </c>
      <c r="K45" s="78">
        <f t="shared" si="5"/>
        <v>0</v>
      </c>
      <c r="L45" s="78">
        <f t="shared" si="5"/>
        <v>0</v>
      </c>
      <c r="M45" s="78">
        <f t="shared" si="5"/>
        <v>0</v>
      </c>
      <c r="N45" s="78">
        <f t="shared" si="5"/>
        <v>0</v>
      </c>
      <c r="O45" s="78">
        <f t="shared" si="5"/>
        <v>0</v>
      </c>
      <c r="P45" s="78">
        <f t="shared" si="5"/>
        <v>0</v>
      </c>
      <c r="Q45" s="78">
        <f t="shared" si="5"/>
        <v>0</v>
      </c>
      <c r="R45" s="78">
        <f t="shared" si="5"/>
        <v>0</v>
      </c>
      <c r="S45" s="28"/>
    </row>
    <row r="46" spans="1:19" ht="12.75" customHeight="1" x14ac:dyDescent="0.2">
      <c r="A46" s="28"/>
      <c r="B46" s="27"/>
      <c r="C46" s="27"/>
      <c r="D46" s="28"/>
      <c r="E46" s="28"/>
      <c r="F46" s="28"/>
      <c r="G46" s="28"/>
      <c r="H46" s="28"/>
      <c r="I46" s="28"/>
      <c r="J46" s="28"/>
      <c r="K46" s="28"/>
      <c r="L46" s="28"/>
      <c r="M46" s="28"/>
      <c r="N46" s="28"/>
      <c r="O46" s="28"/>
      <c r="P46" s="28"/>
      <c r="Q46" s="28"/>
      <c r="R46" s="28"/>
      <c r="S46" s="28"/>
    </row>
    <row r="47" spans="1:19" ht="12.75" customHeight="1" x14ac:dyDescent="0.2">
      <c r="A47" s="28"/>
      <c r="B47" s="27"/>
      <c r="C47" s="27"/>
      <c r="D47" s="28"/>
      <c r="E47" s="28"/>
      <c r="F47" s="28"/>
      <c r="G47" s="28"/>
      <c r="H47" s="28"/>
      <c r="I47" s="28"/>
      <c r="J47" s="28"/>
      <c r="K47" s="28"/>
      <c r="L47" s="28"/>
      <c r="M47" s="28"/>
      <c r="N47" s="28"/>
      <c r="O47" s="28"/>
      <c r="P47" s="28"/>
      <c r="Q47" s="28"/>
      <c r="R47" s="28"/>
      <c r="S47" s="28"/>
    </row>
    <row r="48" spans="1:19" ht="12.75" customHeight="1" x14ac:dyDescent="0.2">
      <c r="A48" s="28"/>
      <c r="B48" s="27"/>
      <c r="C48" s="27"/>
      <c r="D48" s="28"/>
      <c r="E48" s="28"/>
      <c r="F48" s="28"/>
      <c r="G48" s="28"/>
      <c r="H48" s="28"/>
      <c r="I48" s="28"/>
      <c r="J48" s="28"/>
      <c r="K48" s="28"/>
      <c r="L48" s="28"/>
      <c r="M48" s="28"/>
      <c r="N48" s="28"/>
      <c r="O48" s="28"/>
      <c r="P48" s="28"/>
      <c r="Q48" s="28"/>
      <c r="R48" s="28"/>
      <c r="S48" s="28"/>
    </row>
    <row r="49" spans="1:19" ht="12.75" customHeight="1" x14ac:dyDescent="0.2">
      <c r="A49" s="28"/>
      <c r="B49" s="27"/>
      <c r="C49" s="27"/>
      <c r="D49" s="28"/>
      <c r="E49" s="28"/>
      <c r="F49" s="28"/>
      <c r="G49" s="28"/>
      <c r="H49" s="28"/>
      <c r="I49" s="28"/>
      <c r="J49" s="28"/>
      <c r="K49" s="28"/>
      <c r="L49" s="28"/>
      <c r="M49" s="28"/>
      <c r="N49" s="28"/>
      <c r="O49" s="28"/>
      <c r="P49" s="28"/>
      <c r="Q49" s="28"/>
      <c r="R49" s="28"/>
      <c r="S49" s="28"/>
    </row>
    <row r="50" spans="1:19" ht="12.75" customHeight="1" x14ac:dyDescent="0.2">
      <c r="A50" s="28"/>
      <c r="B50" s="27"/>
      <c r="C50" s="27"/>
      <c r="D50" s="28"/>
      <c r="E50" s="28"/>
      <c r="F50" s="28"/>
      <c r="G50" s="28"/>
      <c r="H50" s="28"/>
      <c r="I50" s="28"/>
      <c r="J50" s="28"/>
      <c r="K50" s="28"/>
      <c r="L50" s="28"/>
      <c r="M50" s="28"/>
      <c r="N50" s="28"/>
      <c r="O50" s="28"/>
      <c r="P50" s="28"/>
      <c r="Q50" s="28"/>
      <c r="R50" s="28"/>
      <c r="S50" s="28"/>
    </row>
    <row r="51" spans="1:19" ht="12.75" customHeight="1" x14ac:dyDescent="0.2">
      <c r="A51" s="7"/>
      <c r="B51" s="6"/>
      <c r="C51" s="6"/>
      <c r="D51" s="7"/>
      <c r="E51" s="7"/>
      <c r="F51" s="7"/>
      <c r="G51" s="7"/>
      <c r="H51" s="7"/>
      <c r="I51" s="7"/>
      <c r="J51" s="7"/>
      <c r="K51" s="7"/>
      <c r="L51" s="7"/>
      <c r="M51" s="7"/>
      <c r="N51" s="7"/>
      <c r="O51" s="7"/>
      <c r="P51" s="7"/>
      <c r="Q51" s="7"/>
      <c r="R51" s="7"/>
      <c r="S51" s="7"/>
    </row>
    <row r="52" spans="1:19" ht="12.75" customHeight="1" x14ac:dyDescent="0.2">
      <c r="A52" s="7"/>
      <c r="B52" s="6"/>
      <c r="C52" s="6"/>
      <c r="D52" s="7"/>
      <c r="E52" s="7"/>
      <c r="F52" s="7"/>
      <c r="G52" s="7"/>
      <c r="H52" s="7"/>
      <c r="I52" s="7"/>
      <c r="J52" s="7"/>
      <c r="K52" s="7"/>
      <c r="L52" s="7"/>
      <c r="M52" s="7"/>
      <c r="N52" s="7"/>
      <c r="O52" s="7"/>
      <c r="P52" s="7"/>
      <c r="Q52" s="7"/>
      <c r="R52" s="7"/>
      <c r="S52" s="7"/>
    </row>
    <row r="53" spans="1:19" ht="12.75" customHeight="1" x14ac:dyDescent="0.2">
      <c r="A53" s="7"/>
      <c r="B53" s="6"/>
      <c r="C53" s="6"/>
      <c r="D53" s="7"/>
      <c r="E53" s="7"/>
      <c r="F53" s="7"/>
      <c r="G53" s="7"/>
      <c r="H53" s="7"/>
      <c r="I53" s="7"/>
      <c r="J53" s="7"/>
      <c r="K53" s="7"/>
      <c r="L53" s="7"/>
      <c r="M53" s="7"/>
      <c r="N53" s="7"/>
      <c r="O53" s="7"/>
      <c r="P53" s="7"/>
      <c r="Q53" s="7"/>
      <c r="R53" s="7"/>
      <c r="S53" s="7"/>
    </row>
  </sheetData>
  <phoneticPr fontId="4" type="noConversion"/>
  <pageMargins left="0.75" right="0.75" top="1" bottom="1" header="0.5" footer="0.5"/>
  <pageSetup scale="75" orientation="landscape" horizontalDpi="300" verticalDpi="300" r:id="rId1"/>
  <headerFooter alignWithMargin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78"/>
  <sheetViews>
    <sheetView showGridLines="0" showRowColHeaders="0" workbookViewId="0"/>
  </sheetViews>
  <sheetFormatPr defaultRowHeight="12" x14ac:dyDescent="0.2"/>
  <cols>
    <col min="1" max="4" width="3" style="1" customWidth="1"/>
    <col min="5" max="5" width="20.7109375" customWidth="1"/>
    <col min="6" max="6" width="15.7109375" customWidth="1"/>
    <col min="7" max="7" width="18.7109375" customWidth="1"/>
    <col min="8" max="8" width="8.7109375" style="20" customWidth="1"/>
    <col min="9" max="11" width="18.7109375" customWidth="1"/>
    <col min="12" max="12" width="5.7109375" customWidth="1"/>
  </cols>
  <sheetData>
    <row r="1" spans="1:18" ht="15.75" x14ac:dyDescent="0.25">
      <c r="A1" s="5" t="str">
        <f>'1. Required Start-Up Funds'!A1</f>
        <v>CloudNET Co.,Ltd</v>
      </c>
      <c r="Q1" s="16"/>
    </row>
    <row r="2" spans="1:18" ht="15.75" x14ac:dyDescent="0.25">
      <c r="A2" s="5" t="s">
        <v>271</v>
      </c>
    </row>
    <row r="3" spans="1:18" ht="12.75" customHeight="1" x14ac:dyDescent="0.2">
      <c r="E3" s="1"/>
      <c r="F3" s="45"/>
      <c r="G3" s="45"/>
      <c r="H3" s="51"/>
      <c r="I3" s="45"/>
      <c r="J3" s="45"/>
      <c r="K3" s="45"/>
      <c r="L3" s="45"/>
      <c r="M3" s="45"/>
      <c r="N3" s="45"/>
      <c r="O3" s="45"/>
      <c r="P3" s="45"/>
      <c r="Q3" s="45"/>
    </row>
    <row r="4" spans="1:18" ht="12.75" customHeight="1" x14ac:dyDescent="0.2">
      <c r="E4" s="45"/>
      <c r="F4" s="45"/>
      <c r="G4" s="45"/>
      <c r="H4" s="51"/>
      <c r="I4" s="45"/>
      <c r="J4" s="45"/>
      <c r="K4" s="45"/>
      <c r="L4" s="45"/>
      <c r="M4" s="45"/>
      <c r="N4" s="45"/>
      <c r="O4" s="45"/>
      <c r="P4" s="45"/>
      <c r="Q4" s="45"/>
    </row>
    <row r="5" spans="1:18" ht="12.75" customHeight="1" x14ac:dyDescent="0.2">
      <c r="E5" s="45"/>
      <c r="F5" s="45"/>
      <c r="G5" s="45"/>
      <c r="H5" s="51"/>
      <c r="I5" s="45"/>
      <c r="J5" s="45"/>
      <c r="K5" s="45"/>
      <c r="L5" s="45"/>
      <c r="M5" s="45"/>
      <c r="N5" s="45"/>
      <c r="O5" s="45"/>
      <c r="P5" s="45"/>
      <c r="Q5" s="45"/>
    </row>
    <row r="6" spans="1:18" ht="12.75" customHeight="1" x14ac:dyDescent="0.2">
      <c r="A6" s="134" t="s">
        <v>285</v>
      </c>
      <c r="E6" s="45"/>
      <c r="F6" s="45"/>
      <c r="G6" s="45"/>
      <c r="H6" s="51"/>
      <c r="I6" s="45"/>
      <c r="J6" s="45"/>
      <c r="K6" s="45"/>
      <c r="L6" s="45"/>
      <c r="M6" s="45"/>
      <c r="N6" s="45"/>
      <c r="O6" s="45"/>
      <c r="P6" s="45"/>
      <c r="Q6" s="45"/>
    </row>
    <row r="7" spans="1:18" ht="12.75" customHeight="1" x14ac:dyDescent="0.2">
      <c r="A7" s="134" t="s">
        <v>286</v>
      </c>
      <c r="E7" s="45"/>
      <c r="F7" s="45"/>
      <c r="G7" s="45"/>
      <c r="H7" s="51"/>
      <c r="I7" s="45"/>
      <c r="J7" s="45"/>
      <c r="K7" s="45"/>
      <c r="L7" s="45"/>
      <c r="M7" s="45"/>
      <c r="N7" s="45"/>
      <c r="O7" s="45"/>
      <c r="P7" s="45"/>
      <c r="Q7" s="45"/>
    </row>
    <row r="8" spans="1:18" ht="12.75" customHeight="1" x14ac:dyDescent="0.2">
      <c r="A8" s="134" t="s">
        <v>287</v>
      </c>
      <c r="E8" s="45"/>
      <c r="F8" s="45"/>
      <c r="G8" s="45"/>
      <c r="H8" s="51"/>
      <c r="I8" s="45"/>
      <c r="J8" s="45"/>
      <c r="K8" s="45"/>
      <c r="L8" s="45"/>
      <c r="M8" s="45"/>
      <c r="N8" s="45"/>
      <c r="O8" s="45"/>
      <c r="P8" s="45"/>
      <c r="Q8" s="45"/>
    </row>
    <row r="9" spans="1:18" ht="12.75" customHeight="1" x14ac:dyDescent="0.2">
      <c r="E9" s="45"/>
      <c r="F9" s="45"/>
      <c r="G9" s="45"/>
      <c r="H9" s="51"/>
      <c r="I9" s="45"/>
      <c r="J9" s="45"/>
      <c r="K9" s="45"/>
      <c r="L9" s="45"/>
      <c r="M9" s="45"/>
      <c r="N9" s="45"/>
      <c r="O9" s="45"/>
      <c r="P9" s="45"/>
      <c r="Q9" s="45"/>
    </row>
    <row r="10" spans="1:18" ht="12.75" customHeight="1" x14ac:dyDescent="0.2">
      <c r="E10" s="45"/>
      <c r="F10" s="45"/>
      <c r="G10" s="45"/>
      <c r="H10" s="51"/>
      <c r="I10" s="45"/>
      <c r="J10" s="45"/>
      <c r="K10" s="45"/>
      <c r="L10" s="45"/>
      <c r="M10" s="45"/>
      <c r="N10" s="45"/>
      <c r="O10" s="45"/>
      <c r="P10" s="45"/>
      <c r="Q10" s="45"/>
    </row>
    <row r="11" spans="1:18" ht="12.75" customHeight="1" x14ac:dyDescent="0.2">
      <c r="A11" s="24" t="s">
        <v>271</v>
      </c>
      <c r="B11" s="24"/>
      <c r="C11" s="24"/>
      <c r="D11" s="24"/>
      <c r="E11" s="51"/>
      <c r="F11" s="49"/>
      <c r="G11" s="49" t="s">
        <v>272</v>
      </c>
      <c r="H11" s="49"/>
      <c r="I11" s="128" t="s">
        <v>273</v>
      </c>
      <c r="J11" s="49"/>
      <c r="K11" s="49"/>
      <c r="L11" s="51"/>
      <c r="M11" s="49"/>
      <c r="N11" s="51"/>
      <c r="O11" s="51"/>
      <c r="P11" s="51"/>
      <c r="Q11" s="51"/>
      <c r="R11" s="20"/>
    </row>
    <row r="12" spans="1:18" ht="12.75" customHeight="1" x14ac:dyDescent="0.2">
      <c r="A12" s="24"/>
      <c r="B12" s="1" t="s">
        <v>274</v>
      </c>
      <c r="C12" s="24"/>
      <c r="D12" s="24"/>
      <c r="E12" s="51"/>
      <c r="F12" s="51"/>
      <c r="G12" s="52"/>
      <c r="H12" s="51"/>
      <c r="I12" s="97"/>
      <c r="J12" s="51"/>
      <c r="K12" s="51"/>
      <c r="L12" s="51"/>
      <c r="M12" s="51"/>
      <c r="N12" s="51"/>
      <c r="O12" s="51"/>
      <c r="P12" s="51"/>
      <c r="Q12" s="51"/>
      <c r="R12" s="20"/>
    </row>
    <row r="13" spans="1:18" ht="12.75" customHeight="1" x14ac:dyDescent="0.2">
      <c r="A13" s="24"/>
      <c r="C13" s="24" t="s">
        <v>275</v>
      </c>
      <c r="D13" s="24"/>
      <c r="E13" s="51"/>
      <c r="F13" s="51"/>
      <c r="G13" s="97">
        <f>IF('1. Required Start-Up Funds'!G42=0,0,'1. Required Start-Up Funds'!G37/'1. Required Start-Up Funds'!G42)</f>
        <v>0</v>
      </c>
      <c r="H13" s="51"/>
      <c r="I13" s="130" t="str">
        <f>IF(G13&gt;0.2,"Owner's injection is reasonable","Owner's injection might be too low in relation to the amount of money needed")</f>
        <v>Owner's injection might be too low in relation to the amount of money needed</v>
      </c>
      <c r="J13" s="97"/>
      <c r="K13" s="97"/>
      <c r="L13" s="51"/>
      <c r="M13" s="51"/>
      <c r="N13" s="51"/>
      <c r="O13" s="51"/>
      <c r="P13" s="51"/>
      <c r="Q13" s="51"/>
      <c r="R13" s="20"/>
    </row>
    <row r="14" spans="1:18" ht="12.75" customHeight="1" x14ac:dyDescent="0.2">
      <c r="A14" s="24"/>
      <c r="B14" s="24"/>
      <c r="C14" s="24" t="s">
        <v>276</v>
      </c>
      <c r="D14" s="24"/>
      <c r="E14" s="51"/>
      <c r="F14" s="51"/>
      <c r="G14" s="97">
        <f>IF('1. Required Start-Up Funds'!G31=0,0,'1. Required Start-Up Funds'!E28/'1. Required Start-Up Funds'!G31)</f>
        <v>0</v>
      </c>
      <c r="H14" s="51"/>
      <c r="I14" s="130" t="str">
        <f>IF(G14&lt;0.2,"Cash request seems reasonable with respect to total request","Cash request exceeds 20% which might be high")</f>
        <v>Cash request seems reasonable with respect to total request</v>
      </c>
      <c r="J14" s="97"/>
      <c r="K14" s="97"/>
      <c r="L14" s="51"/>
      <c r="M14" s="51"/>
      <c r="N14" s="51"/>
      <c r="O14" s="51"/>
      <c r="P14" s="51"/>
      <c r="Q14" s="51"/>
      <c r="R14" s="20"/>
    </row>
    <row r="15" spans="1:18" ht="12.75" customHeight="1" x14ac:dyDescent="0.2">
      <c r="A15" s="24"/>
      <c r="G15" s="54"/>
      <c r="H15" s="51"/>
      <c r="I15" s="130"/>
      <c r="J15" s="97"/>
      <c r="K15" s="97"/>
      <c r="L15" s="51"/>
      <c r="M15" s="51"/>
      <c r="N15" s="51"/>
      <c r="O15" s="51"/>
      <c r="P15" s="51"/>
      <c r="Q15" s="51"/>
      <c r="R15" s="20"/>
    </row>
    <row r="16" spans="1:18" ht="12.75" customHeight="1" x14ac:dyDescent="0.2">
      <c r="A16" s="24"/>
      <c r="B16" s="24" t="s">
        <v>277</v>
      </c>
      <c r="C16" s="24"/>
      <c r="D16" s="24"/>
      <c r="E16" s="51"/>
      <c r="F16" s="51"/>
      <c r="G16" s="54"/>
      <c r="H16" s="51"/>
      <c r="I16" s="130"/>
      <c r="J16" s="97"/>
      <c r="K16" s="97"/>
      <c r="L16" s="51"/>
      <c r="M16" s="51"/>
      <c r="N16" s="51"/>
      <c r="O16" s="51"/>
      <c r="P16" s="51"/>
      <c r="Q16" s="51"/>
      <c r="R16" s="20"/>
    </row>
    <row r="17" spans="1:18" ht="12.75" customHeight="1" x14ac:dyDescent="0.2">
      <c r="A17" s="24"/>
      <c r="B17" s="24"/>
      <c r="C17" s="24" t="s">
        <v>278</v>
      </c>
      <c r="D17" s="24"/>
      <c r="E17" s="51"/>
      <c r="F17" s="51"/>
      <c r="G17" s="97">
        <f>'1. Required Start-Up Funds'!H40</f>
        <v>0.09</v>
      </c>
      <c r="H17" s="51"/>
      <c r="I17" s="131" t="str">
        <f>IF(G17&lt;0.06,"Interest rate may be too low for the type of loan requested","Interest rate seems reasonable")</f>
        <v>Interest rate seems reasonable</v>
      </c>
      <c r="J17" s="51"/>
      <c r="K17" s="51"/>
      <c r="L17" s="51"/>
      <c r="M17" s="51"/>
      <c r="N17" s="51"/>
      <c r="O17" s="51"/>
      <c r="P17" s="51"/>
      <c r="Q17" s="51"/>
      <c r="R17" s="20"/>
    </row>
    <row r="18" spans="1:18" ht="12.75" customHeight="1" x14ac:dyDescent="0.2">
      <c r="A18" s="24"/>
      <c r="B18" s="24"/>
      <c r="C18" s="24" t="s">
        <v>279</v>
      </c>
      <c r="D18" s="24"/>
      <c r="E18" s="51"/>
      <c r="F18" s="51"/>
      <c r="G18" s="127">
        <f>'1. Required Start-Up Funds'!I40</f>
        <v>84</v>
      </c>
      <c r="H18" s="51"/>
      <c r="I18" s="131" t="str">
        <f>IF(G18&gt;120,"Loan term may be too high for this type of loan","Loan term seems within range for this type of loan")</f>
        <v>Loan term seems within range for this type of loan</v>
      </c>
      <c r="J18" s="51"/>
      <c r="K18" s="51"/>
      <c r="L18" s="51"/>
      <c r="M18" s="51"/>
      <c r="N18" s="51"/>
      <c r="O18" s="51"/>
      <c r="P18" s="51"/>
      <c r="Q18" s="51"/>
      <c r="R18" s="20"/>
    </row>
    <row r="19" spans="1:18" ht="12.75" customHeight="1" x14ac:dyDescent="0.2">
      <c r="A19" s="24"/>
      <c r="B19" s="102"/>
      <c r="D19" s="102"/>
      <c r="E19" s="18"/>
      <c r="F19" s="18"/>
      <c r="G19" s="18"/>
      <c r="H19" s="52"/>
      <c r="I19" s="132"/>
      <c r="J19" s="54"/>
      <c r="K19" s="54"/>
      <c r="L19" s="51"/>
      <c r="M19" s="51"/>
      <c r="N19" s="51"/>
      <c r="O19" s="51"/>
      <c r="P19" s="51"/>
      <c r="Q19" s="51"/>
      <c r="R19" s="20"/>
    </row>
    <row r="20" spans="1:18" ht="12.75" customHeight="1" x14ac:dyDescent="0.2">
      <c r="A20" s="24"/>
      <c r="B20" s="102"/>
      <c r="C20" s="24" t="s">
        <v>280</v>
      </c>
      <c r="D20" s="102"/>
      <c r="E20" s="18"/>
      <c r="F20" s="18"/>
      <c r="G20" s="97">
        <f>'1. Required Start-Up Funds'!H41</f>
        <v>0.09</v>
      </c>
      <c r="H20" s="54"/>
      <c r="I20" s="132" t="str">
        <f>IF(G20&lt;0.06,"Interest rate may be too low for type of loan requested","Interest rate seems reasonable")</f>
        <v>Interest rate seems reasonable</v>
      </c>
      <c r="J20" s="54"/>
      <c r="K20" s="54"/>
      <c r="L20" s="51"/>
      <c r="M20" s="51"/>
      <c r="N20" s="51"/>
      <c r="O20" s="51"/>
      <c r="P20" s="51"/>
      <c r="Q20" s="51"/>
      <c r="R20" s="20"/>
    </row>
    <row r="21" spans="1:18" ht="12.75" customHeight="1" x14ac:dyDescent="0.2">
      <c r="A21" s="24"/>
      <c r="B21" s="24"/>
      <c r="C21" s="24" t="s">
        <v>281</v>
      </c>
      <c r="D21" s="24"/>
      <c r="E21" s="51"/>
      <c r="F21" s="51"/>
      <c r="G21" s="129">
        <f>'1. Required Start-Up Funds'!I41</f>
        <v>240</v>
      </c>
      <c r="H21" s="54"/>
      <c r="I21" s="133" t="str">
        <f>IF(G21&gt;240,"Loan term may be too high for this type of loan","Loan term seems within range for this type of loan")</f>
        <v>Loan term seems within range for this type of loan</v>
      </c>
      <c r="J21" s="54"/>
      <c r="K21" s="54"/>
      <c r="L21" s="51"/>
      <c r="M21" s="51"/>
      <c r="N21" s="51"/>
      <c r="O21" s="51"/>
      <c r="P21" s="51"/>
      <c r="Q21" s="51"/>
      <c r="R21" s="20"/>
    </row>
    <row r="22" spans="1:18" ht="12.75" customHeight="1" x14ac:dyDescent="0.2">
      <c r="A22" s="24"/>
      <c r="B22" s="24"/>
      <c r="D22" s="24"/>
      <c r="E22" s="51"/>
      <c r="F22" s="51"/>
      <c r="G22" s="54"/>
      <c r="H22" s="54"/>
      <c r="I22" s="132"/>
      <c r="J22" s="54"/>
      <c r="K22" s="54"/>
      <c r="L22" s="51"/>
      <c r="M22" s="51"/>
      <c r="N22" s="51"/>
      <c r="O22" s="51"/>
      <c r="P22" s="51"/>
      <c r="Q22" s="51"/>
      <c r="R22" s="20"/>
    </row>
    <row r="23" spans="1:18" ht="12.75" customHeight="1" x14ac:dyDescent="0.2">
      <c r="A23" s="24"/>
      <c r="B23" s="24"/>
      <c r="C23" s="24" t="s">
        <v>282</v>
      </c>
      <c r="D23" s="24"/>
      <c r="E23" s="51"/>
      <c r="F23" s="51"/>
      <c r="G23" s="97">
        <f>IF('8. Income Statement'!Q13=0,0,'1. Required Start-Up Funds'!J42/'8. Income Statement'!Q13)</f>
        <v>0</v>
      </c>
      <c r="H23" s="54"/>
      <c r="I23" s="132" t="str">
        <f>IF(G23&gt;10,"Calculated loan payments as a percent of sales may be too high","Calculated loan payments as a percent of sales seem resonable")</f>
        <v>Calculated loan payments as a percent of sales seem resonable</v>
      </c>
      <c r="J23" s="54"/>
      <c r="K23" s="54"/>
      <c r="L23" s="51"/>
      <c r="M23" s="51"/>
      <c r="N23" s="51"/>
      <c r="O23" s="51"/>
      <c r="P23" s="51"/>
      <c r="Q23" s="51"/>
      <c r="R23" s="20"/>
    </row>
    <row r="24" spans="1:18" ht="12.75" customHeight="1" x14ac:dyDescent="0.2">
      <c r="A24" s="24"/>
      <c r="B24" s="24"/>
      <c r="C24" s="24"/>
      <c r="D24" s="24"/>
      <c r="E24" s="51"/>
      <c r="F24" s="51"/>
      <c r="G24" s="97"/>
      <c r="H24" s="54"/>
      <c r="I24" s="132"/>
      <c r="J24" s="54"/>
      <c r="K24" s="54"/>
      <c r="L24" s="51"/>
      <c r="M24" s="51"/>
      <c r="N24" s="51"/>
      <c r="O24" s="51"/>
      <c r="P24" s="51"/>
      <c r="Q24" s="51"/>
      <c r="R24" s="20"/>
    </row>
    <row r="25" spans="1:18" ht="12.75" customHeight="1" x14ac:dyDescent="0.2">
      <c r="A25" s="24"/>
      <c r="B25" s="24" t="s">
        <v>283</v>
      </c>
      <c r="C25" s="24"/>
      <c r="D25" s="24"/>
      <c r="E25" s="51"/>
      <c r="F25" s="51"/>
      <c r="G25" s="97"/>
      <c r="H25" s="54"/>
      <c r="I25" s="132"/>
      <c r="J25" s="54"/>
      <c r="K25" s="54"/>
      <c r="L25" s="51"/>
      <c r="M25" s="51"/>
      <c r="N25" s="51"/>
      <c r="O25" s="51"/>
      <c r="P25" s="51"/>
      <c r="Q25" s="51"/>
      <c r="R25" s="20"/>
    </row>
    <row r="26" spans="1:18" ht="12.75" customHeight="1" x14ac:dyDescent="0.2">
      <c r="A26" s="24"/>
      <c r="B26" s="24"/>
      <c r="C26" s="24" t="s">
        <v>284</v>
      </c>
      <c r="D26" s="24"/>
      <c r="E26" s="51"/>
      <c r="F26" s="51"/>
      <c r="G26" s="97">
        <f>'11. Year End Summary'!G22</f>
        <v>0</v>
      </c>
      <c r="H26" s="54"/>
      <c r="I26" s="132" t="str">
        <f>IF(G26&lt;0.2,"Gross margin percentage seems very low","Gross margin percentage seems reasonable")</f>
        <v>Gross margin percentage seems very low</v>
      </c>
      <c r="J26" s="54"/>
      <c r="K26" s="54"/>
      <c r="L26" s="51"/>
      <c r="M26" s="51"/>
      <c r="N26" s="51"/>
      <c r="O26" s="51"/>
      <c r="P26" s="51"/>
      <c r="Q26" s="51"/>
      <c r="R26" s="20"/>
    </row>
    <row r="27" spans="1:18" ht="12.75" customHeight="1" x14ac:dyDescent="0.2">
      <c r="A27" s="24"/>
      <c r="B27" s="24"/>
      <c r="C27" s="24" t="s">
        <v>288</v>
      </c>
      <c r="D27" s="24"/>
      <c r="E27" s="51"/>
      <c r="F27" s="51"/>
      <c r="G27" s="52">
        <f>'2. Salaries and Wages'!M11</f>
        <v>0</v>
      </c>
      <c r="H27" s="54"/>
      <c r="I27" s="132" t="str">
        <f>IF(G27&gt;0,"An owner's compensation amount has been established","An owner's compensation amount has not been established")</f>
        <v>An owner's compensation amount has not been established</v>
      </c>
      <c r="J27" s="54"/>
      <c r="K27" s="54"/>
      <c r="L27" s="51"/>
      <c r="M27" s="51"/>
      <c r="N27" s="51"/>
      <c r="O27" s="51"/>
      <c r="P27" s="51"/>
      <c r="Q27" s="51"/>
      <c r="R27" s="20"/>
    </row>
    <row r="28" spans="1:18" ht="12.75" customHeight="1" x14ac:dyDescent="0.2">
      <c r="A28" s="24"/>
      <c r="B28" s="24"/>
      <c r="C28" s="24" t="s">
        <v>289</v>
      </c>
      <c r="D28" s="24"/>
      <c r="E28" s="51"/>
      <c r="F28" s="51"/>
      <c r="G28" s="97">
        <f>IF('8. Income Statement'!Q66=0,0,G27/'8. Income Statement'!Q66)</f>
        <v>0</v>
      </c>
      <c r="H28" s="54"/>
      <c r="I28" s="132" t="str">
        <f>IF(G28&gt;1,"Owner's compensation may be too high relative to profitability of business","Owner's compensation seems reasonable")</f>
        <v>Owner's compensation seems reasonable</v>
      </c>
      <c r="J28" s="54"/>
      <c r="K28" s="54"/>
      <c r="L28" s="51"/>
      <c r="M28" s="51"/>
      <c r="N28" s="51"/>
      <c r="O28" s="51"/>
      <c r="P28" s="51"/>
      <c r="Q28" s="51"/>
      <c r="R28" s="20"/>
    </row>
    <row r="29" spans="1:18" ht="12.75" customHeight="1" x14ac:dyDescent="0.2">
      <c r="A29" s="24"/>
      <c r="B29" s="24"/>
      <c r="C29" s="24" t="s">
        <v>290</v>
      </c>
      <c r="D29" s="24"/>
      <c r="E29" s="51"/>
      <c r="F29" s="51"/>
      <c r="G29" s="97">
        <f>IF('8. Income Statement'!Q13=0,0,'8. Income Statement'!Q34/'8. Income Statement'!Q13)</f>
        <v>0</v>
      </c>
      <c r="H29" s="54"/>
      <c r="I29" s="132" t="str">
        <f>IF(G29&lt;0.2,"Advertising as a percent of sales may be too low","Advertising as a percent of sales seems reasonable")</f>
        <v>Advertising as a percent of sales may be too low</v>
      </c>
      <c r="J29" s="54"/>
      <c r="K29" s="54"/>
      <c r="L29" s="51"/>
      <c r="M29" s="51"/>
      <c r="N29" s="51"/>
      <c r="O29" s="51"/>
      <c r="P29" s="51"/>
      <c r="Q29" s="51"/>
      <c r="R29" s="20"/>
    </row>
    <row r="30" spans="1:18" ht="12.75" customHeight="1" x14ac:dyDescent="0.2">
      <c r="A30" s="24"/>
      <c r="B30" s="24"/>
      <c r="C30" s="24" t="s">
        <v>298</v>
      </c>
      <c r="D30" s="24"/>
      <c r="E30" s="51"/>
      <c r="F30" s="51"/>
      <c r="G30" s="52">
        <f>'8. Income Statement'!Q66</f>
        <v>0</v>
      </c>
      <c r="H30" s="54"/>
      <c r="I30" s="132" t="str">
        <f>IF(G30&lt;0,"The business is not showing a profit","The business is showing a profit")</f>
        <v>The business is showing a profit</v>
      </c>
      <c r="J30" s="54"/>
      <c r="K30" s="54"/>
      <c r="L30" s="51"/>
      <c r="M30" s="51"/>
      <c r="N30" s="51"/>
      <c r="O30" s="51"/>
      <c r="P30" s="51"/>
      <c r="Q30" s="51"/>
      <c r="R30" s="20"/>
    </row>
    <row r="31" spans="1:18" ht="12.75" customHeight="1" x14ac:dyDescent="0.2">
      <c r="A31" s="24"/>
      <c r="B31" s="24"/>
      <c r="C31" s="24" t="s">
        <v>291</v>
      </c>
      <c r="D31" s="24"/>
      <c r="E31" s="51"/>
      <c r="F31" s="64"/>
      <c r="G31" s="97">
        <f>'11. Year End Summary'!G66</f>
        <v>0</v>
      </c>
      <c r="H31" s="54"/>
      <c r="I31" s="132" t="str">
        <f>IF(G31&gt;0.2,"The projection may be too aggressive in stating profitability","The projection does not seem highly unreasonable")</f>
        <v>The projection does not seem highly unreasonable</v>
      </c>
      <c r="J31" s="54"/>
      <c r="K31" s="54"/>
      <c r="L31" s="51"/>
      <c r="M31" s="51"/>
      <c r="N31" s="51"/>
      <c r="O31" s="51"/>
      <c r="P31" s="51"/>
      <c r="Q31" s="51"/>
      <c r="R31" s="20"/>
    </row>
    <row r="32" spans="1:18" ht="12.75" customHeight="1" x14ac:dyDescent="0.2">
      <c r="A32" s="24"/>
      <c r="B32" s="24"/>
      <c r="C32" s="24"/>
      <c r="D32" s="24"/>
      <c r="E32" s="51"/>
      <c r="F32" s="64"/>
      <c r="G32" s="54"/>
      <c r="H32" s="54"/>
      <c r="I32" s="132"/>
      <c r="J32" s="54"/>
      <c r="K32" s="54"/>
      <c r="L32" s="51"/>
      <c r="M32" s="51"/>
      <c r="N32" s="51"/>
      <c r="O32" s="51"/>
      <c r="P32" s="51"/>
      <c r="Q32" s="51"/>
      <c r="R32" s="20"/>
    </row>
    <row r="33" spans="1:18" ht="12.75" customHeight="1" x14ac:dyDescent="0.2">
      <c r="A33" s="24"/>
      <c r="B33" s="24" t="s">
        <v>292</v>
      </c>
      <c r="C33" s="24"/>
      <c r="D33" s="24"/>
      <c r="E33" s="51"/>
      <c r="F33" s="66"/>
      <c r="G33" s="97"/>
      <c r="H33" s="54"/>
      <c r="I33" s="132"/>
      <c r="J33" s="54"/>
      <c r="K33" s="54"/>
      <c r="L33" s="51"/>
      <c r="M33" s="51"/>
      <c r="N33" s="51"/>
      <c r="O33" s="51"/>
      <c r="P33" s="51"/>
      <c r="Q33" s="51"/>
      <c r="R33" s="20"/>
    </row>
    <row r="34" spans="1:18" ht="12.75" customHeight="1" x14ac:dyDescent="0.2">
      <c r="A34" s="24"/>
      <c r="B34" s="24"/>
      <c r="C34" s="24" t="s">
        <v>299</v>
      </c>
      <c r="D34" s="24"/>
      <c r="E34" s="51"/>
      <c r="F34" s="51"/>
      <c r="G34" s="52">
        <f>'9. Cash Flow Statement'!Q35</f>
        <v>0</v>
      </c>
      <c r="H34" s="54"/>
      <c r="I34" s="132" t="str">
        <f>IF(G34&gt;0,"The financial projection does not provide the desired level of cash flow","The financial projection provides the desired level of cash flow")</f>
        <v>The financial projection provides the desired level of cash flow</v>
      </c>
      <c r="J34" s="54"/>
      <c r="K34" s="54"/>
      <c r="L34" s="51"/>
      <c r="M34" s="51"/>
      <c r="N34" s="51"/>
      <c r="O34" s="51"/>
      <c r="P34" s="51"/>
      <c r="Q34" s="51"/>
      <c r="R34" s="20"/>
    </row>
    <row r="35" spans="1:18" ht="12.75" customHeight="1" x14ac:dyDescent="0.2">
      <c r="A35" s="24"/>
      <c r="B35" s="24"/>
      <c r="C35" s="24" t="s">
        <v>162</v>
      </c>
      <c r="D35" s="24"/>
      <c r="E35" s="51"/>
      <c r="F35" s="51"/>
      <c r="G35" s="52">
        <f>G34</f>
        <v>0</v>
      </c>
      <c r="H35" s="54"/>
      <c r="I35" s="132" t="str">
        <f>IF(G35&gt;0,"The business will need at least this level of a line of credit","The business doesn't seem to require a line of credit")</f>
        <v>The business doesn't seem to require a line of credit</v>
      </c>
      <c r="J35" s="54"/>
      <c r="K35" s="54"/>
      <c r="L35" s="51"/>
      <c r="M35" s="51"/>
      <c r="N35" s="51"/>
      <c r="O35" s="51"/>
      <c r="P35" s="51"/>
      <c r="Q35" s="51"/>
      <c r="R35" s="20"/>
    </row>
    <row r="36" spans="1:18" ht="12.75" customHeight="1" x14ac:dyDescent="0.2">
      <c r="A36" s="24"/>
      <c r="B36" s="24"/>
      <c r="C36" s="24" t="s">
        <v>293</v>
      </c>
      <c r="D36" s="24"/>
      <c r="E36" s="51"/>
      <c r="F36" s="64"/>
      <c r="G36" s="97">
        <f>IF('8. Income Statement'!Q13=0,0,'10. Balance Sheet'!I11/'8. Income Statement'!Q13)</f>
        <v>0</v>
      </c>
      <c r="H36" s="54"/>
      <c r="I36" s="132" t="str">
        <f>IF(G36&gt;0.3,"Accounts receivable amounts seem high","Accounts receivable amount as a percent of sales seems reasonable")</f>
        <v>Accounts receivable amount as a percent of sales seems reasonable</v>
      </c>
      <c r="J36" s="54"/>
      <c r="K36" s="54"/>
      <c r="L36" s="51"/>
      <c r="M36" s="51"/>
      <c r="N36" s="51"/>
      <c r="O36" s="51"/>
      <c r="P36" s="51"/>
      <c r="Q36" s="51"/>
      <c r="R36" s="20"/>
    </row>
    <row r="37" spans="1:18" ht="12.75" customHeight="1" x14ac:dyDescent="0.2">
      <c r="A37" s="24"/>
      <c r="B37" s="24"/>
      <c r="C37" s="24"/>
      <c r="D37" s="24"/>
      <c r="E37" s="51"/>
      <c r="F37" s="66"/>
      <c r="G37" s="54"/>
      <c r="H37" s="54"/>
      <c r="I37" s="132"/>
      <c r="J37" s="54"/>
      <c r="K37" s="54"/>
      <c r="L37" s="51"/>
      <c r="M37" s="51"/>
      <c r="N37" s="51"/>
      <c r="O37" s="51"/>
      <c r="P37" s="51"/>
      <c r="Q37" s="51"/>
      <c r="R37" s="20"/>
    </row>
    <row r="38" spans="1:18" ht="12.75" customHeight="1" x14ac:dyDescent="0.2">
      <c r="A38" s="24"/>
      <c r="B38" s="24" t="s">
        <v>294</v>
      </c>
      <c r="C38" s="24"/>
      <c r="D38" s="24"/>
      <c r="E38" s="51"/>
      <c r="F38" s="51"/>
      <c r="G38" s="54"/>
      <c r="H38" s="54"/>
      <c r="I38" s="132"/>
      <c r="J38" s="54"/>
      <c r="K38" s="54"/>
      <c r="L38" s="51"/>
      <c r="M38" s="51"/>
      <c r="N38" s="51"/>
      <c r="O38" s="51"/>
      <c r="P38" s="51"/>
      <c r="Q38" s="51"/>
      <c r="R38" s="20"/>
    </row>
    <row r="39" spans="1:18" ht="12.75" customHeight="1" x14ac:dyDescent="0.2">
      <c r="A39" s="24"/>
      <c r="B39" s="24"/>
      <c r="C39" s="24" t="s">
        <v>295</v>
      </c>
      <c r="D39" s="24"/>
      <c r="E39" s="51"/>
      <c r="F39" s="51"/>
      <c r="G39" s="54">
        <f>'10. Balance Sheet'!F29-'10. Balance Sheet'!F47</f>
        <v>0</v>
      </c>
      <c r="H39" s="54"/>
      <c r="I39" s="132" t="str">
        <f>IF(G39&lt;&gt;0,"The balance sheet is not in balance","The balance sheet does balance")</f>
        <v>The balance sheet does balance</v>
      </c>
      <c r="J39" s="54"/>
      <c r="K39" s="54"/>
      <c r="L39" s="51"/>
      <c r="M39" s="51"/>
      <c r="N39" s="51"/>
      <c r="O39" s="51"/>
      <c r="P39" s="51"/>
      <c r="Q39" s="51"/>
      <c r="R39" s="20"/>
    </row>
    <row r="40" spans="1:18" ht="12.75" customHeight="1" x14ac:dyDescent="0.2">
      <c r="A40" s="24"/>
      <c r="B40" s="24"/>
      <c r="C40" s="24" t="s">
        <v>296</v>
      </c>
      <c r="D40" s="24"/>
      <c r="E40" s="51"/>
      <c r="F40" s="51"/>
      <c r="G40" s="54">
        <f>'10. Balance Sheet'!I29-'10. Balance Sheet'!I47</f>
        <v>0</v>
      </c>
      <c r="H40" s="54"/>
      <c r="I40" s="132" t="str">
        <f>IF(G40&lt;&gt;0,"The balance sheet is not in balance","The balance sheet does balance")</f>
        <v>The balance sheet does balance</v>
      </c>
      <c r="J40" s="54"/>
      <c r="K40" s="54"/>
      <c r="L40" s="51"/>
      <c r="M40" s="51"/>
      <c r="N40" s="51"/>
      <c r="O40" s="51"/>
      <c r="P40" s="51"/>
      <c r="Q40" s="51"/>
      <c r="R40" s="20"/>
    </row>
    <row r="41" spans="1:18" ht="12.75" customHeight="1" x14ac:dyDescent="0.2">
      <c r="A41" s="24"/>
      <c r="B41" s="24"/>
      <c r="C41" s="24" t="s">
        <v>235</v>
      </c>
      <c r="D41" s="24"/>
      <c r="E41" s="51"/>
      <c r="F41" s="51"/>
      <c r="G41" s="97">
        <f>IF('10. Balance Sheet'!I45=0,0,'10. Balance Sheet'!I39/'10. Balance Sheet'!I45)</f>
        <v>0</v>
      </c>
      <c r="H41" s="54"/>
      <c r="I41" s="132" t="str">
        <f>IF(G41&gt;5,"Most banks would consider there to be too much debt for the overall amount of equity or ownership","The debt to equity ratio seems reasonable")</f>
        <v>The debt to equity ratio seems reasonable</v>
      </c>
      <c r="J41" s="54"/>
      <c r="K41" s="54"/>
      <c r="L41" s="51"/>
      <c r="M41" s="51"/>
      <c r="N41" s="51"/>
      <c r="O41" s="51"/>
      <c r="P41" s="51"/>
      <c r="Q41" s="51"/>
      <c r="R41" s="20"/>
    </row>
    <row r="42" spans="1:18" ht="12.75" customHeight="1" x14ac:dyDescent="0.2">
      <c r="A42" s="24"/>
      <c r="B42" s="24"/>
      <c r="C42" s="24"/>
      <c r="D42" s="24"/>
      <c r="E42" s="51"/>
      <c r="F42" s="51"/>
      <c r="G42" s="54"/>
      <c r="H42" s="54"/>
      <c r="I42" s="132"/>
      <c r="J42" s="54"/>
      <c r="K42" s="54"/>
      <c r="L42" s="51"/>
      <c r="M42" s="51"/>
      <c r="N42" s="51"/>
      <c r="O42" s="51"/>
      <c r="P42" s="51"/>
      <c r="Q42" s="51"/>
      <c r="R42" s="20"/>
    </row>
    <row r="43" spans="1:18" ht="12.75" customHeight="1" x14ac:dyDescent="0.2">
      <c r="A43" s="24"/>
      <c r="B43" s="24" t="s">
        <v>213</v>
      </c>
      <c r="C43" s="24"/>
      <c r="D43" s="24"/>
      <c r="E43" s="51"/>
      <c r="F43" s="51"/>
      <c r="G43" s="54"/>
      <c r="H43" s="54"/>
      <c r="I43" s="132"/>
      <c r="J43" s="54"/>
      <c r="K43" s="54"/>
      <c r="L43" s="51"/>
      <c r="M43" s="51"/>
      <c r="N43" s="51"/>
      <c r="O43" s="51"/>
      <c r="P43" s="51"/>
      <c r="Q43" s="51"/>
      <c r="R43" s="20"/>
    </row>
    <row r="44" spans="1:18" ht="12.75" customHeight="1" x14ac:dyDescent="0.2">
      <c r="A44" s="24"/>
      <c r="B44" s="24"/>
      <c r="C44" s="24" t="s">
        <v>297</v>
      </c>
      <c r="D44" s="24"/>
      <c r="E44" s="51"/>
      <c r="F44" s="51"/>
      <c r="G44" s="52">
        <f>'8. Income Statement'!Q13-'19. Breakeven Analysis'!G18</f>
        <v>0</v>
      </c>
      <c r="H44" s="54"/>
      <c r="I44" s="132" t="str">
        <f>IF(G44&gt;0,"The sales projection exceeds the projected break-even sales level","The sales projection is less than the break-even amount")</f>
        <v>The sales projection is less than the break-even amount</v>
      </c>
      <c r="J44" s="54"/>
      <c r="K44" s="54"/>
      <c r="L44" s="51"/>
      <c r="M44" s="51"/>
      <c r="N44" s="51"/>
      <c r="O44" s="51"/>
      <c r="P44" s="51"/>
      <c r="Q44" s="51"/>
      <c r="R44" s="20"/>
    </row>
    <row r="45" spans="1:18" ht="12.75" customHeight="1" x14ac:dyDescent="0.2">
      <c r="A45" s="24"/>
      <c r="B45" s="24"/>
      <c r="C45" s="24"/>
      <c r="D45" s="24"/>
      <c r="E45" s="51"/>
      <c r="F45" s="51"/>
      <c r="G45" s="54"/>
      <c r="H45" s="54"/>
      <c r="I45" s="54"/>
      <c r="J45" s="54"/>
      <c r="K45" s="54"/>
      <c r="L45" s="51"/>
      <c r="M45" s="51"/>
      <c r="N45" s="51"/>
      <c r="O45" s="51"/>
      <c r="P45" s="51"/>
      <c r="Q45" s="51"/>
      <c r="R45" s="20"/>
    </row>
    <row r="46" spans="1:18" ht="12.75" customHeight="1" x14ac:dyDescent="0.2">
      <c r="A46" s="24"/>
      <c r="B46" s="24"/>
      <c r="C46" s="24"/>
      <c r="D46" s="24"/>
      <c r="E46" s="51"/>
      <c r="F46" s="51"/>
      <c r="G46" s="54"/>
      <c r="H46" s="54"/>
      <c r="I46" s="54"/>
      <c r="J46" s="54"/>
      <c r="K46" s="54"/>
      <c r="L46" s="51"/>
      <c r="M46" s="51"/>
      <c r="N46" s="51"/>
      <c r="O46" s="51"/>
      <c r="P46" s="51"/>
      <c r="Q46" s="51"/>
      <c r="R46" s="20"/>
    </row>
    <row r="47" spans="1:18" ht="12.75" customHeight="1" x14ac:dyDescent="0.2">
      <c r="A47" s="24"/>
      <c r="B47" s="24"/>
      <c r="C47" s="24"/>
      <c r="D47" s="24"/>
      <c r="E47" s="51"/>
      <c r="F47" s="51"/>
      <c r="G47" s="54"/>
      <c r="H47" s="54"/>
      <c r="I47" s="54"/>
      <c r="J47" s="54"/>
      <c r="K47" s="54"/>
      <c r="L47" s="51"/>
      <c r="M47" s="51"/>
      <c r="N47" s="51"/>
      <c r="O47" s="51"/>
      <c r="P47" s="51"/>
      <c r="Q47" s="51"/>
      <c r="R47" s="20"/>
    </row>
    <row r="48" spans="1:18" ht="12.75" customHeight="1" x14ac:dyDescent="0.2">
      <c r="A48" s="24"/>
      <c r="B48" s="24"/>
      <c r="C48" s="24"/>
      <c r="D48" s="24"/>
      <c r="E48" s="51"/>
      <c r="F48" s="51"/>
      <c r="G48" s="54"/>
      <c r="H48" s="54"/>
      <c r="I48" s="54"/>
      <c r="J48" s="54"/>
      <c r="K48" s="54"/>
      <c r="L48" s="51"/>
      <c r="M48" s="51"/>
      <c r="N48" s="51"/>
      <c r="O48" s="51"/>
      <c r="P48" s="51"/>
      <c r="Q48" s="51"/>
      <c r="R48" s="20"/>
    </row>
    <row r="49" spans="1:18" ht="12.75" customHeight="1" x14ac:dyDescent="0.2">
      <c r="A49" s="24"/>
      <c r="B49" s="24"/>
      <c r="C49" s="24"/>
      <c r="D49" s="24"/>
      <c r="E49" s="51"/>
      <c r="F49" s="51"/>
      <c r="G49" s="54"/>
      <c r="H49" s="54"/>
      <c r="I49" s="54"/>
      <c r="J49" s="54"/>
      <c r="K49" s="54"/>
      <c r="L49" s="51"/>
      <c r="M49" s="51"/>
      <c r="N49" s="51"/>
      <c r="O49" s="51"/>
      <c r="P49" s="51"/>
      <c r="Q49" s="51"/>
      <c r="R49" s="20"/>
    </row>
    <row r="50" spans="1:18" ht="12.75" customHeight="1" x14ac:dyDescent="0.2">
      <c r="A50" s="24"/>
      <c r="B50" s="24"/>
      <c r="C50" s="24"/>
      <c r="D50" s="24"/>
      <c r="E50" s="51"/>
      <c r="F50" s="51"/>
      <c r="G50" s="54"/>
      <c r="H50" s="54"/>
      <c r="I50" s="54"/>
      <c r="J50" s="54"/>
      <c r="K50" s="54"/>
      <c r="L50" s="51"/>
      <c r="M50" s="51"/>
      <c r="N50" s="51"/>
      <c r="O50" s="51"/>
      <c r="P50" s="51"/>
      <c r="Q50" s="51"/>
      <c r="R50" s="20"/>
    </row>
    <row r="51" spans="1:18" ht="12.75" customHeight="1" x14ac:dyDescent="0.2">
      <c r="A51" s="24"/>
      <c r="B51" s="24"/>
      <c r="C51" s="24"/>
      <c r="D51" s="24"/>
      <c r="E51" s="51"/>
      <c r="F51" s="51"/>
      <c r="G51" s="54"/>
      <c r="H51" s="54"/>
      <c r="I51" s="54"/>
      <c r="J51" s="54"/>
      <c r="K51" s="54"/>
      <c r="L51" s="51"/>
      <c r="M51" s="51"/>
      <c r="N51" s="51"/>
      <c r="O51" s="51"/>
      <c r="P51" s="51"/>
      <c r="Q51" s="51"/>
      <c r="R51" s="20"/>
    </row>
    <row r="52" spans="1:18" ht="12.75" customHeight="1" x14ac:dyDescent="0.2">
      <c r="A52" s="24"/>
      <c r="B52" s="24"/>
      <c r="C52" s="24"/>
      <c r="D52" s="24"/>
      <c r="E52" s="51"/>
      <c r="F52" s="51"/>
      <c r="G52" s="54"/>
      <c r="H52" s="54"/>
      <c r="I52" s="54"/>
      <c r="J52" s="54"/>
      <c r="K52" s="54"/>
      <c r="L52" s="51"/>
      <c r="M52" s="51"/>
      <c r="N52" s="51"/>
      <c r="O52" s="51"/>
      <c r="P52" s="51"/>
      <c r="Q52" s="51"/>
      <c r="R52" s="20"/>
    </row>
    <row r="53" spans="1:18" ht="12.75" customHeight="1" x14ac:dyDescent="0.2">
      <c r="A53" s="24"/>
      <c r="B53" s="24"/>
      <c r="C53" s="24"/>
      <c r="D53" s="24"/>
      <c r="E53" s="51"/>
      <c r="F53" s="51"/>
      <c r="G53" s="54"/>
      <c r="H53" s="54"/>
      <c r="I53" s="54"/>
      <c r="J53" s="54"/>
      <c r="K53" s="54"/>
      <c r="L53" s="51"/>
      <c r="M53" s="51"/>
      <c r="N53" s="51"/>
      <c r="O53" s="51"/>
      <c r="P53" s="51"/>
      <c r="Q53" s="51"/>
      <c r="R53" s="20"/>
    </row>
    <row r="54" spans="1:18" ht="12.75" customHeight="1" x14ac:dyDescent="0.2">
      <c r="A54" s="24"/>
      <c r="B54" s="24"/>
      <c r="C54" s="24"/>
      <c r="D54" s="24"/>
      <c r="E54" s="51"/>
      <c r="F54" s="51"/>
      <c r="G54" s="62"/>
      <c r="H54" s="62"/>
      <c r="I54" s="62"/>
      <c r="J54" s="62"/>
      <c r="K54" s="62"/>
      <c r="L54" s="51"/>
      <c r="M54" s="51"/>
      <c r="N54" s="51"/>
      <c r="O54" s="51"/>
      <c r="P54" s="51"/>
      <c r="Q54" s="51"/>
      <c r="R54" s="20"/>
    </row>
    <row r="55" spans="1:18" ht="12.75" customHeight="1" x14ac:dyDescent="0.2">
      <c r="A55" s="24"/>
      <c r="B55" s="24"/>
      <c r="C55" s="24"/>
      <c r="D55" s="24"/>
      <c r="E55" s="51"/>
      <c r="F55" s="51"/>
      <c r="G55" s="58"/>
      <c r="H55" s="58"/>
      <c r="I55" s="58"/>
      <c r="J55" s="58"/>
      <c r="K55" s="58"/>
      <c r="L55" s="51"/>
      <c r="M55" s="51"/>
      <c r="N55" s="51"/>
      <c r="O55" s="51"/>
      <c r="P55" s="51"/>
      <c r="Q55" s="51"/>
      <c r="R55" s="20"/>
    </row>
    <row r="56" spans="1:18" ht="12.75" customHeight="1" x14ac:dyDescent="0.2">
      <c r="A56" s="24"/>
      <c r="B56" s="24"/>
      <c r="C56" s="24"/>
      <c r="D56" s="24"/>
      <c r="E56" s="51"/>
      <c r="F56" s="51"/>
      <c r="G56" s="52"/>
      <c r="H56" s="52"/>
      <c r="I56" s="52"/>
      <c r="J56" s="52"/>
      <c r="K56" s="52"/>
      <c r="L56" s="51"/>
      <c r="M56" s="51"/>
      <c r="N56" s="51"/>
      <c r="O56" s="51"/>
      <c r="P56" s="51"/>
      <c r="Q56" s="51"/>
      <c r="R56" s="20"/>
    </row>
    <row r="57" spans="1:18" ht="12.75" customHeight="1" x14ac:dyDescent="0.2">
      <c r="A57" s="24"/>
      <c r="B57" s="24"/>
      <c r="C57" s="24"/>
      <c r="D57" s="24"/>
      <c r="E57" s="51"/>
      <c r="F57" s="51"/>
      <c r="G57" s="51"/>
      <c r="H57" s="51"/>
      <c r="I57" s="51"/>
      <c r="J57" s="51"/>
      <c r="K57" s="51"/>
      <c r="L57" s="51"/>
      <c r="M57" s="51"/>
      <c r="N57" s="51"/>
      <c r="O57" s="51"/>
      <c r="P57" s="51"/>
      <c r="Q57" s="51"/>
      <c r="R57" s="20"/>
    </row>
    <row r="58" spans="1:18" ht="12.75" customHeight="1" x14ac:dyDescent="0.2">
      <c r="A58" s="24"/>
      <c r="B58" s="24"/>
      <c r="C58" s="24"/>
      <c r="D58" s="24"/>
      <c r="E58" s="51"/>
      <c r="F58" s="51"/>
      <c r="G58" s="51"/>
      <c r="H58" s="51"/>
      <c r="I58" s="51"/>
      <c r="J58" s="51"/>
      <c r="K58" s="51"/>
      <c r="L58" s="51"/>
      <c r="M58" s="51"/>
      <c r="N58" s="51"/>
      <c r="O58" s="51"/>
      <c r="P58" s="51"/>
      <c r="Q58" s="51"/>
      <c r="R58" s="20"/>
    </row>
    <row r="59" spans="1:18" ht="12.75" customHeight="1" x14ac:dyDescent="0.2">
      <c r="A59" s="24"/>
      <c r="B59" s="24"/>
      <c r="C59" s="24"/>
      <c r="D59" s="24"/>
      <c r="E59" s="20"/>
      <c r="F59" s="20"/>
      <c r="G59" s="20"/>
      <c r="I59" s="20"/>
      <c r="J59" s="20"/>
      <c r="K59" s="20"/>
      <c r="L59" s="20"/>
      <c r="M59" s="20"/>
      <c r="N59" s="20"/>
      <c r="O59" s="20"/>
      <c r="P59" s="20"/>
      <c r="Q59" s="20"/>
      <c r="R59" s="20"/>
    </row>
    <row r="60" spans="1:18" ht="12.75" customHeight="1" x14ac:dyDescent="0.2">
      <c r="A60" s="24"/>
      <c r="B60" s="24"/>
      <c r="C60" s="24"/>
      <c r="D60" s="24"/>
      <c r="E60" s="20"/>
      <c r="F60" s="20"/>
      <c r="G60" s="20"/>
      <c r="I60" s="20"/>
      <c r="J60" s="20"/>
      <c r="K60" s="20"/>
      <c r="L60" s="20"/>
      <c r="M60" s="20"/>
      <c r="N60" s="20"/>
      <c r="O60" s="20"/>
      <c r="P60" s="20"/>
      <c r="Q60" s="20"/>
      <c r="R60" s="20"/>
    </row>
    <row r="61" spans="1:18" ht="12.75" customHeight="1" x14ac:dyDescent="0.2"/>
    <row r="62" spans="1:18" ht="12.75" customHeight="1" x14ac:dyDescent="0.2"/>
    <row r="63" spans="1:18" ht="12.75" customHeight="1" x14ac:dyDescent="0.2"/>
    <row r="64" spans="1:18"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sheetData>
  <phoneticPr fontId="4" type="noConversion"/>
  <pageMargins left="0.75" right="0.75" top="1" bottom="1" header="0.5" footer="0.5"/>
  <pageSetup scale="75" orientation="landscape" blackAndWhite="1" horizontalDpi="300" verticalDpi="30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indexed="43"/>
  </sheetPr>
  <dimension ref="A1:R58"/>
  <sheetViews>
    <sheetView showGridLines="0" showRowColHeaders="0" topLeftCell="A13" workbookViewId="0">
      <selection activeCell="F11" sqref="F11"/>
    </sheetView>
  </sheetViews>
  <sheetFormatPr defaultRowHeight="12" outlineLevelRow="1" x14ac:dyDescent="0.2"/>
  <cols>
    <col min="1" max="4" width="3" style="1" customWidth="1"/>
    <col min="5" max="5" width="18.7109375" customWidth="1"/>
    <col min="6" max="6" width="6.7109375" style="17" customWidth="1"/>
    <col min="7" max="7" width="12.7109375" customWidth="1"/>
    <col min="8" max="8" width="3" customWidth="1"/>
    <col min="9" max="9" width="12.7109375" customWidth="1"/>
    <col min="10" max="10" width="3.7109375" customWidth="1"/>
    <col min="11" max="11" width="18.7109375" customWidth="1"/>
    <col min="12" max="12" width="5.7109375" style="20" customWidth="1"/>
    <col min="13" max="15" width="18.7109375" customWidth="1"/>
  </cols>
  <sheetData>
    <row r="1" spans="1:18" ht="15.75" x14ac:dyDescent="0.25">
      <c r="A1" s="5" t="str">
        <f>'1. Required Start-Up Funds'!A1</f>
        <v>CloudNET Co.,Ltd</v>
      </c>
      <c r="R1" s="16">
        <f ca="1">NOW()</f>
        <v>42440.265143055556</v>
      </c>
    </row>
    <row r="2" spans="1:18" ht="15.75" x14ac:dyDescent="0.25">
      <c r="A2" s="5" t="s">
        <v>73</v>
      </c>
    </row>
    <row r="3" spans="1:18" x14ac:dyDescent="0.2">
      <c r="E3" s="1"/>
      <c r="F3" s="50"/>
      <c r="G3" s="45"/>
      <c r="H3" s="45"/>
      <c r="I3" s="45"/>
      <c r="J3" s="45"/>
      <c r="K3" s="45"/>
      <c r="L3" s="51"/>
      <c r="M3" s="45"/>
      <c r="N3" s="45"/>
      <c r="O3" s="45"/>
      <c r="P3" s="45"/>
      <c r="Q3" s="45"/>
      <c r="R3" s="45"/>
    </row>
    <row r="4" spans="1:18" x14ac:dyDescent="0.2">
      <c r="E4" s="45"/>
      <c r="F4" s="50"/>
      <c r="G4" s="45"/>
      <c r="H4" s="45"/>
      <c r="I4" s="45"/>
      <c r="J4" s="45"/>
      <c r="K4" s="45"/>
      <c r="L4" s="51"/>
      <c r="M4" s="45"/>
      <c r="N4" s="45"/>
      <c r="O4" s="45"/>
      <c r="P4" s="45"/>
      <c r="Q4" s="45"/>
      <c r="R4" s="45"/>
    </row>
    <row r="5" spans="1:18" ht="12.75" customHeight="1" x14ac:dyDescent="0.2">
      <c r="E5" s="45"/>
      <c r="F5" s="50"/>
      <c r="G5" s="45"/>
      <c r="H5" s="45"/>
      <c r="I5" s="45"/>
      <c r="J5" s="45"/>
      <c r="K5" s="45"/>
      <c r="L5" s="51"/>
      <c r="M5" s="45"/>
      <c r="N5" s="45"/>
      <c r="O5" s="45"/>
      <c r="P5" s="45"/>
      <c r="Q5" s="45"/>
      <c r="R5" s="45"/>
    </row>
    <row r="6" spans="1:18" ht="12.75" customHeight="1" thickBot="1" x14ac:dyDescent="0.25">
      <c r="A6" s="1" t="s">
        <v>88</v>
      </c>
      <c r="E6" s="45"/>
      <c r="F6" s="46" t="s">
        <v>97</v>
      </c>
      <c r="G6" s="47" t="s">
        <v>62</v>
      </c>
      <c r="H6" s="47"/>
      <c r="I6" s="47" t="s">
        <v>141</v>
      </c>
      <c r="J6" s="47"/>
      <c r="K6" s="48" t="s">
        <v>71</v>
      </c>
      <c r="L6" s="49"/>
      <c r="M6" s="48" t="s">
        <v>60</v>
      </c>
      <c r="N6" s="48" t="s">
        <v>72</v>
      </c>
      <c r="O6" s="48" t="s">
        <v>61</v>
      </c>
      <c r="P6" s="45"/>
      <c r="Q6" s="45"/>
      <c r="R6" s="45"/>
    </row>
    <row r="7" spans="1:18" ht="12.75" customHeight="1" thickTop="1" x14ac:dyDescent="0.2">
      <c r="E7" s="45"/>
      <c r="F7" s="50"/>
      <c r="G7" s="45"/>
      <c r="H7" s="45"/>
      <c r="I7" s="45"/>
      <c r="J7" s="45"/>
      <c r="K7" s="45"/>
      <c r="L7" s="51"/>
      <c r="M7" s="45"/>
      <c r="N7" s="45"/>
      <c r="O7" s="45"/>
      <c r="P7" s="45"/>
      <c r="Q7" s="45"/>
      <c r="R7" s="45"/>
    </row>
    <row r="8" spans="1:18" ht="12.75" customHeight="1" x14ac:dyDescent="0.2">
      <c r="A8" s="1" t="s">
        <v>93</v>
      </c>
      <c r="E8" s="45"/>
      <c r="F8" s="50"/>
      <c r="G8" s="45"/>
      <c r="H8" s="45"/>
      <c r="I8" s="45"/>
      <c r="J8" s="45"/>
      <c r="K8" s="45"/>
      <c r="L8" s="51"/>
      <c r="M8" s="45"/>
      <c r="N8" s="155">
        <v>0.03</v>
      </c>
      <c r="O8" s="155">
        <v>0.03</v>
      </c>
      <c r="P8" s="45"/>
      <c r="Q8" s="45"/>
      <c r="R8" s="45"/>
    </row>
    <row r="9" spans="1:18" ht="12.75" customHeight="1" x14ac:dyDescent="0.2">
      <c r="E9" s="45"/>
      <c r="F9" s="50"/>
      <c r="G9" s="45"/>
      <c r="H9" s="45"/>
      <c r="I9" s="45"/>
      <c r="J9" s="45"/>
      <c r="K9" s="45"/>
      <c r="L9" s="51"/>
      <c r="M9" s="45"/>
      <c r="N9" s="45"/>
      <c r="O9" s="45"/>
      <c r="P9" s="45"/>
      <c r="Q9" s="45"/>
      <c r="R9" s="45"/>
    </row>
    <row r="10" spans="1:18" ht="12.75" customHeight="1" x14ac:dyDescent="0.2">
      <c r="A10" s="1" t="s">
        <v>73</v>
      </c>
      <c r="E10" s="45"/>
      <c r="F10" s="50"/>
      <c r="G10" s="45"/>
      <c r="H10" s="45"/>
      <c r="I10" s="45"/>
      <c r="J10" s="45"/>
      <c r="K10" s="45"/>
      <c r="L10" s="51"/>
      <c r="M10" s="45"/>
      <c r="N10" s="45"/>
      <c r="O10" s="45"/>
      <c r="P10" s="45"/>
      <c r="Q10" s="45"/>
      <c r="R10" s="45"/>
    </row>
    <row r="11" spans="1:18" ht="12.75" customHeight="1" x14ac:dyDescent="0.2">
      <c r="B11" s="1" t="s">
        <v>74</v>
      </c>
      <c r="E11" s="45"/>
      <c r="F11" s="156">
        <v>0</v>
      </c>
      <c r="G11" s="45"/>
      <c r="H11" s="45"/>
      <c r="I11" s="45"/>
      <c r="J11" s="45"/>
      <c r="K11" s="157">
        <v>0</v>
      </c>
      <c r="L11" s="52"/>
      <c r="M11" s="53">
        <f>K11*12</f>
        <v>0</v>
      </c>
      <c r="N11" s="53">
        <f>M11*(1+$N$8)</f>
        <v>0</v>
      </c>
      <c r="O11" s="53">
        <f>N11*(1+$O$8)</f>
        <v>0</v>
      </c>
      <c r="P11" s="45"/>
      <c r="Q11" s="45"/>
      <c r="R11" s="45"/>
    </row>
    <row r="12" spans="1:18" ht="12.75" customHeight="1" x14ac:dyDescent="0.2">
      <c r="B12" s="1" t="s">
        <v>76</v>
      </c>
      <c r="E12" s="45"/>
      <c r="F12" s="156">
        <v>0</v>
      </c>
      <c r="G12" s="45"/>
      <c r="H12" s="45"/>
      <c r="I12" s="45"/>
      <c r="J12" s="45"/>
      <c r="K12" s="140">
        <v>0</v>
      </c>
      <c r="L12" s="54"/>
      <c r="M12" s="53">
        <f>K12*12</f>
        <v>0</v>
      </c>
      <c r="N12" s="53">
        <f>M12*(1+$N$8)</f>
        <v>0</v>
      </c>
      <c r="O12" s="53">
        <f>N12*(1+$O$8)</f>
        <v>0</v>
      </c>
      <c r="P12" s="45"/>
      <c r="Q12" s="45"/>
      <c r="R12" s="45"/>
    </row>
    <row r="13" spans="1:18" ht="12.75" customHeight="1" outlineLevel="1" x14ac:dyDescent="0.2">
      <c r="B13" s="1" t="s">
        <v>77</v>
      </c>
      <c r="E13" s="45"/>
      <c r="F13" s="50"/>
      <c r="G13" s="45"/>
      <c r="H13" s="45"/>
      <c r="I13" s="45"/>
      <c r="J13" s="45"/>
      <c r="K13" s="53"/>
      <c r="L13" s="54"/>
      <c r="M13" s="45"/>
      <c r="N13" s="45"/>
      <c r="O13" s="45"/>
      <c r="P13" s="45"/>
      <c r="Q13" s="45"/>
      <c r="R13" s="45"/>
    </row>
    <row r="14" spans="1:18" ht="12.75" customHeight="1" outlineLevel="1" x14ac:dyDescent="0.2">
      <c r="C14" s="1" t="s">
        <v>78</v>
      </c>
      <c r="E14" s="45"/>
      <c r="F14" s="156">
        <v>0</v>
      </c>
      <c r="G14" s="45"/>
      <c r="H14" s="45"/>
      <c r="I14" s="45"/>
      <c r="J14" s="45"/>
      <c r="K14" s="53">
        <f>M14/12</f>
        <v>0</v>
      </c>
      <c r="L14" s="54"/>
      <c r="M14" s="53">
        <f>G15*G16*52*F14</f>
        <v>0</v>
      </c>
      <c r="N14" s="53">
        <f>M14*(1+$N$8)</f>
        <v>0</v>
      </c>
      <c r="O14" s="53">
        <f>N14*(1+$O$8)</f>
        <v>0</v>
      </c>
      <c r="P14" s="45"/>
      <c r="Q14" s="45"/>
      <c r="R14" s="45"/>
    </row>
    <row r="15" spans="1:18" ht="12.75" customHeight="1" outlineLevel="1" x14ac:dyDescent="0.2">
      <c r="D15" s="1" t="s">
        <v>83</v>
      </c>
      <c r="E15" s="45"/>
      <c r="F15" s="50"/>
      <c r="G15" s="158">
        <v>40</v>
      </c>
      <c r="H15" s="55"/>
      <c r="I15" s="55"/>
      <c r="J15" s="55"/>
      <c r="K15" s="53"/>
      <c r="L15" s="54"/>
      <c r="M15" s="45"/>
      <c r="N15" s="45"/>
      <c r="O15" s="45"/>
      <c r="P15" s="45"/>
      <c r="Q15" s="45"/>
      <c r="R15" s="45"/>
    </row>
    <row r="16" spans="1:18" ht="12.75" customHeight="1" outlineLevel="1" x14ac:dyDescent="0.2">
      <c r="D16" s="1" t="s">
        <v>79</v>
      </c>
      <c r="E16" s="45"/>
      <c r="F16" s="50"/>
      <c r="G16" s="159">
        <v>9</v>
      </c>
      <c r="H16" s="56"/>
      <c r="I16" s="56"/>
      <c r="J16" s="56"/>
      <c r="K16" s="45"/>
      <c r="L16" s="51"/>
      <c r="M16" s="45"/>
      <c r="N16" s="45"/>
      <c r="O16" s="45"/>
      <c r="P16" s="45"/>
      <c r="Q16" s="45"/>
      <c r="R16" s="45"/>
    </row>
    <row r="17" spans="1:18" ht="12.75" customHeight="1" outlineLevel="1" x14ac:dyDescent="0.2">
      <c r="C17" s="1" t="s">
        <v>80</v>
      </c>
      <c r="E17" s="45"/>
      <c r="F17" s="156">
        <v>0</v>
      </c>
      <c r="G17" s="45"/>
      <c r="H17" s="45"/>
      <c r="I17" s="45"/>
      <c r="J17" s="45"/>
      <c r="K17" s="53">
        <f>M17/12</f>
        <v>0</v>
      </c>
      <c r="L17" s="54"/>
      <c r="M17" s="53">
        <f>G18*G19*52*F17</f>
        <v>0</v>
      </c>
      <c r="N17" s="53">
        <f>M17*(1+$N$8)</f>
        <v>0</v>
      </c>
      <c r="O17" s="53">
        <f>N17*(1+$O$8)</f>
        <v>0</v>
      </c>
      <c r="P17" s="45"/>
      <c r="Q17" s="45"/>
      <c r="R17" s="45"/>
    </row>
    <row r="18" spans="1:18" ht="12.75" customHeight="1" outlineLevel="1" x14ac:dyDescent="0.2">
      <c r="D18" s="1" t="s">
        <v>83</v>
      </c>
      <c r="E18" s="45"/>
      <c r="F18" s="50"/>
      <c r="G18" s="158">
        <v>20</v>
      </c>
      <c r="H18" s="55"/>
      <c r="I18" s="55"/>
      <c r="J18" s="55"/>
      <c r="K18" s="53"/>
      <c r="L18" s="54"/>
      <c r="M18" s="45"/>
      <c r="N18" s="45"/>
      <c r="O18" s="45"/>
      <c r="P18" s="45"/>
      <c r="Q18" s="45"/>
      <c r="R18" s="45"/>
    </row>
    <row r="19" spans="1:18" ht="12.75" customHeight="1" outlineLevel="1" x14ac:dyDescent="0.2">
      <c r="D19" s="1" t="s">
        <v>79</v>
      </c>
      <c r="E19" s="45"/>
      <c r="F19" s="50"/>
      <c r="G19" s="159">
        <v>9</v>
      </c>
      <c r="H19" s="56"/>
      <c r="I19" s="56"/>
      <c r="J19" s="56"/>
      <c r="K19" s="45"/>
      <c r="L19" s="51"/>
      <c r="M19" s="45"/>
      <c r="N19" s="45"/>
      <c r="O19" s="45"/>
      <c r="P19" s="45"/>
      <c r="Q19" s="45"/>
      <c r="R19" s="45"/>
    </row>
    <row r="20" spans="1:18" ht="12.75" customHeight="1" outlineLevel="1" thickBot="1" x14ac:dyDescent="0.25">
      <c r="B20" s="1" t="s">
        <v>81</v>
      </c>
      <c r="E20" s="45"/>
      <c r="F20" s="50"/>
      <c r="G20" s="45"/>
      <c r="H20" s="45"/>
      <c r="I20" s="45"/>
      <c r="J20" s="45"/>
      <c r="K20" s="57">
        <v>0</v>
      </c>
      <c r="L20" s="54"/>
      <c r="M20" s="57">
        <f>K20*12</f>
        <v>0</v>
      </c>
      <c r="N20" s="57">
        <f>M20*(1+$N$8)</f>
        <v>0</v>
      </c>
      <c r="O20" s="57">
        <f>N20*(1+$O$8)</f>
        <v>0</v>
      </c>
      <c r="P20" s="45"/>
      <c r="Q20" s="45"/>
      <c r="R20" s="45"/>
    </row>
    <row r="21" spans="1:18" ht="12.75" customHeight="1" x14ac:dyDescent="0.2">
      <c r="A21" s="1" t="s">
        <v>82</v>
      </c>
      <c r="E21" s="45"/>
      <c r="F21" s="50">
        <f>SUM(F11:F20)</f>
        <v>0</v>
      </c>
      <c r="G21" s="45"/>
      <c r="H21" s="45"/>
      <c r="I21" s="45"/>
      <c r="J21" s="45"/>
      <c r="K21" s="53">
        <f>SUM(K11:K20)</f>
        <v>0</v>
      </c>
      <c r="L21" s="58"/>
      <c r="M21" s="53">
        <f>SUM(M11:M20)</f>
        <v>0</v>
      </c>
      <c r="N21" s="53">
        <f>SUM(N11:N20)</f>
        <v>0</v>
      </c>
      <c r="O21" s="53">
        <f>SUM(O11:O20)</f>
        <v>0</v>
      </c>
      <c r="P21" s="45"/>
      <c r="Q21" s="45"/>
      <c r="R21" s="45"/>
    </row>
    <row r="22" spans="1:18" ht="12.75" customHeight="1" x14ac:dyDescent="0.2">
      <c r="E22" s="45"/>
      <c r="F22" s="50"/>
      <c r="G22" s="45"/>
      <c r="H22" s="45"/>
      <c r="I22" s="45"/>
      <c r="J22" s="45"/>
      <c r="K22" s="45"/>
      <c r="L22" s="51"/>
      <c r="M22" s="45"/>
      <c r="N22" s="45"/>
      <c r="O22" s="45"/>
      <c r="P22" s="45"/>
      <c r="Q22" s="45"/>
      <c r="R22" s="45"/>
    </row>
    <row r="23" spans="1:18" ht="12.75" customHeight="1" x14ac:dyDescent="0.2">
      <c r="A23" s="1" t="s">
        <v>84</v>
      </c>
      <c r="E23" s="45"/>
      <c r="F23" s="50"/>
      <c r="G23" s="45"/>
      <c r="H23" s="45"/>
      <c r="I23" s="45"/>
      <c r="J23" s="45"/>
      <c r="K23" s="45"/>
      <c r="L23" s="51"/>
      <c r="M23" s="45"/>
      <c r="N23" s="45"/>
      <c r="O23" s="45"/>
      <c r="P23" s="45"/>
      <c r="Q23" s="45"/>
      <c r="R23" s="45"/>
    </row>
    <row r="24" spans="1:18" ht="12.75" customHeight="1" x14ac:dyDescent="0.2">
      <c r="B24" s="1" t="s">
        <v>94</v>
      </c>
      <c r="E24" s="45"/>
      <c r="F24" s="50"/>
      <c r="G24" s="161">
        <v>6.2E-2</v>
      </c>
      <c r="H24" s="59"/>
      <c r="I24" s="160">
        <v>102000</v>
      </c>
      <c r="J24" s="45"/>
      <c r="K24" s="53">
        <f>K21*$G$24</f>
        <v>0</v>
      </c>
      <c r="L24" s="54"/>
      <c r="M24" s="53">
        <f>M21*$G$24</f>
        <v>0</v>
      </c>
      <c r="N24" s="53">
        <f>N21*$G$24</f>
        <v>0</v>
      </c>
      <c r="O24" s="53">
        <f>O21*$G$24</f>
        <v>0</v>
      </c>
      <c r="P24" s="45"/>
      <c r="Q24" s="45"/>
      <c r="R24" s="45"/>
    </row>
    <row r="25" spans="1:18" ht="12.75" customHeight="1" x14ac:dyDescent="0.2">
      <c r="B25" s="1" t="s">
        <v>95</v>
      </c>
      <c r="E25" s="45"/>
      <c r="F25" s="50"/>
      <c r="G25" s="161">
        <v>1.4500000000000001E-2</v>
      </c>
      <c r="H25" s="59"/>
      <c r="I25" s="161"/>
      <c r="J25" s="45"/>
      <c r="K25" s="53">
        <f>K21*$G$25</f>
        <v>0</v>
      </c>
      <c r="L25" s="54"/>
      <c r="M25" s="53">
        <f>M21*$G$25</f>
        <v>0</v>
      </c>
      <c r="N25" s="53">
        <f>N21*$G$25</f>
        <v>0</v>
      </c>
      <c r="O25" s="53">
        <f>O21*$G$25</f>
        <v>0</v>
      </c>
      <c r="P25" s="45"/>
      <c r="Q25" s="45"/>
      <c r="R25" s="45"/>
    </row>
    <row r="26" spans="1:18" ht="12.75" customHeight="1" x14ac:dyDescent="0.2">
      <c r="B26" s="1" t="s">
        <v>85</v>
      </c>
      <c r="E26" s="45"/>
      <c r="F26" s="50"/>
      <c r="G26" s="161">
        <v>8.0000000000000002E-3</v>
      </c>
      <c r="H26" s="59"/>
      <c r="I26" s="160">
        <v>7000</v>
      </c>
      <c r="J26" s="45"/>
      <c r="K26" s="53">
        <f>F21*I26*G26/12</f>
        <v>0</v>
      </c>
      <c r="L26" s="54"/>
      <c r="M26" s="53">
        <f t="shared" ref="M26:M31" si="0">K26*12</f>
        <v>0</v>
      </c>
      <c r="N26" s="53">
        <f t="shared" ref="N26:O28" si="1">M26</f>
        <v>0</v>
      </c>
      <c r="O26" s="53">
        <f t="shared" si="1"/>
        <v>0</v>
      </c>
      <c r="P26" s="45"/>
      <c r="Q26" s="45"/>
      <c r="R26" s="45"/>
    </row>
    <row r="27" spans="1:18" ht="12.75" customHeight="1" x14ac:dyDescent="0.2">
      <c r="B27" s="1" t="s">
        <v>86</v>
      </c>
      <c r="E27" s="45"/>
      <c r="F27" s="50"/>
      <c r="G27" s="161">
        <v>2.7E-2</v>
      </c>
      <c r="H27" s="59"/>
      <c r="I27" s="160">
        <v>7000</v>
      </c>
      <c r="J27" s="45"/>
      <c r="K27" s="53">
        <f>F21*I27*G27/12</f>
        <v>0</v>
      </c>
      <c r="L27" s="54"/>
      <c r="M27" s="53">
        <f t="shared" si="0"/>
        <v>0</v>
      </c>
      <c r="N27" s="53">
        <f t="shared" si="1"/>
        <v>0</v>
      </c>
      <c r="O27" s="53">
        <f t="shared" si="1"/>
        <v>0</v>
      </c>
      <c r="P27" s="45"/>
      <c r="Q27" s="45"/>
      <c r="R27" s="45"/>
    </row>
    <row r="28" spans="1:18" ht="12.75" customHeight="1" x14ac:dyDescent="0.2">
      <c r="B28" s="1" t="s">
        <v>91</v>
      </c>
      <c r="E28" s="45"/>
      <c r="F28" s="50"/>
      <c r="G28" s="155">
        <v>0</v>
      </c>
      <c r="H28" s="59"/>
      <c r="I28" s="60"/>
      <c r="J28" s="45"/>
      <c r="K28" s="53">
        <f>G28*K21</f>
        <v>0</v>
      </c>
      <c r="L28" s="54"/>
      <c r="M28" s="53">
        <f t="shared" si="0"/>
        <v>0</v>
      </c>
      <c r="N28" s="53">
        <f t="shared" si="1"/>
        <v>0</v>
      </c>
      <c r="O28" s="53">
        <f t="shared" si="1"/>
        <v>0</v>
      </c>
      <c r="P28" s="45"/>
      <c r="Q28" s="45"/>
      <c r="R28" s="45"/>
    </row>
    <row r="29" spans="1:18" ht="12.75" customHeight="1" x14ac:dyDescent="0.2">
      <c r="B29" s="1" t="s">
        <v>87</v>
      </c>
      <c r="E29" s="45"/>
      <c r="F29" s="50"/>
      <c r="G29" s="173">
        <v>0</v>
      </c>
      <c r="H29" s="45"/>
      <c r="I29" s="45"/>
      <c r="J29" s="45"/>
      <c r="K29" s="140">
        <f>G29*$K$21</f>
        <v>0</v>
      </c>
      <c r="L29" s="54"/>
      <c r="M29" s="53">
        <f t="shared" si="0"/>
        <v>0</v>
      </c>
      <c r="N29" s="53">
        <f>M29*(1+N8)</f>
        <v>0</v>
      </c>
      <c r="O29" s="53">
        <f>N29*(1+O8)</f>
        <v>0</v>
      </c>
      <c r="P29" s="45"/>
      <c r="Q29" s="45"/>
      <c r="R29" s="45"/>
    </row>
    <row r="30" spans="1:18" ht="12.75" customHeight="1" x14ac:dyDescent="0.2">
      <c r="B30" s="1" t="s">
        <v>90</v>
      </c>
      <c r="E30" s="45"/>
      <c r="F30" s="50"/>
      <c r="G30" s="173">
        <v>0</v>
      </c>
      <c r="H30" s="45"/>
      <c r="I30" s="45"/>
      <c r="J30" s="45"/>
      <c r="K30" s="140">
        <f>G30*$K$21</f>
        <v>0</v>
      </c>
      <c r="L30" s="54"/>
      <c r="M30" s="53">
        <f t="shared" si="0"/>
        <v>0</v>
      </c>
      <c r="N30" s="53">
        <f>M30*(1+N8)</f>
        <v>0</v>
      </c>
      <c r="O30" s="53">
        <f>N30*(1+O8)</f>
        <v>0</v>
      </c>
      <c r="P30" s="45"/>
      <c r="Q30" s="45"/>
      <c r="R30" s="45"/>
    </row>
    <row r="31" spans="1:18" ht="12.75" customHeight="1" thickBot="1" x14ac:dyDescent="0.25">
      <c r="B31" s="1" t="s">
        <v>92</v>
      </c>
      <c r="E31" s="45"/>
      <c r="F31" s="50"/>
      <c r="G31" s="173">
        <v>0</v>
      </c>
      <c r="H31" s="45"/>
      <c r="I31" s="45"/>
      <c r="J31" s="45"/>
      <c r="K31" s="139">
        <f>G31*$K$21</f>
        <v>0</v>
      </c>
      <c r="L31" s="54"/>
      <c r="M31" s="57">
        <f t="shared" si="0"/>
        <v>0</v>
      </c>
      <c r="N31" s="57">
        <f>M31*(1+N8)</f>
        <v>0</v>
      </c>
      <c r="O31" s="57">
        <f>N31*(1+O8)</f>
        <v>0</v>
      </c>
      <c r="P31" s="45"/>
      <c r="Q31" s="45"/>
      <c r="R31" s="45"/>
    </row>
    <row r="32" spans="1:18" ht="12.75" customHeight="1" x14ac:dyDescent="0.2">
      <c r="A32" s="1" t="s">
        <v>89</v>
      </c>
      <c r="E32" s="45"/>
      <c r="F32" s="50"/>
      <c r="G32" s="45"/>
      <c r="H32" s="45"/>
      <c r="I32" s="45"/>
      <c r="J32" s="45"/>
      <c r="K32" s="53">
        <f>SUM(K24:K31)</f>
        <v>0</v>
      </c>
      <c r="L32" s="54"/>
      <c r="M32" s="53">
        <f>SUM(M24:M31)</f>
        <v>0</v>
      </c>
      <c r="N32" s="53">
        <f>SUM(N24:N31)</f>
        <v>0</v>
      </c>
      <c r="O32" s="53">
        <f>SUM(O24:O31)</f>
        <v>0</v>
      </c>
      <c r="P32" s="45"/>
      <c r="Q32" s="45"/>
      <c r="R32" s="45"/>
    </row>
    <row r="33" spans="1:18" ht="12.75" customHeight="1" x14ac:dyDescent="0.2">
      <c r="E33" s="45"/>
      <c r="F33" s="50"/>
      <c r="G33" s="45"/>
      <c r="H33" s="45"/>
      <c r="I33" s="45"/>
      <c r="J33" s="45"/>
      <c r="K33" s="61"/>
      <c r="L33" s="62"/>
      <c r="M33" s="45"/>
      <c r="N33" s="45"/>
      <c r="O33" s="45"/>
      <c r="P33" s="45"/>
      <c r="Q33" s="45"/>
      <c r="R33" s="45"/>
    </row>
    <row r="34" spans="1:18" ht="12.75" customHeight="1" thickBot="1" x14ac:dyDescent="0.25">
      <c r="E34" s="45"/>
      <c r="F34" s="50"/>
      <c r="G34" s="45"/>
      <c r="H34" s="45"/>
      <c r="I34" s="45"/>
      <c r="J34" s="45"/>
      <c r="K34" s="63"/>
      <c r="L34" s="51"/>
      <c r="M34" s="63"/>
      <c r="N34" s="63"/>
      <c r="O34" s="63"/>
      <c r="P34" s="45"/>
      <c r="Q34" s="45"/>
      <c r="R34" s="45"/>
    </row>
    <row r="35" spans="1:18" ht="18" customHeight="1" thickBot="1" x14ac:dyDescent="0.25">
      <c r="A35" s="1" t="s">
        <v>96</v>
      </c>
      <c r="E35" s="45"/>
      <c r="F35" s="50"/>
      <c r="G35" s="45"/>
      <c r="H35" s="45"/>
      <c r="I35" s="45"/>
      <c r="J35" s="45"/>
      <c r="K35" s="65">
        <f>K21+K32</f>
        <v>0</v>
      </c>
      <c r="L35" s="54"/>
      <c r="M35" s="65">
        <f>M21+M32</f>
        <v>0</v>
      </c>
      <c r="N35" s="65">
        <f>N21+N32</f>
        <v>0</v>
      </c>
      <c r="O35" s="65">
        <f>O21+O32</f>
        <v>0</v>
      </c>
      <c r="P35" s="45"/>
      <c r="Q35" s="45"/>
      <c r="R35" s="45"/>
    </row>
    <row r="36" spans="1:18" ht="12.75" customHeight="1" thickTop="1" x14ac:dyDescent="0.2">
      <c r="E36" s="45"/>
      <c r="F36" s="50"/>
      <c r="G36" s="45"/>
      <c r="H36" s="45"/>
      <c r="I36" s="45"/>
      <c r="J36" s="45"/>
      <c r="K36" s="45"/>
      <c r="L36" s="51"/>
      <c r="M36" s="45"/>
      <c r="N36" s="45"/>
      <c r="O36" s="45"/>
      <c r="P36" s="45"/>
      <c r="Q36" s="45"/>
      <c r="R36" s="45"/>
    </row>
    <row r="37" spans="1:18" ht="12.75" customHeight="1" x14ac:dyDescent="0.2">
      <c r="E37" s="45"/>
      <c r="F37" s="50"/>
      <c r="G37" s="45"/>
      <c r="H37" s="45"/>
      <c r="I37" s="45"/>
      <c r="J37" s="45"/>
      <c r="K37" s="45"/>
      <c r="L37" s="51"/>
      <c r="M37" s="45"/>
      <c r="N37" s="45"/>
      <c r="O37" s="45"/>
      <c r="P37" s="45"/>
      <c r="Q37" s="45"/>
      <c r="R37" s="45"/>
    </row>
    <row r="38" spans="1:18" ht="12.75" customHeight="1" x14ac:dyDescent="0.2">
      <c r="E38" s="45"/>
      <c r="F38" s="50"/>
      <c r="G38" s="45"/>
      <c r="H38" s="45"/>
      <c r="I38" s="45"/>
      <c r="J38" s="45"/>
      <c r="K38" s="45"/>
      <c r="L38" s="51"/>
      <c r="M38" s="45"/>
      <c r="N38" s="45"/>
      <c r="O38" s="45"/>
      <c r="P38" s="45"/>
      <c r="Q38" s="45"/>
      <c r="R38" s="45"/>
    </row>
    <row r="39" spans="1:18" ht="12.75" customHeight="1" x14ac:dyDescent="0.2">
      <c r="E39" s="45"/>
      <c r="F39" s="50"/>
      <c r="G39" s="45"/>
      <c r="H39" s="45"/>
      <c r="I39" s="45"/>
      <c r="J39" s="45"/>
      <c r="K39" s="45"/>
      <c r="L39" s="51"/>
      <c r="M39" s="45"/>
      <c r="N39" s="45"/>
      <c r="O39" s="45"/>
      <c r="P39" s="45"/>
      <c r="Q39" s="45"/>
      <c r="R39" s="45"/>
    </row>
    <row r="40" spans="1:18" ht="12.75" customHeight="1" x14ac:dyDescent="0.2">
      <c r="E40" s="45"/>
      <c r="F40" s="50"/>
      <c r="G40" s="45"/>
      <c r="H40" s="45"/>
      <c r="I40" s="45"/>
      <c r="J40" s="45"/>
      <c r="K40" s="45"/>
      <c r="L40" s="51"/>
      <c r="M40" s="61"/>
      <c r="N40" s="61"/>
      <c r="O40" s="45"/>
      <c r="P40" s="45"/>
      <c r="Q40" s="45"/>
      <c r="R40" s="45"/>
    </row>
    <row r="41" spans="1:18" ht="12.75" customHeight="1" x14ac:dyDescent="0.2">
      <c r="E41" s="45"/>
      <c r="F41" s="50"/>
      <c r="G41" s="45"/>
      <c r="H41" s="45"/>
      <c r="I41" s="45"/>
      <c r="J41" s="45"/>
      <c r="K41" s="45"/>
      <c r="L41" s="51"/>
      <c r="M41" s="45"/>
      <c r="N41" s="45"/>
      <c r="O41" s="45"/>
      <c r="P41" s="45"/>
      <c r="Q41" s="45"/>
      <c r="R41" s="45"/>
    </row>
    <row r="42" spans="1:18" ht="12.75" customHeight="1" x14ac:dyDescent="0.2">
      <c r="E42" s="45"/>
      <c r="F42" s="50"/>
      <c r="G42" s="45"/>
      <c r="H42" s="45"/>
      <c r="I42" s="45"/>
      <c r="J42" s="45"/>
      <c r="K42" s="45"/>
      <c r="L42" s="51"/>
      <c r="M42" s="45"/>
      <c r="N42" s="45"/>
      <c r="O42" s="45"/>
      <c r="P42" s="45"/>
      <c r="Q42" s="45"/>
      <c r="R42" s="45"/>
    </row>
    <row r="43" spans="1:18" ht="12.75" customHeight="1" x14ac:dyDescent="0.2">
      <c r="E43" s="45"/>
      <c r="F43" s="50"/>
      <c r="G43" s="45"/>
      <c r="H43" s="45"/>
      <c r="I43" s="45"/>
      <c r="J43" s="45"/>
      <c r="K43" s="45"/>
      <c r="L43" s="51"/>
      <c r="M43" s="45"/>
      <c r="N43" s="45"/>
      <c r="O43" s="45"/>
      <c r="P43" s="45"/>
      <c r="Q43" s="45"/>
      <c r="R43" s="45"/>
    </row>
    <row r="44" spans="1:18" ht="12.75" customHeight="1" x14ac:dyDescent="0.2">
      <c r="E44" s="45"/>
      <c r="F44" s="50"/>
      <c r="G44" s="45"/>
      <c r="H44" s="45"/>
      <c r="I44" s="45"/>
      <c r="J44" s="45"/>
      <c r="K44" s="45"/>
      <c r="L44" s="51"/>
      <c r="M44" s="45"/>
      <c r="N44" s="45"/>
      <c r="O44" s="45"/>
      <c r="P44" s="45"/>
      <c r="Q44" s="45"/>
      <c r="R44" s="45"/>
    </row>
    <row r="45" spans="1:18" ht="12.75" customHeight="1" x14ac:dyDescent="0.2">
      <c r="E45" s="45"/>
      <c r="F45" s="50"/>
      <c r="G45" s="45"/>
      <c r="H45" s="45"/>
      <c r="I45" s="45"/>
      <c r="J45" s="45"/>
      <c r="K45" s="45"/>
      <c r="L45" s="51"/>
      <c r="M45" s="45"/>
      <c r="N45" s="45"/>
      <c r="O45" s="45"/>
      <c r="P45" s="45"/>
      <c r="Q45" s="45"/>
      <c r="R45" s="45"/>
    </row>
    <row r="46" spans="1:18" ht="12.75" customHeight="1" x14ac:dyDescent="0.2">
      <c r="E46" s="45"/>
      <c r="F46" s="50"/>
      <c r="G46" s="45"/>
      <c r="H46" s="45"/>
      <c r="I46" s="45"/>
      <c r="J46" s="45"/>
      <c r="K46" s="45"/>
      <c r="L46" s="51"/>
      <c r="M46" s="45"/>
      <c r="N46" s="45"/>
      <c r="O46" s="45"/>
      <c r="P46" s="45"/>
      <c r="Q46" s="45"/>
      <c r="R46" s="45"/>
    </row>
    <row r="47" spans="1:18" ht="12.75" customHeight="1" x14ac:dyDescent="0.2">
      <c r="E47" s="45"/>
      <c r="F47" s="50"/>
      <c r="G47" s="45"/>
      <c r="H47" s="45"/>
      <c r="I47" s="45"/>
      <c r="J47" s="45"/>
      <c r="K47" s="45"/>
      <c r="L47" s="51"/>
      <c r="M47" s="45"/>
      <c r="N47" s="45"/>
      <c r="O47" s="45"/>
      <c r="P47" s="45"/>
      <c r="Q47" s="45"/>
      <c r="R47" s="45"/>
    </row>
    <row r="48" spans="1:18" ht="12.75" customHeight="1" x14ac:dyDescent="0.2">
      <c r="E48" s="45"/>
      <c r="F48" s="50"/>
      <c r="G48" s="45"/>
      <c r="H48" s="45"/>
      <c r="I48" s="45"/>
      <c r="J48" s="45"/>
      <c r="K48" s="45"/>
      <c r="L48" s="51"/>
      <c r="M48" s="45"/>
      <c r="N48" s="45"/>
      <c r="O48" s="45"/>
      <c r="P48" s="45"/>
      <c r="Q48" s="45"/>
      <c r="R48" s="45"/>
    </row>
    <row r="49" spans="5:18" ht="12.75" customHeight="1" x14ac:dyDescent="0.2">
      <c r="E49" s="45"/>
      <c r="F49" s="50"/>
      <c r="G49" s="45"/>
      <c r="H49" s="45"/>
      <c r="I49" s="45"/>
      <c r="J49" s="45"/>
      <c r="K49" s="45"/>
      <c r="L49" s="51"/>
      <c r="M49" s="45"/>
      <c r="N49" s="45"/>
      <c r="O49" s="45"/>
      <c r="P49" s="45"/>
      <c r="Q49" s="45"/>
      <c r="R49" s="45"/>
    </row>
    <row r="50" spans="5:18" ht="12.75" customHeight="1" x14ac:dyDescent="0.2">
      <c r="E50" s="45"/>
      <c r="F50" s="50"/>
      <c r="G50" s="45"/>
      <c r="H50" s="45"/>
      <c r="I50" s="45"/>
      <c r="J50" s="45"/>
      <c r="K50" s="45"/>
      <c r="L50" s="51"/>
      <c r="M50" s="45"/>
      <c r="N50" s="45"/>
      <c r="O50" s="45"/>
      <c r="P50" s="45"/>
      <c r="Q50" s="45"/>
      <c r="R50" s="45"/>
    </row>
    <row r="51" spans="5:18" ht="12.75" customHeight="1" x14ac:dyDescent="0.2"/>
    <row r="52" spans="5:18" ht="12.75" customHeight="1" x14ac:dyDescent="0.2"/>
    <row r="53" spans="5:18" ht="12.75" customHeight="1" x14ac:dyDescent="0.2"/>
    <row r="54" spans="5:18" ht="12.75" customHeight="1" x14ac:dyDescent="0.2"/>
    <row r="55" spans="5:18" ht="12.75" customHeight="1" x14ac:dyDescent="0.2"/>
    <row r="56" spans="5:18" ht="12.75" customHeight="1" x14ac:dyDescent="0.2"/>
    <row r="57" spans="5:18" ht="12.75" customHeight="1" x14ac:dyDescent="0.2"/>
    <row r="58" spans="5:18" ht="12.75" customHeight="1" x14ac:dyDescent="0.2"/>
  </sheetData>
  <phoneticPr fontId="4" type="noConversion"/>
  <pageMargins left="0.75" right="0.75" top="1" bottom="1" header="0.5" footer="0.5"/>
  <pageSetup scale="75" orientation="landscape" blackAndWhite="1" horizontalDpi="300" verticalDpi="300" r:id="rId1"/>
  <headerFooter alignWithMargins="0"/>
  <ignoredErrors>
    <ignoredError sqref="K29:K31" unlockedFormula="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indexed="43"/>
  </sheetPr>
  <dimension ref="A1:Q63"/>
  <sheetViews>
    <sheetView showGridLines="0" showRowColHeaders="0" workbookViewId="0">
      <selection activeCell="H9" sqref="H9"/>
    </sheetView>
  </sheetViews>
  <sheetFormatPr defaultRowHeight="12" x14ac:dyDescent="0.2"/>
  <cols>
    <col min="1" max="4" width="3" style="1" customWidth="1"/>
    <col min="5" max="5" width="20.7109375" customWidth="1"/>
    <col min="6" max="6" width="5.7109375" customWidth="1"/>
    <col min="7" max="7" width="18.7109375" customWidth="1"/>
    <col min="8" max="8" width="8.7109375" style="20" customWidth="1"/>
    <col min="9" max="11" width="18.7109375" customWidth="1"/>
    <col min="12" max="12" width="5.7109375" customWidth="1"/>
  </cols>
  <sheetData>
    <row r="1" spans="1:17" ht="15.75" x14ac:dyDescent="0.25">
      <c r="A1" s="5" t="str">
        <f>'1. Required Start-Up Funds'!A1</f>
        <v>CloudNET Co.,Ltd</v>
      </c>
      <c r="Q1" s="16">
        <f ca="1">NOW()</f>
        <v>42440.265143055556</v>
      </c>
    </row>
    <row r="2" spans="1:17" ht="15.75" x14ac:dyDescent="0.25">
      <c r="A2" s="5" t="s">
        <v>98</v>
      </c>
    </row>
    <row r="3" spans="1:17" x14ac:dyDescent="0.2">
      <c r="E3" s="1"/>
      <c r="F3" s="45"/>
      <c r="G3" s="45"/>
      <c r="H3" s="51"/>
      <c r="I3" s="45"/>
      <c r="J3" s="45"/>
      <c r="K3" s="45"/>
      <c r="L3" s="45"/>
      <c r="M3" s="45"/>
      <c r="N3" s="45"/>
      <c r="O3" s="45"/>
      <c r="P3" s="45"/>
      <c r="Q3" s="45"/>
    </row>
    <row r="4" spans="1:17" x14ac:dyDescent="0.2">
      <c r="E4" s="45"/>
      <c r="F4" s="45"/>
      <c r="G4" s="45"/>
      <c r="H4" s="51"/>
      <c r="I4" s="45"/>
      <c r="J4" s="45"/>
      <c r="K4" s="45"/>
      <c r="L4" s="45"/>
      <c r="M4" s="45"/>
      <c r="N4" s="45"/>
      <c r="O4" s="45"/>
      <c r="P4" s="45"/>
      <c r="Q4" s="45"/>
    </row>
    <row r="5" spans="1:17" ht="12.75" customHeight="1" x14ac:dyDescent="0.2">
      <c r="E5" s="45"/>
      <c r="F5" s="45"/>
      <c r="G5" s="45"/>
      <c r="H5" s="51"/>
      <c r="I5" s="45"/>
      <c r="J5" s="45"/>
      <c r="K5" s="45"/>
      <c r="L5" s="45"/>
      <c r="M5" s="45"/>
      <c r="N5" s="45"/>
      <c r="O5" s="45"/>
      <c r="P5" s="45"/>
      <c r="Q5" s="45"/>
    </row>
    <row r="6" spans="1:17" ht="12.75" customHeight="1" thickBot="1" x14ac:dyDescent="0.25">
      <c r="A6" s="1" t="s">
        <v>98</v>
      </c>
      <c r="E6" s="45"/>
      <c r="F6" s="47"/>
      <c r="G6" s="48" t="s">
        <v>71</v>
      </c>
      <c r="H6" s="49"/>
      <c r="I6" s="48" t="s">
        <v>60</v>
      </c>
      <c r="J6" s="48" t="s">
        <v>72</v>
      </c>
      <c r="K6" s="48" t="s">
        <v>61</v>
      </c>
      <c r="L6" s="45"/>
      <c r="M6" s="49" t="s">
        <v>4</v>
      </c>
      <c r="N6" s="45"/>
      <c r="O6" s="45"/>
      <c r="P6" s="45"/>
      <c r="Q6" s="45"/>
    </row>
    <row r="7" spans="1:17" ht="12.75" customHeight="1" thickTop="1" x14ac:dyDescent="0.2">
      <c r="E7" s="45"/>
      <c r="F7" s="45"/>
      <c r="G7" s="45"/>
      <c r="H7" s="51"/>
      <c r="I7" s="45"/>
      <c r="J7" s="45"/>
      <c r="K7" s="45"/>
      <c r="L7" s="45"/>
      <c r="M7" s="45"/>
      <c r="N7" s="45"/>
      <c r="O7" s="45"/>
      <c r="P7" s="45"/>
      <c r="Q7" s="45"/>
    </row>
    <row r="8" spans="1:17" ht="12.75" customHeight="1" x14ac:dyDescent="0.2">
      <c r="A8" s="1" t="s">
        <v>93</v>
      </c>
      <c r="E8" s="45"/>
      <c r="F8" s="45"/>
      <c r="G8" s="45"/>
      <c r="H8" s="51"/>
      <c r="I8" s="45"/>
      <c r="J8" s="155">
        <v>0.03</v>
      </c>
      <c r="K8" s="155">
        <v>0.03</v>
      </c>
      <c r="L8" s="45"/>
      <c r="M8" s="45"/>
      <c r="N8" s="45"/>
      <c r="O8" s="45"/>
      <c r="P8" s="45"/>
      <c r="Q8" s="45"/>
    </row>
    <row r="9" spans="1:17" ht="12.75" customHeight="1" x14ac:dyDescent="0.2">
      <c r="E9" s="45"/>
      <c r="F9" s="45"/>
      <c r="G9" s="45"/>
      <c r="H9" s="51"/>
      <c r="I9" s="45"/>
      <c r="J9" s="45"/>
      <c r="K9" s="45"/>
      <c r="L9" s="45"/>
      <c r="M9" s="45"/>
      <c r="N9" s="45"/>
      <c r="O9" s="45"/>
      <c r="P9" s="45"/>
      <c r="Q9" s="45"/>
    </row>
    <row r="10" spans="1:17" ht="12.75" customHeight="1" x14ac:dyDescent="0.2">
      <c r="A10" s="24" t="s">
        <v>99</v>
      </c>
      <c r="B10" s="24"/>
      <c r="C10" s="24"/>
      <c r="D10" s="24"/>
      <c r="E10" s="51"/>
      <c r="F10" s="51"/>
      <c r="G10" s="51"/>
      <c r="H10" s="51"/>
      <c r="I10" s="51"/>
      <c r="J10" s="51"/>
      <c r="K10" s="51"/>
      <c r="L10" s="45"/>
      <c r="M10" s="45"/>
      <c r="N10" s="45"/>
      <c r="O10" s="45"/>
      <c r="P10" s="45"/>
      <c r="Q10" s="45"/>
    </row>
    <row r="11" spans="1:17" ht="12.75" customHeight="1" x14ac:dyDescent="0.2">
      <c r="A11" s="24"/>
      <c r="B11" s="172" t="s">
        <v>100</v>
      </c>
      <c r="C11" s="170"/>
      <c r="D11" s="170"/>
      <c r="E11" s="171"/>
      <c r="F11" s="51"/>
      <c r="G11" s="154">
        <v>0</v>
      </c>
      <c r="H11" s="52"/>
      <c r="I11" s="54">
        <f>G11*12</f>
        <v>0</v>
      </c>
      <c r="J11" s="54">
        <f>I11*(1+$J$8)</f>
        <v>0</v>
      </c>
      <c r="K11" s="54">
        <f>J11*(1+$K$8)</f>
        <v>0</v>
      </c>
      <c r="L11" s="45"/>
      <c r="M11" s="45"/>
      <c r="N11" s="45"/>
      <c r="O11" s="45"/>
      <c r="P11" s="45"/>
      <c r="Q11" s="45"/>
    </row>
    <row r="12" spans="1:17" ht="12.75" customHeight="1" x14ac:dyDescent="0.2">
      <c r="A12" s="24"/>
      <c r="B12" s="172" t="s">
        <v>101</v>
      </c>
      <c r="C12" s="170"/>
      <c r="D12" s="170"/>
      <c r="E12" s="171"/>
      <c r="F12" s="51"/>
      <c r="G12" s="138">
        <v>0</v>
      </c>
      <c r="H12" s="54"/>
      <c r="I12" s="54">
        <f t="shared" ref="I12:I30" si="0">G12*12</f>
        <v>0</v>
      </c>
      <c r="J12" s="54">
        <f t="shared" ref="J12:J30" si="1">I12*(1+$J$8)</f>
        <v>0</v>
      </c>
      <c r="K12" s="54">
        <f t="shared" ref="K12:K30" si="2">J12*(1+$K$8)</f>
        <v>0</v>
      </c>
      <c r="L12" s="45"/>
      <c r="M12" s="45"/>
      <c r="N12" s="45"/>
      <c r="O12" s="45"/>
      <c r="P12" s="45"/>
      <c r="Q12" s="45"/>
    </row>
    <row r="13" spans="1:17" ht="12.75" customHeight="1" x14ac:dyDescent="0.2">
      <c r="A13" s="24"/>
      <c r="B13" s="172" t="s">
        <v>102</v>
      </c>
      <c r="C13" s="170"/>
      <c r="D13" s="170"/>
      <c r="E13" s="171"/>
      <c r="F13" s="51"/>
      <c r="G13" s="138">
        <v>0</v>
      </c>
      <c r="H13" s="54"/>
      <c r="I13" s="54">
        <f t="shared" si="0"/>
        <v>0</v>
      </c>
      <c r="J13" s="54">
        <f t="shared" si="1"/>
        <v>0</v>
      </c>
      <c r="K13" s="54">
        <f t="shared" si="2"/>
        <v>0</v>
      </c>
      <c r="L13" s="45"/>
      <c r="M13" s="45"/>
      <c r="N13" s="45"/>
      <c r="O13" s="45"/>
      <c r="P13" s="45"/>
      <c r="Q13" s="45"/>
    </row>
    <row r="14" spans="1:17" ht="12.75" customHeight="1" x14ac:dyDescent="0.2">
      <c r="A14" s="24"/>
      <c r="B14" s="172" t="s">
        <v>103</v>
      </c>
      <c r="C14" s="170"/>
      <c r="D14" s="170"/>
      <c r="E14" s="171"/>
      <c r="F14" s="51"/>
      <c r="G14" s="138">
        <v>0</v>
      </c>
      <c r="H14" s="54"/>
      <c r="I14" s="54">
        <f t="shared" si="0"/>
        <v>0</v>
      </c>
      <c r="J14" s="54">
        <f t="shared" si="1"/>
        <v>0</v>
      </c>
      <c r="K14" s="54">
        <f t="shared" si="2"/>
        <v>0</v>
      </c>
      <c r="L14" s="45"/>
      <c r="M14" s="45"/>
      <c r="N14" s="45"/>
      <c r="O14" s="45"/>
      <c r="P14" s="45"/>
      <c r="Q14" s="45"/>
    </row>
    <row r="15" spans="1:17" ht="12.75" customHeight="1" x14ac:dyDescent="0.2">
      <c r="A15" s="24"/>
      <c r="B15" s="172" t="s">
        <v>142</v>
      </c>
      <c r="C15" s="170"/>
      <c r="D15" s="170"/>
      <c r="E15" s="171"/>
      <c r="F15" s="51"/>
      <c r="G15" s="138">
        <v>0</v>
      </c>
      <c r="H15" s="54"/>
      <c r="I15" s="54">
        <f t="shared" si="0"/>
        <v>0</v>
      </c>
      <c r="J15" s="54">
        <f t="shared" si="1"/>
        <v>0</v>
      </c>
      <c r="K15" s="54">
        <f t="shared" si="2"/>
        <v>0</v>
      </c>
      <c r="L15" s="45"/>
      <c r="M15" s="45"/>
      <c r="N15" s="45"/>
      <c r="O15" s="45"/>
      <c r="P15" s="45"/>
      <c r="Q15" s="45"/>
    </row>
    <row r="16" spans="1:17" ht="12.75" customHeight="1" x14ac:dyDescent="0.2">
      <c r="A16" s="24"/>
      <c r="B16" s="172" t="s">
        <v>104</v>
      </c>
      <c r="C16" s="170"/>
      <c r="D16" s="170"/>
      <c r="E16" s="171"/>
      <c r="F16" s="64"/>
      <c r="G16" s="138">
        <v>0</v>
      </c>
      <c r="H16" s="54"/>
      <c r="I16" s="54">
        <f t="shared" si="0"/>
        <v>0</v>
      </c>
      <c r="J16" s="54">
        <f t="shared" si="1"/>
        <v>0</v>
      </c>
      <c r="K16" s="54">
        <f t="shared" si="2"/>
        <v>0</v>
      </c>
      <c r="L16" s="45"/>
      <c r="M16" s="45"/>
      <c r="N16" s="45"/>
      <c r="O16" s="45"/>
      <c r="P16" s="45"/>
      <c r="Q16" s="45"/>
    </row>
    <row r="17" spans="1:17" ht="12.75" customHeight="1" x14ac:dyDescent="0.2">
      <c r="A17" s="24"/>
      <c r="B17" s="172" t="s">
        <v>116</v>
      </c>
      <c r="C17" s="170"/>
      <c r="D17" s="170"/>
      <c r="E17" s="171"/>
      <c r="F17" s="64"/>
      <c r="G17" s="138">
        <v>0</v>
      </c>
      <c r="H17" s="54"/>
      <c r="I17" s="54">
        <f t="shared" si="0"/>
        <v>0</v>
      </c>
      <c r="J17" s="54">
        <f t="shared" si="1"/>
        <v>0</v>
      </c>
      <c r="K17" s="54">
        <f t="shared" si="2"/>
        <v>0</v>
      </c>
      <c r="L17" s="45"/>
      <c r="M17" s="45"/>
      <c r="N17" s="45"/>
      <c r="O17" s="45"/>
      <c r="P17" s="45"/>
      <c r="Q17" s="45"/>
    </row>
    <row r="18" spans="1:17" ht="12.75" customHeight="1" x14ac:dyDescent="0.2">
      <c r="A18" s="24"/>
      <c r="B18" s="172" t="s">
        <v>105</v>
      </c>
      <c r="C18" s="170"/>
      <c r="D18" s="170"/>
      <c r="E18" s="171"/>
      <c r="F18" s="66"/>
      <c r="G18" s="138">
        <v>0</v>
      </c>
      <c r="H18" s="54"/>
      <c r="I18" s="54">
        <f t="shared" si="0"/>
        <v>0</v>
      </c>
      <c r="J18" s="54">
        <f t="shared" si="1"/>
        <v>0</v>
      </c>
      <c r="K18" s="54">
        <f t="shared" si="2"/>
        <v>0</v>
      </c>
      <c r="L18" s="45"/>
      <c r="M18" s="45"/>
      <c r="N18" s="45"/>
      <c r="O18" s="45"/>
      <c r="P18" s="45"/>
      <c r="Q18" s="45"/>
    </row>
    <row r="19" spans="1:17" ht="12.75" customHeight="1" x14ac:dyDescent="0.2">
      <c r="A19" s="24"/>
      <c r="B19" s="172" t="s">
        <v>106</v>
      </c>
      <c r="C19" s="170"/>
      <c r="D19" s="170"/>
      <c r="E19" s="171"/>
      <c r="F19" s="51"/>
      <c r="G19" s="138">
        <v>0</v>
      </c>
      <c r="H19" s="54"/>
      <c r="I19" s="54">
        <f t="shared" si="0"/>
        <v>0</v>
      </c>
      <c r="J19" s="54">
        <f t="shared" si="1"/>
        <v>0</v>
      </c>
      <c r="K19" s="54">
        <f t="shared" si="2"/>
        <v>0</v>
      </c>
      <c r="L19" s="45"/>
      <c r="M19" s="45"/>
      <c r="N19" s="45"/>
      <c r="O19" s="45"/>
      <c r="P19" s="45"/>
      <c r="Q19" s="45"/>
    </row>
    <row r="20" spans="1:17" ht="12.75" customHeight="1" x14ac:dyDescent="0.2">
      <c r="A20" s="24"/>
      <c r="B20" s="172" t="s">
        <v>115</v>
      </c>
      <c r="C20" s="170"/>
      <c r="D20" s="170"/>
      <c r="E20" s="171"/>
      <c r="F20" s="51"/>
      <c r="G20" s="138">
        <v>0</v>
      </c>
      <c r="H20" s="54"/>
      <c r="I20" s="54">
        <f t="shared" si="0"/>
        <v>0</v>
      </c>
      <c r="J20" s="54">
        <f t="shared" si="1"/>
        <v>0</v>
      </c>
      <c r="K20" s="54">
        <f t="shared" si="2"/>
        <v>0</v>
      </c>
      <c r="L20" s="45"/>
      <c r="M20" s="45"/>
      <c r="N20" s="45"/>
      <c r="O20" s="45"/>
      <c r="P20" s="45"/>
      <c r="Q20" s="45"/>
    </row>
    <row r="21" spans="1:17" ht="12.75" customHeight="1" x14ac:dyDescent="0.2">
      <c r="A21" s="24"/>
      <c r="B21" s="172" t="s">
        <v>107</v>
      </c>
      <c r="C21" s="170"/>
      <c r="D21" s="170"/>
      <c r="E21" s="171"/>
      <c r="F21" s="64"/>
      <c r="G21" s="138">
        <v>0</v>
      </c>
      <c r="H21" s="54"/>
      <c r="I21" s="54">
        <f t="shared" si="0"/>
        <v>0</v>
      </c>
      <c r="J21" s="54">
        <f t="shared" si="1"/>
        <v>0</v>
      </c>
      <c r="K21" s="54">
        <f t="shared" si="2"/>
        <v>0</v>
      </c>
      <c r="L21" s="45"/>
      <c r="M21" s="45"/>
      <c r="N21" s="45"/>
      <c r="O21" s="45"/>
      <c r="P21" s="45"/>
      <c r="Q21" s="45"/>
    </row>
    <row r="22" spans="1:17" ht="12.75" customHeight="1" x14ac:dyDescent="0.2">
      <c r="A22" s="24"/>
      <c r="B22" s="172" t="s">
        <v>108</v>
      </c>
      <c r="C22" s="170"/>
      <c r="D22" s="170"/>
      <c r="E22" s="171"/>
      <c r="F22" s="66"/>
      <c r="G22" s="138">
        <v>0</v>
      </c>
      <c r="H22" s="54"/>
      <c r="I22" s="54">
        <f t="shared" si="0"/>
        <v>0</v>
      </c>
      <c r="J22" s="54">
        <f t="shared" si="1"/>
        <v>0</v>
      </c>
      <c r="K22" s="54">
        <f t="shared" si="2"/>
        <v>0</v>
      </c>
      <c r="L22" s="45"/>
      <c r="M22" s="45"/>
      <c r="N22" s="45"/>
      <c r="O22" s="45"/>
      <c r="P22" s="45"/>
      <c r="Q22" s="45"/>
    </row>
    <row r="23" spans="1:17" ht="12.75" customHeight="1" x14ac:dyDescent="0.2">
      <c r="A23" s="24"/>
      <c r="B23" s="172" t="s">
        <v>109</v>
      </c>
      <c r="C23" s="170"/>
      <c r="D23" s="170"/>
      <c r="E23" s="171"/>
      <c r="F23" s="51"/>
      <c r="G23" s="138">
        <v>0</v>
      </c>
      <c r="H23" s="54"/>
      <c r="I23" s="54">
        <f t="shared" si="0"/>
        <v>0</v>
      </c>
      <c r="J23" s="54">
        <f t="shared" si="1"/>
        <v>0</v>
      </c>
      <c r="K23" s="54">
        <f t="shared" si="2"/>
        <v>0</v>
      </c>
      <c r="L23" s="45"/>
      <c r="M23" s="45"/>
      <c r="N23" s="45"/>
      <c r="O23" s="45"/>
      <c r="P23" s="45"/>
      <c r="Q23" s="45"/>
    </row>
    <row r="24" spans="1:17" ht="12.75" customHeight="1" x14ac:dyDescent="0.2">
      <c r="A24" s="24"/>
      <c r="B24" s="172" t="s">
        <v>110</v>
      </c>
      <c r="C24" s="170"/>
      <c r="D24" s="170"/>
      <c r="E24" s="171"/>
      <c r="F24" s="51"/>
      <c r="G24" s="138">
        <v>0</v>
      </c>
      <c r="H24" s="54"/>
      <c r="I24" s="54">
        <f t="shared" si="0"/>
        <v>0</v>
      </c>
      <c r="J24" s="54">
        <f t="shared" si="1"/>
        <v>0</v>
      </c>
      <c r="K24" s="54">
        <f t="shared" si="2"/>
        <v>0</v>
      </c>
      <c r="L24" s="45"/>
      <c r="M24" s="45"/>
      <c r="N24" s="45"/>
      <c r="O24" s="45"/>
      <c r="P24" s="45"/>
      <c r="Q24" s="45"/>
    </row>
    <row r="25" spans="1:17" ht="12.75" customHeight="1" x14ac:dyDescent="0.2">
      <c r="A25" s="24"/>
      <c r="B25" s="172" t="s">
        <v>111</v>
      </c>
      <c r="C25" s="170"/>
      <c r="D25" s="170"/>
      <c r="E25" s="171"/>
      <c r="F25" s="51"/>
      <c r="G25" s="138">
        <v>0</v>
      </c>
      <c r="H25" s="54"/>
      <c r="I25" s="54">
        <f t="shared" si="0"/>
        <v>0</v>
      </c>
      <c r="J25" s="54">
        <f t="shared" si="1"/>
        <v>0</v>
      </c>
      <c r="K25" s="54">
        <f t="shared" si="2"/>
        <v>0</v>
      </c>
      <c r="L25" s="45"/>
      <c r="M25" s="45"/>
      <c r="N25" s="45"/>
      <c r="O25" s="45"/>
      <c r="P25" s="45"/>
      <c r="Q25" s="45"/>
    </row>
    <row r="26" spans="1:17" ht="12.75" customHeight="1" x14ac:dyDescent="0.2">
      <c r="A26" s="24"/>
      <c r="B26" s="172" t="s">
        <v>112</v>
      </c>
      <c r="C26" s="170"/>
      <c r="D26" s="170"/>
      <c r="E26" s="171"/>
      <c r="F26" s="51"/>
      <c r="G26" s="138">
        <v>0</v>
      </c>
      <c r="H26" s="54"/>
      <c r="I26" s="54">
        <f t="shared" si="0"/>
        <v>0</v>
      </c>
      <c r="J26" s="54">
        <f t="shared" si="1"/>
        <v>0</v>
      </c>
      <c r="K26" s="54">
        <f t="shared" si="2"/>
        <v>0</v>
      </c>
      <c r="L26" s="45"/>
      <c r="M26" s="45"/>
      <c r="N26" s="45"/>
      <c r="O26" s="45"/>
      <c r="P26" s="45"/>
      <c r="Q26" s="45"/>
    </row>
    <row r="27" spans="1:17" ht="12.75" customHeight="1" x14ac:dyDescent="0.2">
      <c r="A27" s="24"/>
      <c r="B27" s="172" t="s">
        <v>21</v>
      </c>
      <c r="C27" s="170"/>
      <c r="D27" s="170"/>
      <c r="E27" s="171"/>
      <c r="F27" s="51"/>
      <c r="G27" s="138">
        <v>0</v>
      </c>
      <c r="H27" s="54"/>
      <c r="I27" s="54">
        <f t="shared" si="0"/>
        <v>0</v>
      </c>
      <c r="J27" s="54">
        <f t="shared" si="1"/>
        <v>0</v>
      </c>
      <c r="K27" s="54">
        <f t="shared" si="2"/>
        <v>0</v>
      </c>
      <c r="L27" s="45"/>
      <c r="M27" s="45"/>
      <c r="N27" s="45"/>
      <c r="O27" s="45"/>
      <c r="P27" s="45"/>
      <c r="Q27" s="45"/>
    </row>
    <row r="28" spans="1:17" ht="12.75" customHeight="1" x14ac:dyDescent="0.2">
      <c r="A28" s="24"/>
      <c r="B28" s="172" t="s">
        <v>117</v>
      </c>
      <c r="C28" s="170"/>
      <c r="D28" s="170"/>
      <c r="E28" s="171"/>
      <c r="F28" s="51"/>
      <c r="G28" s="138">
        <v>0</v>
      </c>
      <c r="H28" s="54"/>
      <c r="I28" s="54">
        <f t="shared" si="0"/>
        <v>0</v>
      </c>
      <c r="J28" s="54">
        <f t="shared" si="1"/>
        <v>0</v>
      </c>
      <c r="K28" s="54">
        <f t="shared" si="2"/>
        <v>0</v>
      </c>
      <c r="L28" s="45"/>
      <c r="M28" s="45"/>
      <c r="N28" s="45"/>
      <c r="O28" s="45"/>
      <c r="P28" s="45"/>
      <c r="Q28" s="45"/>
    </row>
    <row r="29" spans="1:17" ht="12.75" customHeight="1" x14ac:dyDescent="0.2">
      <c r="A29" s="24"/>
      <c r="B29" s="172" t="s">
        <v>113</v>
      </c>
      <c r="C29" s="170"/>
      <c r="D29" s="170"/>
      <c r="E29" s="171"/>
      <c r="F29" s="51"/>
      <c r="G29" s="138">
        <v>0</v>
      </c>
      <c r="H29" s="54"/>
      <c r="I29" s="54">
        <f t="shared" si="0"/>
        <v>0</v>
      </c>
      <c r="J29" s="54">
        <f t="shared" si="1"/>
        <v>0</v>
      </c>
      <c r="K29" s="54">
        <f t="shared" si="2"/>
        <v>0</v>
      </c>
      <c r="L29" s="45"/>
      <c r="M29" s="45"/>
      <c r="N29" s="45"/>
      <c r="O29" s="45"/>
      <c r="P29" s="45"/>
      <c r="Q29" s="45"/>
    </row>
    <row r="30" spans="1:17" ht="12.75" customHeight="1" thickBot="1" x14ac:dyDescent="0.25">
      <c r="A30" s="24"/>
      <c r="B30" s="172" t="s">
        <v>125</v>
      </c>
      <c r="C30" s="170"/>
      <c r="D30" s="170"/>
      <c r="E30" s="171"/>
      <c r="F30" s="51"/>
      <c r="G30" s="139">
        <v>0</v>
      </c>
      <c r="H30" s="54"/>
      <c r="I30" s="67">
        <f t="shared" si="0"/>
        <v>0</v>
      </c>
      <c r="J30" s="67">
        <f t="shared" si="1"/>
        <v>0</v>
      </c>
      <c r="K30" s="67">
        <f t="shared" si="2"/>
        <v>0</v>
      </c>
      <c r="L30" s="45"/>
      <c r="M30" s="45"/>
      <c r="N30" s="45"/>
      <c r="O30" s="45"/>
      <c r="P30" s="45"/>
      <c r="Q30" s="45"/>
    </row>
    <row r="31" spans="1:17" ht="12.75" customHeight="1" x14ac:dyDescent="0.2">
      <c r="A31" s="24" t="s">
        <v>114</v>
      </c>
      <c r="B31" s="24"/>
      <c r="C31" s="24"/>
      <c r="D31" s="24"/>
      <c r="E31" s="51"/>
      <c r="F31" s="51"/>
      <c r="G31" s="54">
        <f>SUM(G11:G30)</f>
        <v>0</v>
      </c>
      <c r="H31" s="54"/>
      <c r="I31" s="54">
        <f>SUM(I11:I30)</f>
        <v>0</v>
      </c>
      <c r="J31" s="54">
        <f>SUM(J11:J30)</f>
        <v>0</v>
      </c>
      <c r="K31" s="54">
        <f>SUM(K11:K30)</f>
        <v>0</v>
      </c>
      <c r="L31" s="45"/>
      <c r="M31" s="45"/>
      <c r="N31" s="45"/>
      <c r="O31" s="45"/>
      <c r="P31" s="45"/>
      <c r="Q31" s="45"/>
    </row>
    <row r="32" spans="1:17" ht="12.75" customHeight="1" x14ac:dyDescent="0.2">
      <c r="A32" s="24"/>
      <c r="B32" s="24"/>
      <c r="C32" s="24"/>
      <c r="D32" s="24"/>
      <c r="E32" s="51"/>
      <c r="F32" s="51"/>
      <c r="G32" s="54"/>
      <c r="H32" s="54"/>
      <c r="I32" s="54"/>
      <c r="J32" s="54"/>
      <c r="K32" s="54"/>
      <c r="L32" s="45"/>
      <c r="M32" s="45"/>
      <c r="N32" s="45"/>
      <c r="O32" s="45"/>
      <c r="P32" s="45"/>
      <c r="Q32" s="45"/>
    </row>
    <row r="33" spans="1:17" ht="12.75" customHeight="1" x14ac:dyDescent="0.2">
      <c r="A33" s="1" t="s">
        <v>118</v>
      </c>
      <c r="B33" s="24"/>
      <c r="C33" s="24"/>
      <c r="D33" s="24"/>
      <c r="E33" s="51"/>
      <c r="F33" s="51"/>
      <c r="G33" s="54"/>
      <c r="H33" s="54"/>
      <c r="I33" s="54"/>
      <c r="J33" s="54"/>
      <c r="K33" s="54"/>
      <c r="L33" s="45"/>
      <c r="M33" s="45"/>
      <c r="N33" s="45"/>
      <c r="O33" s="45"/>
      <c r="P33" s="45"/>
      <c r="Q33" s="45"/>
    </row>
    <row r="34" spans="1:17" ht="12.75" customHeight="1" x14ac:dyDescent="0.2">
      <c r="A34" s="24"/>
      <c r="B34" s="24" t="s">
        <v>3</v>
      </c>
      <c r="C34" s="24"/>
      <c r="D34" s="24"/>
      <c r="E34" s="51"/>
      <c r="F34" s="51"/>
      <c r="G34" s="54">
        <f>('1. Required Start-Up Funds'!E9/'1. Required Start-Up Funds'!H9)/12+('1. Required Start-Up Funds'!E10/'1. Required Start-Up Funds'!H10)/12+('1. Required Start-Up Funds'!E11/'1. Required Start-Up Funds'!H11)/12+('1. Required Start-Up Funds'!E12/'1. Required Start-Up Funds'!H12)/12+('1. Required Start-Up Funds'!E13/'1. Required Start-Up Funds'!H13)/12+('1. Required Start-Up Funds'!E14/'1. Required Start-Up Funds'!H14)/12</f>
        <v>0</v>
      </c>
      <c r="H34" s="54"/>
      <c r="I34" s="54">
        <f>G34*12</f>
        <v>0</v>
      </c>
      <c r="J34" s="54">
        <f>I34</f>
        <v>0</v>
      </c>
      <c r="K34" s="54">
        <f>J34</f>
        <v>0</v>
      </c>
      <c r="L34" s="45"/>
      <c r="M34" s="45"/>
      <c r="N34" s="45"/>
      <c r="O34" s="45"/>
      <c r="P34" s="45"/>
      <c r="Q34" s="45"/>
    </row>
    <row r="35" spans="1:17" ht="12.75" customHeight="1" x14ac:dyDescent="0.2">
      <c r="A35" s="24"/>
      <c r="B35" s="24" t="s">
        <v>119</v>
      </c>
      <c r="C35" s="24"/>
      <c r="D35" s="24"/>
      <c r="E35" s="51"/>
      <c r="F35" s="51"/>
      <c r="G35" s="54"/>
      <c r="H35" s="54"/>
      <c r="I35" s="54"/>
      <c r="J35" s="54"/>
      <c r="K35" s="54"/>
      <c r="L35" s="45"/>
      <c r="M35" s="45"/>
      <c r="N35" s="45"/>
      <c r="O35" s="45"/>
      <c r="P35" s="45"/>
      <c r="Q35" s="45"/>
    </row>
    <row r="36" spans="1:17" ht="12.75" customHeight="1" x14ac:dyDescent="0.2">
      <c r="A36" s="24"/>
      <c r="B36" s="24"/>
      <c r="C36" s="24" t="s">
        <v>29</v>
      </c>
      <c r="D36" s="24"/>
      <c r="E36" s="51"/>
      <c r="F36" s="51"/>
      <c r="G36" s="54">
        <f>'20. Amoritization Schedule'!S15/12</f>
        <v>0</v>
      </c>
      <c r="H36" s="54"/>
      <c r="I36" s="54">
        <f>'20. Amoritization Schedule'!S15</f>
        <v>0</v>
      </c>
      <c r="J36" s="54">
        <f>'20. Amoritization Schedule'!S19</f>
        <v>0</v>
      </c>
      <c r="K36" s="54">
        <f>'20. Amoritization Schedule'!S23</f>
        <v>0</v>
      </c>
      <c r="L36" s="45"/>
      <c r="M36" s="45"/>
      <c r="N36" s="45"/>
      <c r="O36" s="45"/>
      <c r="P36" s="45"/>
      <c r="Q36" s="45"/>
    </row>
    <row r="37" spans="1:17" ht="12.75" customHeight="1" x14ac:dyDescent="0.2">
      <c r="A37" s="24"/>
      <c r="B37" s="24"/>
      <c r="C37" s="24" t="s">
        <v>31</v>
      </c>
      <c r="D37" s="24"/>
      <c r="E37" s="51"/>
      <c r="F37" s="51"/>
      <c r="G37" s="54">
        <f>'20. Amoritization Schedule'!S35/12</f>
        <v>0</v>
      </c>
      <c r="H37" s="54"/>
      <c r="I37" s="54">
        <f>'20. Amoritization Schedule'!S35</f>
        <v>0</v>
      </c>
      <c r="J37" s="54">
        <f>'20. Amoritization Schedule'!S39</f>
        <v>0</v>
      </c>
      <c r="K37" s="54">
        <f>'20. Amoritization Schedule'!S43</f>
        <v>0</v>
      </c>
      <c r="L37" s="45"/>
      <c r="M37" s="45"/>
      <c r="N37" s="45"/>
      <c r="O37" s="45"/>
      <c r="P37" s="45"/>
      <c r="Q37" s="45"/>
    </row>
    <row r="38" spans="1:17" ht="12.75" customHeight="1" thickBot="1" x14ac:dyDescent="0.25">
      <c r="A38" s="24"/>
      <c r="B38" s="24"/>
      <c r="C38" s="24" t="s">
        <v>121</v>
      </c>
      <c r="D38" s="24"/>
      <c r="E38" s="51"/>
      <c r="F38" s="51"/>
      <c r="G38" s="67">
        <f>'8. Income Statement'!Q62/12</f>
        <v>0</v>
      </c>
      <c r="H38" s="54"/>
      <c r="I38" s="67">
        <f>'8. Income Statement'!Q62</f>
        <v>0</v>
      </c>
      <c r="J38" s="67">
        <v>0</v>
      </c>
      <c r="K38" s="67">
        <v>0</v>
      </c>
      <c r="L38" s="45"/>
      <c r="M38" s="45"/>
      <c r="N38" s="45"/>
      <c r="O38" s="45"/>
      <c r="P38" s="45"/>
      <c r="Q38" s="45"/>
    </row>
    <row r="39" spans="1:17" ht="12.75" customHeight="1" x14ac:dyDescent="0.2">
      <c r="A39" s="24" t="s">
        <v>120</v>
      </c>
      <c r="B39" s="24"/>
      <c r="C39" s="24"/>
      <c r="D39" s="24"/>
      <c r="E39" s="51"/>
      <c r="F39" s="51"/>
      <c r="G39" s="62">
        <f>SUM(G34:G38)</f>
        <v>0</v>
      </c>
      <c r="H39" s="62"/>
      <c r="I39" s="62">
        <f>SUM(I34:I38)</f>
        <v>0</v>
      </c>
      <c r="J39" s="62">
        <f>SUM(J34:J38)</f>
        <v>0</v>
      </c>
      <c r="K39" s="62">
        <f>SUM(K34:K38)</f>
        <v>0</v>
      </c>
      <c r="L39" s="45"/>
      <c r="M39" s="45"/>
      <c r="N39" s="45"/>
      <c r="O39" s="45"/>
      <c r="P39" s="45"/>
      <c r="Q39" s="45"/>
    </row>
    <row r="40" spans="1:17" ht="18" customHeight="1" thickBot="1" x14ac:dyDescent="0.25">
      <c r="A40" s="24"/>
      <c r="B40" s="24"/>
      <c r="C40" s="24"/>
      <c r="D40" s="24"/>
      <c r="E40" s="51"/>
      <c r="F40" s="51"/>
      <c r="G40" s="68"/>
      <c r="H40" s="58"/>
      <c r="I40" s="68"/>
      <c r="J40" s="68"/>
      <c r="K40" s="68"/>
      <c r="L40" s="45"/>
      <c r="M40" s="45"/>
      <c r="N40" s="45"/>
      <c r="O40" s="45"/>
      <c r="P40" s="45"/>
      <c r="Q40" s="45"/>
    </row>
    <row r="41" spans="1:17" ht="18" customHeight="1" thickBot="1" x14ac:dyDescent="0.25">
      <c r="A41" s="24" t="s">
        <v>122</v>
      </c>
      <c r="B41" s="24"/>
      <c r="C41" s="24"/>
      <c r="D41" s="24"/>
      <c r="E41" s="51"/>
      <c r="F41" s="51"/>
      <c r="G41" s="93">
        <f>G31+G39</f>
        <v>0</v>
      </c>
      <c r="H41" s="54"/>
      <c r="I41" s="93">
        <f>I31+I39</f>
        <v>0</v>
      </c>
      <c r="J41" s="93">
        <f>J31+J39</f>
        <v>0</v>
      </c>
      <c r="K41" s="93">
        <f>K31+K39</f>
        <v>0</v>
      </c>
      <c r="L41" s="45"/>
      <c r="M41" s="45"/>
      <c r="N41" s="45"/>
      <c r="O41" s="45"/>
      <c r="P41" s="45"/>
      <c r="Q41" s="45"/>
    </row>
    <row r="42" spans="1:17" ht="12.75" customHeight="1" thickTop="1" x14ac:dyDescent="0.2">
      <c r="A42" s="24"/>
      <c r="B42" s="24"/>
      <c r="C42" s="24"/>
      <c r="D42" s="24"/>
      <c r="E42" s="51"/>
      <c r="F42" s="51"/>
      <c r="G42" s="51"/>
      <c r="H42" s="51"/>
      <c r="I42" s="51"/>
      <c r="J42" s="51"/>
      <c r="K42" s="51"/>
      <c r="L42" s="45"/>
      <c r="M42" s="45"/>
      <c r="N42" s="45"/>
      <c r="O42" s="45"/>
      <c r="P42" s="45"/>
      <c r="Q42" s="45"/>
    </row>
    <row r="43" spans="1:17" ht="12.75" customHeight="1" x14ac:dyDescent="0.2">
      <c r="E43" s="45"/>
      <c r="F43" s="45"/>
      <c r="G43" s="45"/>
      <c r="H43" s="51"/>
      <c r="I43" s="45"/>
      <c r="J43" s="45"/>
      <c r="K43" s="45"/>
      <c r="L43" s="45"/>
      <c r="M43" s="45"/>
      <c r="N43" s="45"/>
      <c r="O43" s="45"/>
      <c r="P43" s="45"/>
      <c r="Q43" s="45"/>
    </row>
    <row r="44" spans="1:17" ht="12.75" customHeight="1" x14ac:dyDescent="0.2">
      <c r="E44" s="45"/>
      <c r="F44" s="45"/>
      <c r="G44" s="45"/>
      <c r="H44" s="51"/>
      <c r="I44" s="45"/>
      <c r="J44" s="45"/>
      <c r="K44" s="45"/>
      <c r="L44" s="45"/>
      <c r="M44" s="45"/>
      <c r="N44" s="45"/>
      <c r="O44" s="45"/>
      <c r="P44" s="45"/>
      <c r="Q44" s="45"/>
    </row>
    <row r="45" spans="1:17" ht="12.75" customHeight="1" x14ac:dyDescent="0.2">
      <c r="E45" s="45"/>
      <c r="F45" s="45"/>
      <c r="G45" s="45"/>
      <c r="H45" s="51"/>
      <c r="I45" s="45"/>
      <c r="J45" s="45"/>
      <c r="K45" s="45"/>
      <c r="L45" s="45"/>
      <c r="M45" s="45"/>
      <c r="N45" s="45"/>
      <c r="O45" s="45"/>
      <c r="P45" s="45"/>
      <c r="Q45" s="45"/>
    </row>
    <row r="46" spans="1:17" ht="12.75" customHeight="1" x14ac:dyDescent="0.2">
      <c r="E46" s="45"/>
      <c r="F46" s="45"/>
      <c r="G46" s="45"/>
      <c r="H46" s="51"/>
      <c r="I46" s="45"/>
      <c r="J46" s="45"/>
      <c r="K46" s="45"/>
      <c r="L46" s="45"/>
      <c r="M46" s="45"/>
      <c r="N46" s="45"/>
      <c r="O46" s="45"/>
      <c r="P46" s="45"/>
      <c r="Q46" s="45"/>
    </row>
    <row r="47" spans="1:17" ht="12.75" customHeight="1" x14ac:dyDescent="0.2">
      <c r="E47" s="45"/>
      <c r="F47" s="45"/>
      <c r="G47" s="45"/>
      <c r="H47" s="51"/>
      <c r="I47" s="45"/>
      <c r="J47" s="45"/>
      <c r="K47" s="45"/>
      <c r="L47" s="45"/>
      <c r="M47" s="45"/>
      <c r="N47" s="45"/>
      <c r="O47" s="45"/>
      <c r="P47" s="45"/>
      <c r="Q47" s="45"/>
    </row>
    <row r="48" spans="1:17" ht="12.75" customHeight="1" x14ac:dyDescent="0.2">
      <c r="E48" s="45"/>
      <c r="F48" s="45"/>
      <c r="G48" s="45"/>
      <c r="H48" s="51"/>
      <c r="I48" s="45"/>
      <c r="J48" s="45"/>
      <c r="K48" s="45"/>
      <c r="L48" s="45"/>
      <c r="M48" s="45"/>
      <c r="N48" s="45"/>
      <c r="O48" s="45"/>
      <c r="P48" s="45"/>
      <c r="Q48" s="45"/>
    </row>
    <row r="49" spans="5:17" ht="12.75" customHeight="1" x14ac:dyDescent="0.2">
      <c r="E49" s="45"/>
      <c r="F49" s="45"/>
      <c r="G49" s="45"/>
      <c r="H49" s="51"/>
      <c r="I49" s="45"/>
      <c r="J49" s="45"/>
      <c r="K49" s="45"/>
      <c r="L49" s="45"/>
      <c r="M49" s="45"/>
      <c r="N49" s="45"/>
      <c r="O49" s="45"/>
      <c r="P49" s="45"/>
      <c r="Q49" s="45"/>
    </row>
    <row r="50" spans="5:17" ht="12.75" customHeight="1" x14ac:dyDescent="0.2">
      <c r="E50" s="45"/>
      <c r="F50" s="45"/>
      <c r="G50" s="45"/>
      <c r="H50" s="51"/>
      <c r="I50" s="45"/>
      <c r="J50" s="45"/>
      <c r="K50" s="45"/>
      <c r="L50" s="45"/>
      <c r="M50" s="45"/>
      <c r="N50" s="45"/>
      <c r="O50" s="45"/>
      <c r="P50" s="45"/>
      <c r="Q50" s="45"/>
    </row>
    <row r="51" spans="5:17" ht="12.75" customHeight="1" x14ac:dyDescent="0.2"/>
    <row r="52" spans="5:17" ht="12.75" customHeight="1" x14ac:dyDescent="0.2"/>
    <row r="53" spans="5:17" ht="12.75" customHeight="1" x14ac:dyDescent="0.2"/>
    <row r="54" spans="5:17" ht="12.75" customHeight="1" x14ac:dyDescent="0.2"/>
    <row r="55" spans="5:17" ht="12.75" customHeight="1" x14ac:dyDescent="0.2"/>
    <row r="56" spans="5:17" ht="12.75" customHeight="1" x14ac:dyDescent="0.2"/>
    <row r="57" spans="5:17" ht="12.75" customHeight="1" x14ac:dyDescent="0.2"/>
    <row r="58" spans="5:17" ht="12.75" customHeight="1" x14ac:dyDescent="0.2"/>
    <row r="59" spans="5:17" ht="12.75" customHeight="1" x14ac:dyDescent="0.2"/>
    <row r="60" spans="5:17" ht="12.75" customHeight="1" x14ac:dyDescent="0.2"/>
    <row r="61" spans="5:17" ht="12.75" customHeight="1" x14ac:dyDescent="0.2"/>
    <row r="62" spans="5:17" ht="12.75" customHeight="1" x14ac:dyDescent="0.2"/>
    <row r="63" spans="5:17" ht="12.75" customHeight="1" x14ac:dyDescent="0.2"/>
  </sheetData>
  <phoneticPr fontId="4" type="noConversion"/>
  <pageMargins left="0.75" right="0.75" top="1" bottom="1" header="0.5" footer="0.5"/>
  <pageSetup scale="75" orientation="landscape" blackAndWhite="1"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indexed="43"/>
  </sheetPr>
  <dimension ref="A1:T54"/>
  <sheetViews>
    <sheetView showGridLines="0" zoomScaleNormal="100" workbookViewId="0">
      <selection activeCell="J15" sqref="J15"/>
    </sheetView>
  </sheetViews>
  <sheetFormatPr defaultRowHeight="12" outlineLevelRow="2" x14ac:dyDescent="0.2"/>
  <cols>
    <col min="1" max="1" width="3" customWidth="1"/>
    <col min="2" max="3" width="3" style="1" customWidth="1"/>
    <col min="4" max="4" width="15.7109375" customWidth="1"/>
    <col min="5" max="5" width="15.7109375" style="3" customWidth="1"/>
    <col min="6" max="6" width="10.7109375" style="3" customWidth="1"/>
    <col min="7" max="7" width="3" style="3" customWidth="1"/>
    <col min="8" max="20" width="9.7109375" customWidth="1"/>
  </cols>
  <sheetData>
    <row r="1" spans="1:20" ht="15.75" x14ac:dyDescent="0.25">
      <c r="A1" s="5" t="str">
        <f>'1. Required Start-Up Funds'!A1</f>
        <v>CloudNET Co.,Ltd</v>
      </c>
      <c r="T1" s="16">
        <f ca="1">NOW()</f>
        <v>42440.265143055556</v>
      </c>
    </row>
    <row r="2" spans="1:20" ht="15.75" x14ac:dyDescent="0.25">
      <c r="A2" s="5" t="s">
        <v>65</v>
      </c>
    </row>
    <row r="3" spans="1:20" ht="12.75" customHeight="1" x14ac:dyDescent="0.2">
      <c r="A3" s="26"/>
      <c r="B3" s="27"/>
      <c r="C3" s="27"/>
      <c r="D3" s="28"/>
      <c r="E3" s="74"/>
      <c r="F3" s="74"/>
      <c r="G3" s="74"/>
      <c r="H3" s="28"/>
      <c r="I3" s="28"/>
      <c r="J3" s="28"/>
      <c r="K3" s="28"/>
      <c r="L3" s="28"/>
      <c r="M3" s="28"/>
      <c r="N3" s="28"/>
      <c r="O3" s="28"/>
      <c r="P3" s="28"/>
      <c r="Q3" s="28"/>
      <c r="R3" s="28"/>
      <c r="S3" s="28"/>
      <c r="T3" s="28"/>
    </row>
    <row r="4" spans="1:20" ht="12.75" customHeight="1" x14ac:dyDescent="0.2">
      <c r="A4" s="28"/>
      <c r="B4" s="27"/>
      <c r="C4" s="27"/>
      <c r="D4" s="28"/>
      <c r="E4" s="74"/>
      <c r="F4" s="74"/>
      <c r="G4" s="74"/>
      <c r="H4" s="28"/>
      <c r="I4" s="28"/>
      <c r="J4" s="28"/>
      <c r="K4" s="28"/>
      <c r="L4" s="28"/>
      <c r="M4" s="28"/>
      <c r="N4" s="28"/>
      <c r="O4" s="28"/>
      <c r="P4" s="28"/>
      <c r="Q4" s="28"/>
      <c r="R4" s="28"/>
      <c r="S4" s="28"/>
      <c r="T4" s="28"/>
    </row>
    <row r="5" spans="1:20" ht="12.75" customHeight="1" x14ac:dyDescent="0.2">
      <c r="A5" s="28"/>
      <c r="B5" s="27"/>
      <c r="C5" s="27"/>
      <c r="D5" s="28"/>
      <c r="E5" s="74"/>
      <c r="F5" s="74"/>
      <c r="G5" s="74"/>
      <c r="H5" s="28"/>
      <c r="I5" s="28"/>
      <c r="J5" s="28"/>
      <c r="K5" s="28"/>
      <c r="L5" s="28"/>
      <c r="M5" s="28"/>
      <c r="N5" s="28"/>
      <c r="O5" s="28"/>
      <c r="P5" s="28"/>
      <c r="Q5" s="28"/>
      <c r="R5" s="28"/>
      <c r="S5" s="28"/>
      <c r="T5" s="28"/>
    </row>
    <row r="6" spans="1:20" s="1" customFormat="1" ht="12.75" customHeight="1" thickBot="1" x14ac:dyDescent="0.25">
      <c r="A6" s="70" t="s">
        <v>67</v>
      </c>
      <c r="B6" s="70"/>
      <c r="C6" s="70"/>
      <c r="D6" s="70"/>
      <c r="E6" s="71" t="s">
        <v>62</v>
      </c>
      <c r="F6" s="72" t="s">
        <v>70</v>
      </c>
      <c r="G6" s="71"/>
      <c r="H6" s="153" t="s">
        <v>47</v>
      </c>
      <c r="I6" s="153" t="s">
        <v>48</v>
      </c>
      <c r="J6" s="153" t="s">
        <v>49</v>
      </c>
      <c r="K6" s="153" t="s">
        <v>50</v>
      </c>
      <c r="L6" s="153" t="s">
        <v>51</v>
      </c>
      <c r="M6" s="153" t="s">
        <v>52</v>
      </c>
      <c r="N6" s="153" t="s">
        <v>53</v>
      </c>
      <c r="O6" s="153" t="s">
        <v>54</v>
      </c>
      <c r="P6" s="153" t="s">
        <v>55</v>
      </c>
      <c r="Q6" s="153" t="s">
        <v>56</v>
      </c>
      <c r="R6" s="153" t="s">
        <v>57</v>
      </c>
      <c r="S6" s="153" t="s">
        <v>58</v>
      </c>
      <c r="T6" s="73" t="s">
        <v>2</v>
      </c>
    </row>
    <row r="7" spans="1:20" ht="12.75" customHeight="1" thickTop="1" x14ac:dyDescent="0.2">
      <c r="A7" s="28"/>
      <c r="B7" s="27"/>
      <c r="C7" s="27"/>
      <c r="D7" s="28"/>
      <c r="E7" s="74"/>
      <c r="F7" s="74"/>
      <c r="G7" s="74"/>
      <c r="H7" s="28"/>
      <c r="I7" s="28"/>
      <c r="J7" s="28"/>
      <c r="K7" s="28"/>
      <c r="L7" s="28"/>
      <c r="M7" s="28"/>
      <c r="N7" s="28"/>
      <c r="O7" s="28"/>
      <c r="P7" s="28"/>
      <c r="Q7" s="28"/>
      <c r="R7" s="28"/>
      <c r="S7" s="28"/>
      <c r="T7" s="28"/>
    </row>
    <row r="8" spans="1:20" ht="12.75" customHeight="1" x14ac:dyDescent="0.2">
      <c r="A8" s="151" t="s">
        <v>46</v>
      </c>
      <c r="B8" s="151"/>
      <c r="C8" s="151"/>
      <c r="D8" s="151"/>
      <c r="E8" s="74"/>
      <c r="F8" s="74"/>
      <c r="G8" s="74"/>
      <c r="H8" s="28"/>
      <c r="I8" s="28"/>
      <c r="J8" s="28"/>
      <c r="K8" s="28"/>
      <c r="L8" s="28"/>
      <c r="M8" s="28"/>
      <c r="N8" s="28"/>
      <c r="O8" s="28"/>
      <c r="P8" s="28"/>
      <c r="Q8" s="28"/>
      <c r="R8" s="28"/>
      <c r="S8" s="28"/>
      <c r="T8" s="28"/>
    </row>
    <row r="9" spans="1:20" ht="12.75" customHeight="1" x14ac:dyDescent="0.2">
      <c r="A9" s="27"/>
      <c r="B9" s="27" t="s">
        <v>38</v>
      </c>
      <c r="C9" s="27"/>
      <c r="D9" s="28"/>
      <c r="E9" s="150">
        <v>0</v>
      </c>
      <c r="F9" s="75">
        <v>1</v>
      </c>
      <c r="G9" s="75"/>
      <c r="H9" s="28"/>
      <c r="I9" s="28"/>
      <c r="J9" s="28"/>
      <c r="K9" s="28"/>
      <c r="L9" s="28"/>
      <c r="M9" s="28"/>
      <c r="N9" s="28"/>
      <c r="O9" s="28"/>
      <c r="P9" s="28"/>
      <c r="Q9" s="28"/>
      <c r="R9" s="28"/>
      <c r="S9" s="28"/>
      <c r="T9" s="28"/>
    </row>
    <row r="10" spans="1:20" ht="12.75" customHeight="1" x14ac:dyDescent="0.2">
      <c r="A10" s="27"/>
      <c r="B10" s="27" t="s">
        <v>39</v>
      </c>
      <c r="C10" s="27"/>
      <c r="D10" s="28"/>
      <c r="E10" s="149">
        <v>0</v>
      </c>
      <c r="F10" s="76">
        <f>IF(E9&gt;0,E10/E9,0)</f>
        <v>0</v>
      </c>
      <c r="G10" s="75"/>
      <c r="H10" s="28"/>
      <c r="I10" s="28"/>
      <c r="J10" s="28"/>
      <c r="K10" s="28"/>
      <c r="L10" s="28"/>
      <c r="M10" s="28"/>
      <c r="N10" s="28"/>
      <c r="O10" s="28"/>
      <c r="P10" s="28"/>
      <c r="Q10" s="28"/>
      <c r="R10" s="28"/>
      <c r="S10" s="28"/>
      <c r="T10" s="28"/>
    </row>
    <row r="11" spans="1:20" ht="12.75" customHeight="1" x14ac:dyDescent="0.2">
      <c r="A11" s="27"/>
      <c r="B11" s="27" t="s">
        <v>66</v>
      </c>
      <c r="C11" s="27"/>
      <c r="D11" s="28"/>
      <c r="E11" s="77">
        <f>E9-E10</f>
        <v>0</v>
      </c>
      <c r="F11" s="75">
        <f>IF(E9&gt;0,E11/E9,0)</f>
        <v>0</v>
      </c>
      <c r="G11" s="75"/>
      <c r="H11" s="28"/>
      <c r="I11" s="28"/>
      <c r="J11" s="28"/>
      <c r="K11" s="28"/>
      <c r="L11" s="28"/>
      <c r="M11" s="28"/>
      <c r="N11" s="28"/>
      <c r="O11" s="28"/>
      <c r="P11" s="28"/>
      <c r="Q11" s="28"/>
      <c r="R11" s="28"/>
      <c r="S11" s="28"/>
      <c r="T11" s="28"/>
    </row>
    <row r="12" spans="1:20" ht="12.75" customHeight="1" x14ac:dyDescent="0.2">
      <c r="A12" s="27"/>
      <c r="B12" s="27" t="s">
        <v>59</v>
      </c>
      <c r="C12" s="27"/>
      <c r="D12" s="28"/>
      <c r="E12" s="74"/>
      <c r="F12" s="74"/>
      <c r="G12" s="74"/>
      <c r="H12" s="28"/>
      <c r="I12" s="28"/>
      <c r="J12" s="28"/>
      <c r="K12" s="28"/>
      <c r="L12" s="28"/>
      <c r="M12" s="28"/>
      <c r="N12" s="28"/>
      <c r="O12" s="28"/>
      <c r="P12" s="28"/>
      <c r="Q12" s="28"/>
      <c r="R12" s="28"/>
      <c r="S12" s="28"/>
      <c r="T12" s="28"/>
    </row>
    <row r="13" spans="1:20" ht="12.75" customHeight="1" thickBot="1" x14ac:dyDescent="0.25">
      <c r="A13" s="27"/>
      <c r="B13" s="27"/>
      <c r="C13" s="27" t="s">
        <v>64</v>
      </c>
      <c r="D13" s="28"/>
      <c r="E13" s="74"/>
      <c r="F13" s="74"/>
      <c r="G13" s="74"/>
      <c r="H13" s="94">
        <f>IF(H14=0,0,H14/$T$14)</f>
        <v>0</v>
      </c>
      <c r="I13" s="94">
        <f t="shared" ref="I13:S13" si="0">IF(I14=0,0,I14/$T$14)</f>
        <v>0</v>
      </c>
      <c r="J13" s="94">
        <f t="shared" si="0"/>
        <v>0</v>
      </c>
      <c r="K13" s="94">
        <f t="shared" si="0"/>
        <v>0</v>
      </c>
      <c r="L13" s="94">
        <f t="shared" si="0"/>
        <v>0</v>
      </c>
      <c r="M13" s="94">
        <f t="shared" si="0"/>
        <v>0</v>
      </c>
      <c r="N13" s="94">
        <f t="shared" si="0"/>
        <v>0</v>
      </c>
      <c r="O13" s="94">
        <f t="shared" si="0"/>
        <v>0</v>
      </c>
      <c r="P13" s="94">
        <f t="shared" si="0"/>
        <v>0</v>
      </c>
      <c r="Q13" s="94">
        <f t="shared" si="0"/>
        <v>0</v>
      </c>
      <c r="R13" s="94">
        <f t="shared" si="0"/>
        <v>0</v>
      </c>
      <c r="S13" s="94">
        <f t="shared" si="0"/>
        <v>0</v>
      </c>
      <c r="T13" s="95">
        <f>SUM(H13:S13)</f>
        <v>0</v>
      </c>
    </row>
    <row r="14" spans="1:20" ht="12.75" customHeight="1" x14ac:dyDescent="0.2">
      <c r="A14" s="27"/>
      <c r="B14" s="27"/>
      <c r="C14" s="27" t="s">
        <v>60</v>
      </c>
      <c r="D14" s="28"/>
      <c r="E14" s="74"/>
      <c r="F14" s="74"/>
      <c r="G14" s="74"/>
      <c r="H14" s="146">
        <v>0</v>
      </c>
      <c r="I14" s="146">
        <v>0</v>
      </c>
      <c r="J14" s="146">
        <v>0</v>
      </c>
      <c r="K14" s="146">
        <v>0</v>
      </c>
      <c r="L14" s="146">
        <v>0</v>
      </c>
      <c r="M14" s="146">
        <v>0</v>
      </c>
      <c r="N14" s="146">
        <v>0</v>
      </c>
      <c r="O14" s="146">
        <v>0</v>
      </c>
      <c r="P14" s="146">
        <v>0</v>
      </c>
      <c r="Q14" s="146">
        <v>0</v>
      </c>
      <c r="R14" s="146">
        <v>0</v>
      </c>
      <c r="S14" s="146">
        <v>0</v>
      </c>
      <c r="T14" s="78">
        <f>SUM(H14:S14)</f>
        <v>0</v>
      </c>
    </row>
    <row r="15" spans="1:20" ht="12.75" customHeight="1" x14ac:dyDescent="0.2">
      <c r="A15" s="27"/>
      <c r="B15" s="27"/>
      <c r="C15" s="27" t="s">
        <v>228</v>
      </c>
      <c r="D15" s="28"/>
      <c r="E15" s="148">
        <v>0.1</v>
      </c>
      <c r="F15" s="79"/>
      <c r="G15" s="75"/>
      <c r="H15" s="147">
        <f>IF($E$15=0,H14,(1+$E$15)*H14)</f>
        <v>0</v>
      </c>
      <c r="I15" s="147">
        <f t="shared" ref="I15:S15" si="1">IF($E$15=0,I14,(1+$E$15)*I14)</f>
        <v>0</v>
      </c>
      <c r="J15" s="147">
        <f t="shared" si="1"/>
        <v>0</v>
      </c>
      <c r="K15" s="147">
        <f t="shared" si="1"/>
        <v>0</v>
      </c>
      <c r="L15" s="147">
        <f t="shared" si="1"/>
        <v>0</v>
      </c>
      <c r="M15" s="147">
        <f t="shared" si="1"/>
        <v>0</v>
      </c>
      <c r="N15" s="147">
        <f t="shared" si="1"/>
        <v>0</v>
      </c>
      <c r="O15" s="147">
        <f t="shared" si="1"/>
        <v>0</v>
      </c>
      <c r="P15" s="147">
        <f t="shared" si="1"/>
        <v>0</v>
      </c>
      <c r="Q15" s="147">
        <f t="shared" si="1"/>
        <v>0</v>
      </c>
      <c r="R15" s="147">
        <f t="shared" si="1"/>
        <v>0</v>
      </c>
      <c r="S15" s="147">
        <f t="shared" si="1"/>
        <v>0</v>
      </c>
      <c r="T15" s="78">
        <f>SUM(H15:S15)</f>
        <v>0</v>
      </c>
    </row>
    <row r="16" spans="1:20" ht="12.75" customHeight="1" x14ac:dyDescent="0.2">
      <c r="A16" s="28"/>
      <c r="B16" s="27"/>
      <c r="C16" s="27" t="s">
        <v>132</v>
      </c>
      <c r="D16" s="28"/>
      <c r="E16" s="148">
        <v>0.1</v>
      </c>
      <c r="F16" s="74"/>
      <c r="G16" s="75"/>
      <c r="H16" s="147">
        <f>IF($E$16=0,H15,(1+$E$16)*H15)</f>
        <v>0</v>
      </c>
      <c r="I16" s="147">
        <f t="shared" ref="I16:S16" si="2">IF($E$16=0,I15,(1+$E$16)*I15)</f>
        <v>0</v>
      </c>
      <c r="J16" s="147">
        <f t="shared" si="2"/>
        <v>0</v>
      </c>
      <c r="K16" s="147">
        <f t="shared" si="2"/>
        <v>0</v>
      </c>
      <c r="L16" s="147">
        <f t="shared" si="2"/>
        <v>0</v>
      </c>
      <c r="M16" s="147">
        <f t="shared" si="2"/>
        <v>0</v>
      </c>
      <c r="N16" s="147">
        <f t="shared" si="2"/>
        <v>0</v>
      </c>
      <c r="O16" s="147">
        <f t="shared" si="2"/>
        <v>0</v>
      </c>
      <c r="P16" s="147">
        <f t="shared" si="2"/>
        <v>0</v>
      </c>
      <c r="Q16" s="147">
        <f t="shared" si="2"/>
        <v>0</v>
      </c>
      <c r="R16" s="147">
        <f t="shared" si="2"/>
        <v>0</v>
      </c>
      <c r="S16" s="147">
        <f t="shared" si="2"/>
        <v>0</v>
      </c>
      <c r="T16" s="78">
        <f>SUM(H16:S16)</f>
        <v>0</v>
      </c>
    </row>
    <row r="17" spans="1:20" ht="12.75" customHeight="1" outlineLevel="1" x14ac:dyDescent="0.2">
      <c r="A17" s="28"/>
      <c r="B17" s="27" t="s">
        <v>68</v>
      </c>
      <c r="C17" s="27"/>
      <c r="D17" s="28"/>
      <c r="E17" s="148">
        <v>0.5</v>
      </c>
      <c r="F17" s="74"/>
      <c r="G17" s="75"/>
      <c r="H17" s="80"/>
      <c r="I17" s="80"/>
      <c r="J17" s="80"/>
      <c r="K17" s="80"/>
      <c r="L17" s="80"/>
      <c r="M17" s="80"/>
      <c r="N17" s="80"/>
      <c r="O17" s="80"/>
      <c r="P17" s="80"/>
      <c r="Q17" s="80"/>
      <c r="R17" s="80"/>
      <c r="S17" s="80"/>
      <c r="T17" s="78"/>
    </row>
    <row r="18" spans="1:20" ht="12.75" customHeight="1" outlineLevel="1" x14ac:dyDescent="0.2">
      <c r="A18" s="28"/>
      <c r="B18" s="27"/>
      <c r="C18" s="27"/>
      <c r="D18" s="28"/>
      <c r="E18" s="74"/>
      <c r="F18" s="74"/>
      <c r="G18" s="74"/>
      <c r="H18" s="28"/>
      <c r="I18" s="28"/>
      <c r="J18" s="28"/>
      <c r="K18" s="28"/>
      <c r="L18" s="28"/>
      <c r="M18" s="28"/>
      <c r="N18" s="28"/>
      <c r="O18" s="28"/>
      <c r="P18" s="28"/>
      <c r="Q18" s="28"/>
      <c r="R18" s="28"/>
      <c r="S18" s="28"/>
      <c r="T18" s="28"/>
    </row>
    <row r="19" spans="1:20" ht="12.75" customHeight="1" outlineLevel="1" x14ac:dyDescent="0.2">
      <c r="A19" s="28"/>
      <c r="B19" s="27" t="s">
        <v>63</v>
      </c>
      <c r="C19" s="27"/>
      <c r="D19" s="28"/>
      <c r="E19" s="81">
        <f>T14*E9</f>
        <v>0</v>
      </c>
      <c r="F19" s="75"/>
      <c r="G19" s="74"/>
      <c r="H19" s="28"/>
      <c r="I19" s="28"/>
      <c r="J19" s="28"/>
      <c r="K19" s="28"/>
      <c r="L19" s="28"/>
      <c r="M19" s="28"/>
      <c r="N19" s="28"/>
      <c r="O19" s="28"/>
      <c r="P19" s="28"/>
      <c r="Q19" s="28"/>
      <c r="R19" s="28"/>
      <c r="S19" s="28"/>
      <c r="T19" s="28"/>
    </row>
    <row r="20" spans="1:20" ht="12.75" customHeight="1" outlineLevel="1" x14ac:dyDescent="0.2">
      <c r="A20" s="28"/>
      <c r="B20" s="27" t="s">
        <v>40</v>
      </c>
      <c r="C20" s="27"/>
      <c r="D20" s="28"/>
      <c r="E20" s="82">
        <f>E10*T14</f>
        <v>0</v>
      </c>
      <c r="F20" s="75"/>
      <c r="G20" s="74"/>
      <c r="H20" s="28"/>
      <c r="I20" s="28"/>
      <c r="J20" s="28"/>
      <c r="K20" s="28"/>
      <c r="L20" s="28"/>
      <c r="M20" s="28"/>
      <c r="N20" s="28"/>
      <c r="O20" s="28"/>
      <c r="P20" s="28"/>
      <c r="Q20" s="28"/>
      <c r="R20" s="28"/>
      <c r="S20" s="28"/>
      <c r="T20" s="28"/>
    </row>
    <row r="21" spans="1:20" ht="12.75" customHeight="1" outlineLevel="1" x14ac:dyDescent="0.2">
      <c r="A21" s="27"/>
      <c r="B21" s="27" t="s">
        <v>41</v>
      </c>
      <c r="C21" s="27"/>
      <c r="D21" s="28"/>
      <c r="E21" s="83">
        <f>E19-E20</f>
        <v>0</v>
      </c>
      <c r="F21" s="75"/>
      <c r="G21" s="74"/>
      <c r="H21" s="28"/>
      <c r="I21" s="28"/>
      <c r="J21" s="28"/>
      <c r="K21" s="28"/>
      <c r="L21" s="28"/>
      <c r="M21" s="28"/>
      <c r="N21" s="28"/>
      <c r="O21" s="28"/>
      <c r="P21" s="28"/>
      <c r="Q21" s="28"/>
      <c r="R21" s="28"/>
      <c r="S21" s="28"/>
      <c r="T21" s="28"/>
    </row>
    <row r="22" spans="1:20" ht="12.75" customHeight="1" outlineLevel="1" x14ac:dyDescent="0.2">
      <c r="A22" s="27"/>
      <c r="B22" s="27" t="s">
        <v>42</v>
      </c>
      <c r="C22" s="27"/>
      <c r="D22" s="28"/>
      <c r="E22" s="83">
        <f>E17*'3. Fixed Operating Expenses'!I41</f>
        <v>0</v>
      </c>
      <c r="F22" s="75"/>
      <c r="G22" s="75"/>
      <c r="H22" s="28"/>
      <c r="I22" s="28"/>
      <c r="J22" s="28"/>
      <c r="K22" s="28"/>
      <c r="L22" s="28"/>
      <c r="M22" s="28"/>
      <c r="N22" s="28"/>
      <c r="O22" s="28"/>
      <c r="P22" s="28"/>
      <c r="Q22" s="28"/>
      <c r="R22" s="28"/>
      <c r="S22" s="28"/>
      <c r="T22" s="28"/>
    </row>
    <row r="23" spans="1:20" ht="12.75" customHeight="1" outlineLevel="1" thickBot="1" x14ac:dyDescent="0.25">
      <c r="A23" s="27"/>
      <c r="B23" s="27" t="s">
        <v>43</v>
      </c>
      <c r="C23" s="27"/>
      <c r="D23" s="28"/>
      <c r="E23" s="84">
        <f>E21-E22</f>
        <v>0</v>
      </c>
      <c r="F23" s="75">
        <f>IF(E9&gt;0,E23/E19,0)</f>
        <v>0</v>
      </c>
      <c r="G23" s="75"/>
      <c r="H23" s="28"/>
      <c r="I23" s="28"/>
      <c r="J23" s="28"/>
      <c r="K23" s="28"/>
      <c r="L23" s="28"/>
      <c r="M23" s="28"/>
      <c r="N23" s="28"/>
      <c r="O23" s="28"/>
      <c r="P23" s="28"/>
      <c r="Q23" s="28"/>
      <c r="R23" s="28"/>
      <c r="S23" s="28"/>
      <c r="T23" s="28"/>
    </row>
    <row r="24" spans="1:20" ht="12.75" customHeight="1" outlineLevel="1" thickTop="1" x14ac:dyDescent="0.2">
      <c r="A24" s="27"/>
      <c r="B24" s="27"/>
      <c r="C24" s="27"/>
      <c r="D24" s="28"/>
      <c r="E24" s="74"/>
      <c r="F24" s="74"/>
      <c r="G24" s="74"/>
      <c r="H24" s="28"/>
      <c r="I24" s="28"/>
      <c r="J24" s="28"/>
      <c r="K24" s="28"/>
      <c r="L24" s="28"/>
      <c r="M24" s="28"/>
      <c r="N24" s="28"/>
      <c r="O24" s="28"/>
      <c r="P24" s="28"/>
      <c r="Q24" s="28"/>
      <c r="R24" s="28"/>
      <c r="S24" s="28"/>
      <c r="T24" s="28"/>
    </row>
    <row r="25" spans="1:20" ht="12.75" customHeight="1" outlineLevel="1" x14ac:dyDescent="0.2">
      <c r="A25" s="27"/>
      <c r="B25" s="27" t="s">
        <v>44</v>
      </c>
      <c r="C25" s="27"/>
      <c r="D25" s="28"/>
      <c r="E25" s="85">
        <f>IF(E9&gt;0,E22/F11,0)</f>
        <v>0</v>
      </c>
      <c r="F25" s="74"/>
      <c r="G25" s="74"/>
      <c r="H25" s="35"/>
      <c r="I25" s="35"/>
      <c r="J25" s="35"/>
      <c r="K25" s="35"/>
      <c r="L25" s="35"/>
      <c r="M25" s="35"/>
      <c r="N25" s="35"/>
      <c r="O25" s="35"/>
      <c r="P25" s="35"/>
      <c r="Q25" s="35"/>
      <c r="R25" s="35"/>
      <c r="S25" s="35"/>
      <c r="T25" s="78"/>
    </row>
    <row r="26" spans="1:20" ht="12.75" customHeight="1" outlineLevel="1" x14ac:dyDescent="0.2">
      <c r="A26" s="27"/>
      <c r="B26" s="27" t="s">
        <v>45</v>
      </c>
      <c r="C26" s="27"/>
      <c r="D26" s="28"/>
      <c r="E26" s="83">
        <f>IF(E9&gt;0,E25/E9,0)</f>
        <v>0</v>
      </c>
      <c r="F26" s="75"/>
      <c r="G26" s="75"/>
      <c r="H26" s="35"/>
      <c r="I26" s="35"/>
      <c r="J26" s="35"/>
      <c r="K26" s="35"/>
      <c r="L26" s="35"/>
      <c r="M26" s="35"/>
      <c r="N26" s="35"/>
      <c r="O26" s="35"/>
      <c r="P26" s="35"/>
      <c r="Q26" s="35"/>
      <c r="R26" s="35"/>
      <c r="S26" s="35"/>
      <c r="T26" s="78"/>
    </row>
    <row r="27" spans="1:20" ht="12.75" customHeight="1" x14ac:dyDescent="0.2">
      <c r="A27" s="28"/>
      <c r="B27" s="27"/>
      <c r="C27" s="27"/>
      <c r="D27" s="28"/>
      <c r="E27" s="74"/>
      <c r="F27" s="75"/>
      <c r="G27" s="75"/>
      <c r="H27" s="35"/>
      <c r="I27" s="35"/>
      <c r="J27" s="35"/>
      <c r="K27" s="35"/>
      <c r="L27" s="35"/>
      <c r="M27" s="35"/>
      <c r="N27" s="35"/>
      <c r="O27" s="35"/>
      <c r="P27" s="35"/>
      <c r="Q27" s="35"/>
      <c r="R27" s="35"/>
      <c r="S27" s="35"/>
      <c r="T27" s="78"/>
    </row>
    <row r="28" spans="1:20" ht="12.75" customHeight="1" x14ac:dyDescent="0.2">
      <c r="A28" s="28"/>
      <c r="B28" s="27"/>
      <c r="C28" s="27"/>
      <c r="D28" s="28"/>
      <c r="E28" s="74"/>
      <c r="F28" s="75"/>
      <c r="G28" s="75"/>
      <c r="H28" s="35"/>
      <c r="I28" s="35"/>
      <c r="J28" s="35"/>
      <c r="K28" s="35"/>
      <c r="L28" s="35"/>
      <c r="M28" s="35"/>
      <c r="N28" s="35"/>
      <c r="O28" s="35"/>
      <c r="P28" s="35"/>
      <c r="Q28" s="35"/>
      <c r="R28" s="35"/>
      <c r="S28" s="35"/>
      <c r="T28" s="78"/>
    </row>
    <row r="29" spans="1:20" ht="12.75" customHeight="1" x14ac:dyDescent="0.2">
      <c r="A29" s="28"/>
      <c r="B29" s="27"/>
      <c r="C29" s="27"/>
      <c r="D29" s="28"/>
      <c r="E29" s="81"/>
      <c r="F29" s="74"/>
      <c r="G29" s="74"/>
      <c r="H29" s="28"/>
      <c r="I29" s="28"/>
      <c r="J29" s="28"/>
      <c r="K29" s="28"/>
      <c r="L29" s="28"/>
      <c r="M29" s="28"/>
      <c r="N29" s="28"/>
      <c r="O29" s="28"/>
      <c r="P29" s="28"/>
      <c r="Q29" s="28"/>
      <c r="R29" s="28"/>
      <c r="S29" s="28"/>
      <c r="T29" s="28"/>
    </row>
    <row r="30" spans="1:20" ht="12.75" customHeight="1" outlineLevel="1" x14ac:dyDescent="0.2">
      <c r="A30" s="151" t="s">
        <v>69</v>
      </c>
      <c r="B30" s="151"/>
      <c r="C30" s="151"/>
      <c r="D30" s="151"/>
      <c r="E30" s="74"/>
      <c r="F30" s="74"/>
      <c r="G30" s="74"/>
      <c r="H30" s="28"/>
      <c r="I30" s="28"/>
      <c r="J30" s="28"/>
      <c r="K30" s="28"/>
      <c r="L30" s="28"/>
      <c r="M30" s="28"/>
      <c r="N30" s="28"/>
      <c r="O30" s="28"/>
      <c r="P30" s="28"/>
      <c r="Q30" s="28"/>
      <c r="R30" s="28"/>
      <c r="S30" s="28"/>
      <c r="T30" s="28"/>
    </row>
    <row r="31" spans="1:20" ht="12.75" customHeight="1" outlineLevel="1" x14ac:dyDescent="0.2">
      <c r="A31" s="27"/>
      <c r="B31" s="27" t="s">
        <v>38</v>
      </c>
      <c r="C31" s="27"/>
      <c r="D31" s="28"/>
      <c r="E31" s="150">
        <v>0</v>
      </c>
      <c r="F31" s="75">
        <v>1</v>
      </c>
      <c r="G31" s="75"/>
      <c r="H31" s="28"/>
      <c r="I31" s="28"/>
      <c r="J31" s="28"/>
      <c r="K31" s="28"/>
      <c r="L31" s="28"/>
      <c r="M31" s="28"/>
      <c r="N31" s="28"/>
      <c r="O31" s="28"/>
      <c r="P31" s="28"/>
      <c r="Q31" s="28"/>
      <c r="R31" s="28"/>
      <c r="S31" s="28"/>
      <c r="T31" s="28"/>
    </row>
    <row r="32" spans="1:20" ht="12.75" customHeight="1" outlineLevel="1" x14ac:dyDescent="0.2">
      <c r="A32" s="27"/>
      <c r="B32" s="27" t="s">
        <v>39</v>
      </c>
      <c r="C32" s="27"/>
      <c r="D32" s="28"/>
      <c r="E32" s="149">
        <v>0</v>
      </c>
      <c r="F32" s="76">
        <f>IF(E31&gt;0,E32/E31,0)</f>
        <v>0</v>
      </c>
      <c r="G32" s="75"/>
      <c r="H32" s="28"/>
      <c r="I32" s="28"/>
      <c r="J32" s="28"/>
      <c r="K32" s="28"/>
      <c r="L32" s="28"/>
      <c r="M32" s="28"/>
      <c r="N32" s="28"/>
      <c r="O32" s="28"/>
      <c r="P32" s="28"/>
      <c r="Q32" s="28"/>
      <c r="R32" s="28"/>
      <c r="S32" s="28"/>
      <c r="T32" s="28"/>
    </row>
    <row r="33" spans="1:20" ht="12.75" customHeight="1" outlineLevel="1" x14ac:dyDescent="0.2">
      <c r="A33" s="27"/>
      <c r="B33" s="27" t="s">
        <v>66</v>
      </c>
      <c r="C33" s="27"/>
      <c r="D33" s="28"/>
      <c r="E33" s="77">
        <f>E31-E32</f>
        <v>0</v>
      </c>
      <c r="F33" s="75">
        <f>IF(E31&gt;0,E33/E31,0)</f>
        <v>0</v>
      </c>
      <c r="G33" s="75"/>
      <c r="H33" s="28"/>
      <c r="I33" s="28"/>
      <c r="J33" s="28"/>
      <c r="K33" s="28"/>
      <c r="L33" s="28"/>
      <c r="M33" s="28"/>
      <c r="N33" s="28"/>
      <c r="O33" s="28"/>
      <c r="P33" s="28"/>
      <c r="Q33" s="28"/>
      <c r="R33" s="28"/>
      <c r="S33" s="28"/>
      <c r="T33" s="28"/>
    </row>
    <row r="34" spans="1:20" ht="12.75" customHeight="1" outlineLevel="1" x14ac:dyDescent="0.2">
      <c r="A34" s="27"/>
      <c r="B34" s="27" t="s">
        <v>59</v>
      </c>
      <c r="C34" s="27"/>
      <c r="D34" s="28"/>
      <c r="E34" s="74"/>
      <c r="F34" s="74"/>
      <c r="G34" s="74"/>
      <c r="H34" s="28"/>
      <c r="I34" s="28"/>
      <c r="J34" s="28"/>
      <c r="K34" s="28"/>
      <c r="L34" s="28"/>
      <c r="M34" s="28"/>
      <c r="N34" s="28"/>
      <c r="O34" s="28"/>
      <c r="P34" s="28"/>
      <c r="Q34" s="28"/>
      <c r="R34" s="28"/>
      <c r="S34" s="28"/>
      <c r="T34" s="28"/>
    </row>
    <row r="35" spans="1:20" ht="12.75" customHeight="1" outlineLevel="1" thickBot="1" x14ac:dyDescent="0.25">
      <c r="A35" s="27"/>
      <c r="B35" s="27"/>
      <c r="C35" s="27" t="s">
        <v>64</v>
      </c>
      <c r="D35" s="28"/>
      <c r="E35" s="74"/>
      <c r="F35" s="74"/>
      <c r="G35" s="74"/>
      <c r="H35" s="94">
        <f>IF(H36=0,0,H36/$T$36)</f>
        <v>0</v>
      </c>
      <c r="I35" s="94">
        <f t="shared" ref="I35:S35" si="3">IF(I36=0,0,I36/$T$36)</f>
        <v>0</v>
      </c>
      <c r="J35" s="94">
        <f t="shared" si="3"/>
        <v>0</v>
      </c>
      <c r="K35" s="94">
        <f t="shared" si="3"/>
        <v>0</v>
      </c>
      <c r="L35" s="94">
        <f t="shared" si="3"/>
        <v>0</v>
      </c>
      <c r="M35" s="94">
        <f t="shared" si="3"/>
        <v>0</v>
      </c>
      <c r="N35" s="94">
        <f t="shared" si="3"/>
        <v>0</v>
      </c>
      <c r="O35" s="94">
        <f t="shared" si="3"/>
        <v>0</v>
      </c>
      <c r="P35" s="94">
        <f t="shared" si="3"/>
        <v>0</v>
      </c>
      <c r="Q35" s="94">
        <f t="shared" si="3"/>
        <v>0</v>
      </c>
      <c r="R35" s="94">
        <f t="shared" si="3"/>
        <v>0</v>
      </c>
      <c r="S35" s="94">
        <f t="shared" si="3"/>
        <v>0</v>
      </c>
      <c r="T35" s="95">
        <f>SUM(H35:S35)</f>
        <v>0</v>
      </c>
    </row>
    <row r="36" spans="1:20" ht="12.75" customHeight="1" outlineLevel="1" x14ac:dyDescent="0.2">
      <c r="A36" s="27"/>
      <c r="B36" s="27"/>
      <c r="C36" s="27" t="s">
        <v>60</v>
      </c>
      <c r="D36" s="28"/>
      <c r="E36" s="74"/>
      <c r="F36" s="74"/>
      <c r="G36" s="74"/>
      <c r="H36" s="146">
        <v>0</v>
      </c>
      <c r="I36" s="146">
        <v>0</v>
      </c>
      <c r="J36" s="146">
        <v>0</v>
      </c>
      <c r="K36" s="146">
        <v>0</v>
      </c>
      <c r="L36" s="146">
        <v>0</v>
      </c>
      <c r="M36" s="146">
        <v>0</v>
      </c>
      <c r="N36" s="146">
        <v>0</v>
      </c>
      <c r="O36" s="146">
        <v>0</v>
      </c>
      <c r="P36" s="146">
        <v>0</v>
      </c>
      <c r="Q36" s="146">
        <v>0</v>
      </c>
      <c r="R36" s="146">
        <v>0</v>
      </c>
      <c r="S36" s="146">
        <v>0</v>
      </c>
      <c r="T36" s="78">
        <f>SUM(H36:S36)</f>
        <v>0</v>
      </c>
    </row>
    <row r="37" spans="1:20" ht="12.75" customHeight="1" outlineLevel="1" x14ac:dyDescent="0.2">
      <c r="A37" s="27"/>
      <c r="B37" s="27"/>
      <c r="C37" s="27" t="s">
        <v>228</v>
      </c>
      <c r="D37" s="28"/>
      <c r="E37" s="148">
        <v>0.1</v>
      </c>
      <c r="F37" s="79"/>
      <c r="G37" s="75"/>
      <c r="H37" s="147">
        <f>IF($E$15=0,H36,(1+$E$37)*H36)</f>
        <v>0</v>
      </c>
      <c r="I37" s="147">
        <f t="shared" ref="I37:S37" si="4">IF($E$15=0,I36,(1+$E$37)*I36)</f>
        <v>0</v>
      </c>
      <c r="J37" s="147">
        <f t="shared" si="4"/>
        <v>0</v>
      </c>
      <c r="K37" s="147">
        <f t="shared" si="4"/>
        <v>0</v>
      </c>
      <c r="L37" s="147">
        <f t="shared" si="4"/>
        <v>0</v>
      </c>
      <c r="M37" s="147">
        <f t="shared" si="4"/>
        <v>0</v>
      </c>
      <c r="N37" s="147">
        <f t="shared" si="4"/>
        <v>0</v>
      </c>
      <c r="O37" s="147">
        <f t="shared" si="4"/>
        <v>0</v>
      </c>
      <c r="P37" s="147">
        <f t="shared" si="4"/>
        <v>0</v>
      </c>
      <c r="Q37" s="147">
        <f t="shared" si="4"/>
        <v>0</v>
      </c>
      <c r="R37" s="147">
        <f t="shared" si="4"/>
        <v>0</v>
      </c>
      <c r="S37" s="147">
        <f t="shared" si="4"/>
        <v>0</v>
      </c>
      <c r="T37" s="78">
        <f>SUM(H37:S37)</f>
        <v>0</v>
      </c>
    </row>
    <row r="38" spans="1:20" ht="12.75" customHeight="1" outlineLevel="1" x14ac:dyDescent="0.2">
      <c r="A38" s="28"/>
      <c r="B38" s="27"/>
      <c r="C38" s="27" t="s">
        <v>132</v>
      </c>
      <c r="D38" s="28"/>
      <c r="E38" s="148">
        <v>0.1</v>
      </c>
      <c r="F38" s="74"/>
      <c r="G38" s="75"/>
      <c r="H38" s="147">
        <f>IF($E$16=0,H37,(1+$E$38)*H37)</f>
        <v>0</v>
      </c>
      <c r="I38" s="147">
        <f t="shared" ref="I38:S38" si="5">IF($E$16=0,I37,(1+$E$38)*I37)</f>
        <v>0</v>
      </c>
      <c r="J38" s="147">
        <f t="shared" si="5"/>
        <v>0</v>
      </c>
      <c r="K38" s="147">
        <f t="shared" si="5"/>
        <v>0</v>
      </c>
      <c r="L38" s="147">
        <f t="shared" si="5"/>
        <v>0</v>
      </c>
      <c r="M38" s="147">
        <f t="shared" si="5"/>
        <v>0</v>
      </c>
      <c r="N38" s="147">
        <f t="shared" si="5"/>
        <v>0</v>
      </c>
      <c r="O38" s="147">
        <f t="shared" si="5"/>
        <v>0</v>
      </c>
      <c r="P38" s="147">
        <f t="shared" si="5"/>
        <v>0</v>
      </c>
      <c r="Q38" s="147">
        <f t="shared" si="5"/>
        <v>0</v>
      </c>
      <c r="R38" s="147">
        <f t="shared" si="5"/>
        <v>0</v>
      </c>
      <c r="S38" s="147">
        <f t="shared" si="5"/>
        <v>0</v>
      </c>
      <c r="T38" s="78">
        <f>SUM(H38:S38)</f>
        <v>0</v>
      </c>
    </row>
    <row r="39" spans="1:20" ht="12.75" customHeight="1" outlineLevel="2" x14ac:dyDescent="0.2">
      <c r="A39" s="28"/>
      <c r="B39" s="27" t="s">
        <v>68</v>
      </c>
      <c r="C39" s="27"/>
      <c r="D39" s="28"/>
      <c r="E39" s="148">
        <f>(1-E17)/3</f>
        <v>0.16666666666666666</v>
      </c>
      <c r="F39" s="74"/>
      <c r="G39" s="75"/>
      <c r="H39" s="80"/>
      <c r="I39" s="80"/>
      <c r="J39" s="80"/>
      <c r="K39" s="80"/>
      <c r="L39" s="80"/>
      <c r="M39" s="80"/>
      <c r="N39" s="80"/>
      <c r="O39" s="80"/>
      <c r="P39" s="80"/>
      <c r="Q39" s="80"/>
      <c r="R39" s="80"/>
      <c r="S39" s="80"/>
      <c r="T39" s="78"/>
    </row>
    <row r="40" spans="1:20" ht="12.75" customHeight="1" outlineLevel="2" x14ac:dyDescent="0.2">
      <c r="A40" s="28"/>
      <c r="B40" s="27"/>
      <c r="C40" s="27"/>
      <c r="D40" s="28"/>
      <c r="E40" s="74"/>
      <c r="F40" s="74"/>
      <c r="G40" s="74"/>
      <c r="H40" s="28"/>
      <c r="I40" s="28"/>
      <c r="J40" s="28"/>
      <c r="K40" s="28"/>
      <c r="L40" s="28"/>
      <c r="M40" s="28"/>
      <c r="N40" s="28"/>
      <c r="O40" s="28"/>
      <c r="P40" s="28"/>
      <c r="Q40" s="28"/>
      <c r="R40" s="28"/>
      <c r="S40" s="28"/>
      <c r="T40" s="28"/>
    </row>
    <row r="41" spans="1:20" ht="12.75" customHeight="1" outlineLevel="2" x14ac:dyDescent="0.2">
      <c r="A41" s="28"/>
      <c r="B41" s="27" t="s">
        <v>63</v>
      </c>
      <c r="C41" s="27"/>
      <c r="D41" s="28"/>
      <c r="E41" s="81">
        <f>T36*E31</f>
        <v>0</v>
      </c>
      <c r="F41" s="75"/>
      <c r="G41" s="74"/>
      <c r="H41" s="28"/>
      <c r="I41" s="28"/>
      <c r="J41" s="28"/>
      <c r="K41" s="28"/>
      <c r="L41" s="28"/>
      <c r="M41" s="28"/>
      <c r="N41" s="28"/>
      <c r="O41" s="28"/>
      <c r="P41" s="28"/>
      <c r="Q41" s="28"/>
      <c r="R41" s="28"/>
      <c r="S41" s="28"/>
      <c r="T41" s="28"/>
    </row>
    <row r="42" spans="1:20" ht="12.75" customHeight="1" outlineLevel="2" x14ac:dyDescent="0.2">
      <c r="A42" s="28"/>
      <c r="B42" s="27" t="s">
        <v>40</v>
      </c>
      <c r="C42" s="27"/>
      <c r="D42" s="28"/>
      <c r="E42" s="82">
        <f>E32*T36</f>
        <v>0</v>
      </c>
      <c r="F42" s="75"/>
      <c r="G42" s="74"/>
      <c r="H42" s="28"/>
      <c r="I42" s="28"/>
      <c r="J42" s="28"/>
      <c r="K42" s="28"/>
      <c r="L42" s="28"/>
      <c r="M42" s="28"/>
      <c r="N42" s="28"/>
      <c r="O42" s="28"/>
      <c r="P42" s="28"/>
      <c r="Q42" s="28"/>
      <c r="R42" s="28"/>
      <c r="S42" s="28"/>
      <c r="T42" s="28"/>
    </row>
    <row r="43" spans="1:20" ht="12.75" customHeight="1" outlineLevel="2" x14ac:dyDescent="0.2">
      <c r="A43" s="27"/>
      <c r="B43" s="27" t="s">
        <v>41</v>
      </c>
      <c r="C43" s="27"/>
      <c r="D43" s="28"/>
      <c r="E43" s="83">
        <f>E41-E42</f>
        <v>0</v>
      </c>
      <c r="F43" s="75"/>
      <c r="G43" s="74"/>
      <c r="H43" s="28"/>
      <c r="I43" s="28"/>
      <c r="J43" s="28"/>
      <c r="K43" s="28"/>
      <c r="L43" s="28"/>
      <c r="M43" s="28"/>
      <c r="N43" s="28"/>
      <c r="O43" s="28"/>
      <c r="P43" s="28"/>
      <c r="Q43" s="28"/>
      <c r="R43" s="28"/>
      <c r="S43" s="28"/>
      <c r="T43" s="28"/>
    </row>
    <row r="44" spans="1:20" ht="12.75" customHeight="1" outlineLevel="2" x14ac:dyDescent="0.2">
      <c r="A44" s="27"/>
      <c r="B44" s="27" t="s">
        <v>42</v>
      </c>
      <c r="C44" s="27"/>
      <c r="D44" s="28"/>
      <c r="E44" s="83">
        <f>E39*'3. Fixed Operating Expenses'!I41</f>
        <v>0</v>
      </c>
      <c r="F44" s="75"/>
      <c r="G44" s="75"/>
      <c r="H44" s="28"/>
      <c r="I44" s="28"/>
      <c r="J44" s="28"/>
      <c r="K44" s="28"/>
      <c r="L44" s="28"/>
      <c r="M44" s="28"/>
      <c r="N44" s="28"/>
      <c r="O44" s="28"/>
      <c r="P44" s="28"/>
      <c r="Q44" s="28"/>
      <c r="R44" s="28"/>
      <c r="S44" s="28"/>
      <c r="T44" s="28"/>
    </row>
    <row r="45" spans="1:20" ht="12.75" customHeight="1" outlineLevel="2" thickBot="1" x14ac:dyDescent="0.25">
      <c r="A45" s="27"/>
      <c r="B45" s="27" t="s">
        <v>43</v>
      </c>
      <c r="C45" s="27"/>
      <c r="D45" s="28"/>
      <c r="E45" s="84">
        <f>E43-E44</f>
        <v>0</v>
      </c>
      <c r="F45" s="75">
        <f>IF(E31&gt;0,E45/E41,0)</f>
        <v>0</v>
      </c>
      <c r="G45" s="75"/>
      <c r="H45" s="28"/>
      <c r="I45" s="28"/>
      <c r="J45" s="28"/>
      <c r="K45" s="28"/>
      <c r="L45" s="28"/>
      <c r="M45" s="28"/>
      <c r="N45" s="28"/>
      <c r="O45" s="28"/>
      <c r="P45" s="28"/>
      <c r="Q45" s="28"/>
      <c r="R45" s="28"/>
      <c r="S45" s="28"/>
      <c r="T45" s="28"/>
    </row>
    <row r="46" spans="1:20" ht="12.75" customHeight="1" outlineLevel="2" thickTop="1" x14ac:dyDescent="0.2">
      <c r="A46" s="27"/>
      <c r="B46" s="27"/>
      <c r="C46" s="27"/>
      <c r="D46" s="28"/>
      <c r="E46" s="74"/>
      <c r="F46" s="74"/>
      <c r="G46" s="74"/>
      <c r="H46" s="28"/>
      <c r="I46" s="28"/>
      <c r="J46" s="28"/>
      <c r="K46" s="28"/>
      <c r="L46" s="28"/>
      <c r="M46" s="28"/>
      <c r="N46" s="28"/>
      <c r="O46" s="28"/>
      <c r="P46" s="28"/>
      <c r="Q46" s="28"/>
      <c r="R46" s="28"/>
      <c r="S46" s="28"/>
      <c r="T46" s="28"/>
    </row>
    <row r="47" spans="1:20" ht="12.75" customHeight="1" outlineLevel="2" x14ac:dyDescent="0.2">
      <c r="A47" s="27"/>
      <c r="B47" s="27" t="s">
        <v>44</v>
      </c>
      <c r="C47" s="27"/>
      <c r="D47" s="28"/>
      <c r="E47" s="85">
        <f>IF(E31&gt;0,E44/F33,0)</f>
        <v>0</v>
      </c>
      <c r="F47" s="74"/>
      <c r="G47" s="74"/>
      <c r="H47" s="35"/>
      <c r="I47" s="35"/>
      <c r="J47" s="35"/>
      <c r="K47" s="35"/>
      <c r="L47" s="35"/>
      <c r="M47" s="35"/>
      <c r="N47" s="35"/>
      <c r="O47" s="35"/>
      <c r="P47" s="35"/>
      <c r="Q47" s="35"/>
      <c r="R47" s="35"/>
      <c r="S47" s="35"/>
      <c r="T47" s="78"/>
    </row>
    <row r="48" spans="1:20" ht="12.75" customHeight="1" outlineLevel="2" x14ac:dyDescent="0.2">
      <c r="A48" s="27"/>
      <c r="B48" s="27" t="s">
        <v>45</v>
      </c>
      <c r="C48" s="27"/>
      <c r="D48" s="28"/>
      <c r="E48" s="83">
        <f>IF(E31&gt;0,E47/E31,0)</f>
        <v>0</v>
      </c>
      <c r="F48" s="75"/>
      <c r="G48" s="75"/>
      <c r="H48" s="35"/>
      <c r="I48" s="35"/>
      <c r="J48" s="35"/>
      <c r="K48" s="35"/>
      <c r="L48" s="35"/>
      <c r="M48" s="35"/>
      <c r="N48" s="35"/>
      <c r="O48" s="35"/>
      <c r="P48" s="35"/>
      <c r="Q48" s="35"/>
      <c r="R48" s="35"/>
      <c r="S48" s="35"/>
      <c r="T48" s="78"/>
    </row>
    <row r="49" spans="1:20" ht="12.75" customHeight="1" x14ac:dyDescent="0.2">
      <c r="A49" s="86"/>
      <c r="B49" s="86"/>
      <c r="C49" s="86"/>
      <c r="D49" s="87"/>
      <c r="E49" s="88"/>
      <c r="F49" s="89"/>
      <c r="G49" s="89"/>
      <c r="H49" s="90"/>
      <c r="I49" s="90"/>
      <c r="J49" s="90"/>
      <c r="K49" s="90"/>
      <c r="L49" s="90"/>
      <c r="M49" s="90"/>
      <c r="N49" s="90"/>
      <c r="O49" s="90"/>
      <c r="P49" s="90"/>
      <c r="Q49" s="90"/>
      <c r="R49" s="90"/>
      <c r="S49" s="90"/>
      <c r="T49" s="91"/>
    </row>
    <row r="50" spans="1:20" ht="12.75" customHeight="1" x14ac:dyDescent="0.2">
      <c r="A50" s="86"/>
      <c r="B50" s="86"/>
      <c r="C50" s="86"/>
      <c r="D50" s="87"/>
      <c r="E50" s="88"/>
      <c r="F50" s="89"/>
      <c r="G50" s="89"/>
      <c r="H50" s="90"/>
      <c r="I50" s="90"/>
      <c r="J50" s="90"/>
      <c r="K50" s="90"/>
      <c r="L50" s="90"/>
      <c r="M50" s="90"/>
      <c r="N50" s="90"/>
      <c r="O50" s="90"/>
      <c r="P50" s="90"/>
      <c r="Q50" s="90"/>
      <c r="R50" s="90"/>
      <c r="S50" s="90"/>
      <c r="T50" s="91"/>
    </row>
    <row r="51" spans="1:20" ht="12.75" customHeight="1" x14ac:dyDescent="0.2">
      <c r="A51" s="7"/>
      <c r="B51" s="8"/>
      <c r="C51" s="8"/>
      <c r="D51" s="7"/>
      <c r="E51" s="9"/>
      <c r="F51" s="10"/>
      <c r="G51" s="10"/>
      <c r="H51" s="11"/>
      <c r="I51" s="11"/>
      <c r="J51" s="11"/>
      <c r="K51" s="11"/>
      <c r="L51" s="11"/>
      <c r="M51" s="11"/>
      <c r="N51" s="11"/>
      <c r="O51" s="11"/>
      <c r="P51" s="11"/>
      <c r="Q51" s="11"/>
      <c r="R51" s="11"/>
      <c r="S51" s="11"/>
      <c r="T51" s="12"/>
    </row>
    <row r="52" spans="1:20" ht="12.75" customHeight="1" x14ac:dyDescent="0.2">
      <c r="A52" s="7"/>
      <c r="B52" s="8"/>
      <c r="C52" s="8"/>
      <c r="D52" s="7"/>
      <c r="E52" s="13"/>
      <c r="F52" s="9"/>
      <c r="G52" s="9"/>
      <c r="H52" s="7"/>
      <c r="I52" s="7"/>
      <c r="J52" s="7"/>
      <c r="K52" s="7"/>
      <c r="L52" s="7"/>
      <c r="M52" s="7"/>
      <c r="N52" s="7"/>
      <c r="O52" s="7"/>
      <c r="P52" s="7"/>
      <c r="Q52" s="7"/>
      <c r="R52" s="7"/>
      <c r="S52" s="7"/>
      <c r="T52" s="7"/>
    </row>
    <row r="53" spans="1:20" ht="12.75" customHeight="1" x14ac:dyDescent="0.2">
      <c r="A53" s="7"/>
      <c r="B53" s="8"/>
      <c r="C53" s="8"/>
      <c r="D53" s="7"/>
      <c r="E53" s="14"/>
      <c r="F53" s="9"/>
      <c r="G53" s="9"/>
      <c r="H53" s="7"/>
      <c r="I53" s="7"/>
      <c r="J53" s="7"/>
      <c r="K53" s="7"/>
      <c r="L53" s="7"/>
      <c r="M53" s="7"/>
      <c r="N53" s="7"/>
      <c r="O53" s="7"/>
      <c r="P53" s="7"/>
      <c r="Q53" s="7"/>
      <c r="R53" s="7"/>
      <c r="S53" s="7"/>
      <c r="T53" s="7"/>
    </row>
    <row r="54" spans="1:20" ht="12.75" customHeight="1" x14ac:dyDescent="0.2">
      <c r="A54" s="7"/>
      <c r="B54" s="8"/>
      <c r="C54" s="8"/>
      <c r="D54" s="7"/>
      <c r="E54" s="15"/>
      <c r="F54" s="9"/>
      <c r="G54" s="9"/>
      <c r="H54" s="7"/>
      <c r="I54" s="7"/>
      <c r="J54" s="7"/>
      <c r="K54" s="7"/>
      <c r="L54" s="7"/>
      <c r="M54" s="7"/>
      <c r="N54" s="7"/>
      <c r="O54" s="7"/>
      <c r="P54" s="7"/>
      <c r="Q54" s="7"/>
      <c r="R54" s="7"/>
      <c r="S54" s="7"/>
      <c r="T54" s="7"/>
    </row>
  </sheetData>
  <phoneticPr fontId="4" type="noConversion"/>
  <pageMargins left="0.75" right="0.75" top="1" bottom="1" header="0.5" footer="0.5"/>
  <pageSetup scale="75" orientation="landscape" blackAndWhite="1" horizontalDpi="300" verticalDpi="300"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indexed="42"/>
  </sheetPr>
  <dimension ref="A1:T54"/>
  <sheetViews>
    <sheetView showGridLines="0" zoomScaleNormal="100" workbookViewId="0">
      <selection activeCell="K17" sqref="K17"/>
    </sheetView>
  </sheetViews>
  <sheetFormatPr defaultRowHeight="12" outlineLevelRow="2" x14ac:dyDescent="0.2"/>
  <cols>
    <col min="1" max="1" width="3" customWidth="1"/>
    <col min="2" max="3" width="3" style="1" customWidth="1"/>
    <col min="4" max="4" width="15.7109375" customWidth="1"/>
    <col min="5" max="5" width="15.7109375" style="3" customWidth="1"/>
    <col min="6" max="6" width="10.7109375" style="3" customWidth="1"/>
    <col min="7" max="7" width="3" style="3" customWidth="1"/>
    <col min="8" max="20" width="9.7109375" customWidth="1"/>
  </cols>
  <sheetData>
    <row r="1" spans="1:20" ht="15.75" x14ac:dyDescent="0.25">
      <c r="A1" s="5" t="str">
        <f>'1. Required Start-Up Funds'!A1</f>
        <v>CloudNET Co.,Ltd</v>
      </c>
      <c r="T1" s="16">
        <f ca="1">NOW()</f>
        <v>42440.265143055556</v>
      </c>
    </row>
    <row r="2" spans="1:20" ht="15.75" x14ac:dyDescent="0.25">
      <c r="A2" s="5" t="s">
        <v>205</v>
      </c>
    </row>
    <row r="3" spans="1:20" ht="12.75" customHeight="1" x14ac:dyDescent="0.2">
      <c r="A3" s="26"/>
      <c r="B3" s="27"/>
      <c r="C3" s="27"/>
      <c r="D3" s="28"/>
      <c r="E3" s="74"/>
      <c r="F3" s="74"/>
      <c r="G3" s="74"/>
      <c r="H3" s="28"/>
      <c r="I3" s="28"/>
      <c r="J3" s="28"/>
      <c r="K3" s="28"/>
      <c r="L3" s="28"/>
      <c r="M3" s="28"/>
      <c r="N3" s="28"/>
      <c r="O3" s="28"/>
      <c r="P3" s="28"/>
      <c r="Q3" s="28"/>
      <c r="R3" s="28"/>
      <c r="S3" s="28"/>
      <c r="T3" s="28"/>
    </row>
    <row r="4" spans="1:20" ht="12.75" customHeight="1" x14ac:dyDescent="0.2">
      <c r="A4" s="28"/>
      <c r="B4" s="27"/>
      <c r="C4" s="27"/>
      <c r="D4" s="28"/>
      <c r="E4" s="74"/>
      <c r="F4" s="74"/>
      <c r="G4" s="74"/>
      <c r="H4" s="28"/>
      <c r="I4" s="28"/>
      <c r="J4" s="28"/>
      <c r="K4" s="28"/>
      <c r="L4" s="28"/>
      <c r="M4" s="28"/>
      <c r="N4" s="28"/>
      <c r="O4" s="28"/>
      <c r="P4" s="28"/>
      <c r="Q4" s="28"/>
      <c r="R4" s="28"/>
      <c r="S4" s="28"/>
      <c r="T4" s="28"/>
    </row>
    <row r="5" spans="1:20" ht="12.75" customHeight="1" x14ac:dyDescent="0.2">
      <c r="A5" s="28"/>
      <c r="B5" s="27"/>
      <c r="C5" s="27"/>
      <c r="D5" s="28"/>
      <c r="E5" s="74"/>
      <c r="F5" s="74"/>
      <c r="G5" s="74"/>
      <c r="H5" s="28"/>
      <c r="I5" s="28"/>
      <c r="J5" s="28"/>
      <c r="K5" s="28"/>
      <c r="L5" s="28"/>
      <c r="M5" s="28"/>
      <c r="N5" s="28"/>
      <c r="O5" s="28"/>
      <c r="P5" s="28"/>
      <c r="Q5" s="28"/>
      <c r="R5" s="28"/>
      <c r="S5" s="28"/>
      <c r="T5" s="28"/>
    </row>
    <row r="6" spans="1:20" s="1" customFormat="1" ht="12.75" customHeight="1" thickBot="1" x14ac:dyDescent="0.25">
      <c r="A6" s="70" t="s">
        <v>67</v>
      </c>
      <c r="B6" s="70"/>
      <c r="C6" s="70"/>
      <c r="D6" s="70"/>
      <c r="E6" s="71" t="s">
        <v>62</v>
      </c>
      <c r="F6" s="72" t="s">
        <v>70</v>
      </c>
      <c r="G6" s="71"/>
      <c r="H6" s="92" t="str">
        <f>'4. Projected Sales Forecast'!H6</f>
        <v>Month 1</v>
      </c>
      <c r="I6" s="92" t="str">
        <f>'4. Projected Sales Forecast'!I6</f>
        <v>Month 2</v>
      </c>
      <c r="J6" s="92" t="str">
        <f>'4. Projected Sales Forecast'!J6</f>
        <v>Month 3</v>
      </c>
      <c r="K6" s="92" t="str">
        <f>'4. Projected Sales Forecast'!K6</f>
        <v>Month 4</v>
      </c>
      <c r="L6" s="92" t="str">
        <f>'4. Projected Sales Forecast'!L6</f>
        <v>Month 5</v>
      </c>
      <c r="M6" s="92" t="str">
        <f>'4. Projected Sales Forecast'!M6</f>
        <v>Month 6</v>
      </c>
      <c r="N6" s="92" t="str">
        <f>'4. Projected Sales Forecast'!N6</f>
        <v>Month 7</v>
      </c>
      <c r="O6" s="92" t="str">
        <f>'4. Projected Sales Forecast'!O6</f>
        <v>Month 8</v>
      </c>
      <c r="P6" s="92" t="str">
        <f>'4. Projected Sales Forecast'!P6</f>
        <v>Month 9</v>
      </c>
      <c r="Q6" s="92" t="str">
        <f>'4. Projected Sales Forecast'!Q6</f>
        <v>Month 10</v>
      </c>
      <c r="R6" s="92" t="str">
        <f>'4. Projected Sales Forecast'!R6</f>
        <v>Month 11</v>
      </c>
      <c r="S6" s="92" t="str">
        <f>'4. Projected Sales Forecast'!S6</f>
        <v>Month 12</v>
      </c>
      <c r="T6" s="73" t="s">
        <v>2</v>
      </c>
    </row>
    <row r="7" spans="1:20" ht="12.75" customHeight="1" thickTop="1" x14ac:dyDescent="0.2">
      <c r="A7" s="28"/>
      <c r="B7" s="27"/>
      <c r="C7" s="27"/>
      <c r="D7" s="28"/>
      <c r="E7" s="74"/>
      <c r="F7" s="74"/>
      <c r="G7" s="74"/>
      <c r="H7" s="28"/>
      <c r="I7" s="28"/>
      <c r="J7" s="28"/>
      <c r="K7" s="28"/>
      <c r="L7" s="28"/>
      <c r="M7" s="28"/>
      <c r="N7" s="28"/>
      <c r="O7" s="28"/>
      <c r="P7" s="28"/>
      <c r="Q7" s="28"/>
      <c r="R7" s="28"/>
      <c r="S7" s="28"/>
      <c r="T7" s="28"/>
    </row>
    <row r="8" spans="1:20" ht="12.75" customHeight="1" x14ac:dyDescent="0.2">
      <c r="A8" s="151" t="s">
        <v>134</v>
      </c>
      <c r="B8" s="151"/>
      <c r="C8" s="151"/>
      <c r="D8" s="151"/>
      <c r="E8" s="74"/>
      <c r="F8" s="74"/>
      <c r="G8" s="74"/>
      <c r="H8" s="28"/>
      <c r="I8" s="28"/>
      <c r="J8" s="28"/>
      <c r="K8" s="28"/>
      <c r="L8" s="28"/>
      <c r="M8" s="28"/>
      <c r="N8" s="28"/>
      <c r="O8" s="28"/>
      <c r="P8" s="28"/>
      <c r="Q8" s="28"/>
      <c r="R8" s="28"/>
      <c r="S8" s="28"/>
      <c r="T8" s="28"/>
    </row>
    <row r="9" spans="1:20" ht="12.75" customHeight="1" x14ac:dyDescent="0.2">
      <c r="A9" s="27"/>
      <c r="B9" s="27" t="s">
        <v>38</v>
      </c>
      <c r="C9" s="27"/>
      <c r="D9" s="28"/>
      <c r="E9" s="150">
        <v>0</v>
      </c>
      <c r="F9" s="75">
        <v>1</v>
      </c>
      <c r="G9" s="75"/>
      <c r="H9" s="28"/>
      <c r="I9" s="28"/>
      <c r="J9" s="28"/>
      <c r="K9" s="28"/>
      <c r="L9" s="28"/>
      <c r="M9" s="28"/>
      <c r="N9" s="28"/>
      <c r="O9" s="28"/>
      <c r="P9" s="28"/>
      <c r="Q9" s="28"/>
      <c r="R9" s="28"/>
      <c r="S9" s="28"/>
      <c r="T9" s="28"/>
    </row>
    <row r="10" spans="1:20" ht="12.75" customHeight="1" x14ac:dyDescent="0.2">
      <c r="A10" s="27"/>
      <c r="B10" s="27" t="s">
        <v>39</v>
      </c>
      <c r="C10" s="27"/>
      <c r="D10" s="28"/>
      <c r="E10" s="149">
        <v>0</v>
      </c>
      <c r="F10" s="76">
        <f>IF(E9&gt;0,E10/E9,0)</f>
        <v>0</v>
      </c>
      <c r="G10" s="75"/>
      <c r="H10" s="28"/>
      <c r="I10" s="28"/>
      <c r="J10" s="28"/>
      <c r="K10" s="28"/>
      <c r="L10" s="28"/>
      <c r="M10" s="28"/>
      <c r="N10" s="28"/>
      <c r="O10" s="28"/>
      <c r="P10" s="28"/>
      <c r="Q10" s="28"/>
      <c r="R10" s="28"/>
      <c r="S10" s="28"/>
      <c r="T10" s="28"/>
    </row>
    <row r="11" spans="1:20" ht="12.75" customHeight="1" x14ac:dyDescent="0.2">
      <c r="A11" s="27"/>
      <c r="B11" s="27" t="s">
        <v>66</v>
      </c>
      <c r="C11" s="27"/>
      <c r="D11" s="28"/>
      <c r="E11" s="77">
        <f>E9-E10</f>
        <v>0</v>
      </c>
      <c r="F11" s="75">
        <f>IF(E9&gt;0,E11/E9,0)</f>
        <v>0</v>
      </c>
      <c r="G11" s="75"/>
      <c r="H11" s="28"/>
      <c r="I11" s="28"/>
      <c r="J11" s="28"/>
      <c r="K11" s="28"/>
      <c r="L11" s="28"/>
      <c r="M11" s="28"/>
      <c r="N11" s="28"/>
      <c r="O11" s="28"/>
      <c r="P11" s="28"/>
      <c r="Q11" s="28"/>
      <c r="R11" s="28"/>
      <c r="S11" s="28"/>
      <c r="T11" s="28"/>
    </row>
    <row r="12" spans="1:20" ht="12.75" customHeight="1" x14ac:dyDescent="0.2">
      <c r="A12" s="27"/>
      <c r="B12" s="27" t="s">
        <v>59</v>
      </c>
      <c r="C12" s="27"/>
      <c r="D12" s="28"/>
      <c r="E12" s="74"/>
      <c r="F12" s="74"/>
      <c r="G12" s="74"/>
      <c r="H12" s="28"/>
      <c r="I12" s="28"/>
      <c r="J12" s="28"/>
      <c r="K12" s="28"/>
      <c r="L12" s="28"/>
      <c r="M12" s="28"/>
      <c r="N12" s="28"/>
      <c r="O12" s="28"/>
      <c r="P12" s="28"/>
      <c r="Q12" s="28"/>
      <c r="R12" s="28"/>
      <c r="S12" s="28"/>
      <c r="T12" s="28"/>
    </row>
    <row r="13" spans="1:20" ht="12.75" customHeight="1" thickBot="1" x14ac:dyDescent="0.25">
      <c r="A13" s="27"/>
      <c r="B13" s="27"/>
      <c r="C13" s="27" t="s">
        <v>64</v>
      </c>
      <c r="D13" s="28"/>
      <c r="E13" s="74"/>
      <c r="F13" s="74"/>
      <c r="G13" s="74"/>
      <c r="H13" s="94">
        <f>IF(H14=0,0,H14/$T$14)</f>
        <v>0</v>
      </c>
      <c r="I13" s="94">
        <f t="shared" ref="I13:S13" si="0">IF(I14=0,0,I14/$T$14)</f>
        <v>0</v>
      </c>
      <c r="J13" s="94">
        <f t="shared" si="0"/>
        <v>0</v>
      </c>
      <c r="K13" s="94">
        <f t="shared" si="0"/>
        <v>0</v>
      </c>
      <c r="L13" s="94">
        <f t="shared" si="0"/>
        <v>0</v>
      </c>
      <c r="M13" s="94">
        <f t="shared" si="0"/>
        <v>0</v>
      </c>
      <c r="N13" s="94">
        <f t="shared" si="0"/>
        <v>0</v>
      </c>
      <c r="O13" s="94">
        <f t="shared" si="0"/>
        <v>0</v>
      </c>
      <c r="P13" s="94">
        <f t="shared" si="0"/>
        <v>0</v>
      </c>
      <c r="Q13" s="94">
        <f t="shared" si="0"/>
        <v>0</v>
      </c>
      <c r="R13" s="94">
        <f t="shared" si="0"/>
        <v>0</v>
      </c>
      <c r="S13" s="94">
        <f t="shared" si="0"/>
        <v>0</v>
      </c>
      <c r="T13" s="95">
        <f>SUM(H13:S13)</f>
        <v>0</v>
      </c>
    </row>
    <row r="14" spans="1:20" ht="12.75" customHeight="1" x14ac:dyDescent="0.2">
      <c r="A14" s="27"/>
      <c r="B14" s="27"/>
      <c r="C14" s="27" t="s">
        <v>60</v>
      </c>
      <c r="D14" s="28"/>
      <c r="E14" s="74"/>
      <c r="F14" s="74"/>
      <c r="G14" s="74"/>
      <c r="H14" s="146">
        <v>0</v>
      </c>
      <c r="I14" s="146">
        <v>0</v>
      </c>
      <c r="J14" s="146">
        <v>0</v>
      </c>
      <c r="K14" s="146">
        <v>0</v>
      </c>
      <c r="L14" s="146">
        <v>0</v>
      </c>
      <c r="M14" s="146">
        <v>0</v>
      </c>
      <c r="N14" s="146">
        <v>0</v>
      </c>
      <c r="O14" s="146">
        <v>0</v>
      </c>
      <c r="P14" s="146">
        <v>0</v>
      </c>
      <c r="Q14" s="146">
        <v>0</v>
      </c>
      <c r="R14" s="146">
        <v>0</v>
      </c>
      <c r="S14" s="146">
        <v>0</v>
      </c>
      <c r="T14" s="78">
        <f>SUM(H14:S14)</f>
        <v>0</v>
      </c>
    </row>
    <row r="15" spans="1:20" ht="12.75" customHeight="1" x14ac:dyDescent="0.2">
      <c r="A15" s="27"/>
      <c r="B15" s="27"/>
      <c r="C15" s="27" t="s">
        <v>228</v>
      </c>
      <c r="D15" s="28"/>
      <c r="E15" s="148">
        <v>0.1</v>
      </c>
      <c r="F15" s="79"/>
      <c r="G15" s="75"/>
      <c r="H15" s="147">
        <f t="shared" ref="H15:S15" si="1">IF($E$15=0,H14,(1+$E$15)*H14)</f>
        <v>0</v>
      </c>
      <c r="I15" s="147">
        <f t="shared" si="1"/>
        <v>0</v>
      </c>
      <c r="J15" s="147">
        <f t="shared" si="1"/>
        <v>0</v>
      </c>
      <c r="K15" s="147">
        <f t="shared" si="1"/>
        <v>0</v>
      </c>
      <c r="L15" s="147">
        <f t="shared" si="1"/>
        <v>0</v>
      </c>
      <c r="M15" s="147">
        <f t="shared" si="1"/>
        <v>0</v>
      </c>
      <c r="N15" s="147">
        <f t="shared" si="1"/>
        <v>0</v>
      </c>
      <c r="O15" s="147">
        <f t="shared" si="1"/>
        <v>0</v>
      </c>
      <c r="P15" s="147">
        <f t="shared" si="1"/>
        <v>0</v>
      </c>
      <c r="Q15" s="147">
        <f t="shared" si="1"/>
        <v>0</v>
      </c>
      <c r="R15" s="147">
        <f t="shared" si="1"/>
        <v>0</v>
      </c>
      <c r="S15" s="147">
        <f t="shared" si="1"/>
        <v>0</v>
      </c>
      <c r="T15" s="78">
        <f>SUM(H15:S15)</f>
        <v>0</v>
      </c>
    </row>
    <row r="16" spans="1:20" ht="12.75" customHeight="1" x14ac:dyDescent="0.2">
      <c r="A16" s="28"/>
      <c r="B16" s="27"/>
      <c r="C16" s="27" t="s">
        <v>132</v>
      </c>
      <c r="D16" s="28"/>
      <c r="E16" s="148">
        <v>0.1</v>
      </c>
      <c r="F16" s="74"/>
      <c r="G16" s="75"/>
      <c r="H16" s="147">
        <f t="shared" ref="H16:S16" si="2">IF($E$16=0,H15,(1+$E$16)*H15)</f>
        <v>0</v>
      </c>
      <c r="I16" s="147">
        <f t="shared" si="2"/>
        <v>0</v>
      </c>
      <c r="J16" s="147">
        <f t="shared" si="2"/>
        <v>0</v>
      </c>
      <c r="K16" s="147">
        <f t="shared" si="2"/>
        <v>0</v>
      </c>
      <c r="L16" s="147">
        <f t="shared" si="2"/>
        <v>0</v>
      </c>
      <c r="M16" s="147">
        <f t="shared" si="2"/>
        <v>0</v>
      </c>
      <c r="N16" s="147">
        <f t="shared" si="2"/>
        <v>0</v>
      </c>
      <c r="O16" s="147">
        <f t="shared" si="2"/>
        <v>0</v>
      </c>
      <c r="P16" s="147">
        <f t="shared" si="2"/>
        <v>0</v>
      </c>
      <c r="Q16" s="147">
        <f t="shared" si="2"/>
        <v>0</v>
      </c>
      <c r="R16" s="147">
        <f t="shared" si="2"/>
        <v>0</v>
      </c>
      <c r="S16" s="147">
        <f t="shared" si="2"/>
        <v>0</v>
      </c>
      <c r="T16" s="78">
        <f>SUM(H16:S16)</f>
        <v>0</v>
      </c>
    </row>
    <row r="17" spans="1:20" ht="12.75" customHeight="1" outlineLevel="1" x14ac:dyDescent="0.2">
      <c r="A17" s="28"/>
      <c r="B17" s="27" t="s">
        <v>68</v>
      </c>
      <c r="C17" s="27"/>
      <c r="D17" s="28"/>
      <c r="E17" s="148">
        <f>(1-('4. Projected Sales Forecast'!E17+'4. Projected Sales Forecast'!E39))/2</f>
        <v>0.16666666666666669</v>
      </c>
      <c r="F17" s="74"/>
      <c r="G17" s="75"/>
      <c r="H17" s="80"/>
      <c r="I17" s="80"/>
      <c r="J17" s="80"/>
      <c r="K17" s="80"/>
      <c r="L17" s="80"/>
      <c r="M17" s="80"/>
      <c r="N17" s="80"/>
      <c r="O17" s="80"/>
      <c r="P17" s="80"/>
      <c r="Q17" s="80"/>
      <c r="R17" s="80"/>
      <c r="S17" s="80"/>
      <c r="T17" s="78"/>
    </row>
    <row r="18" spans="1:20" ht="12.75" customHeight="1" outlineLevel="1" x14ac:dyDescent="0.2">
      <c r="A18" s="28"/>
      <c r="B18" s="27"/>
      <c r="C18" s="27"/>
      <c r="D18" s="28"/>
      <c r="E18" s="74"/>
      <c r="F18" s="74"/>
      <c r="G18" s="74"/>
      <c r="H18" s="28"/>
      <c r="I18" s="28"/>
      <c r="J18" s="28"/>
      <c r="K18" s="28"/>
      <c r="L18" s="28"/>
      <c r="M18" s="28"/>
      <c r="N18" s="28"/>
      <c r="O18" s="28"/>
      <c r="P18" s="28"/>
      <c r="Q18" s="28"/>
      <c r="R18" s="28"/>
      <c r="S18" s="28"/>
      <c r="T18" s="28"/>
    </row>
    <row r="19" spans="1:20" ht="12.75" customHeight="1" outlineLevel="1" x14ac:dyDescent="0.2">
      <c r="A19" s="28"/>
      <c r="B19" s="27" t="s">
        <v>63</v>
      </c>
      <c r="C19" s="27"/>
      <c r="D19" s="28"/>
      <c r="E19" s="81">
        <f>T14*E9</f>
        <v>0</v>
      </c>
      <c r="F19" s="75"/>
      <c r="G19" s="74"/>
      <c r="H19" s="28"/>
      <c r="I19" s="28"/>
      <c r="J19" s="28"/>
      <c r="K19" s="28"/>
      <c r="L19" s="28"/>
      <c r="M19" s="28"/>
      <c r="N19" s="28"/>
      <c r="O19" s="28"/>
      <c r="P19" s="28"/>
      <c r="Q19" s="28"/>
      <c r="R19" s="28"/>
      <c r="S19" s="28"/>
      <c r="T19" s="28"/>
    </row>
    <row r="20" spans="1:20" ht="12.75" customHeight="1" outlineLevel="1" x14ac:dyDescent="0.2">
      <c r="A20" s="28"/>
      <c r="B20" s="27" t="s">
        <v>40</v>
      </c>
      <c r="C20" s="27"/>
      <c r="D20" s="28"/>
      <c r="E20" s="82">
        <f>E10*T14</f>
        <v>0</v>
      </c>
      <c r="F20" s="75"/>
      <c r="G20" s="74"/>
      <c r="H20" s="28"/>
      <c r="I20" s="28"/>
      <c r="J20" s="28"/>
      <c r="K20" s="28"/>
      <c r="L20" s="28"/>
      <c r="M20" s="28"/>
      <c r="N20" s="28"/>
      <c r="O20" s="28"/>
      <c r="P20" s="28"/>
      <c r="Q20" s="28"/>
      <c r="R20" s="28"/>
      <c r="S20" s="28"/>
      <c r="T20" s="28"/>
    </row>
    <row r="21" spans="1:20" ht="12.75" customHeight="1" outlineLevel="1" x14ac:dyDescent="0.2">
      <c r="A21" s="27"/>
      <c r="B21" s="27" t="s">
        <v>41</v>
      </c>
      <c r="C21" s="27"/>
      <c r="D21" s="28"/>
      <c r="E21" s="83">
        <f>E19-E20</f>
        <v>0</v>
      </c>
      <c r="F21" s="75"/>
      <c r="G21" s="74"/>
      <c r="H21" s="28"/>
      <c r="I21" s="28"/>
      <c r="J21" s="28"/>
      <c r="K21" s="28"/>
      <c r="L21" s="28"/>
      <c r="M21" s="28"/>
      <c r="N21" s="28"/>
      <c r="O21" s="28"/>
      <c r="P21" s="28"/>
      <c r="Q21" s="28"/>
      <c r="R21" s="28"/>
      <c r="S21" s="28"/>
      <c r="T21" s="28"/>
    </row>
    <row r="22" spans="1:20" ht="12.75" customHeight="1" outlineLevel="1" x14ac:dyDescent="0.2">
      <c r="A22" s="27"/>
      <c r="B22" s="27" t="s">
        <v>42</v>
      </c>
      <c r="C22" s="27"/>
      <c r="D22" s="28"/>
      <c r="E22" s="83">
        <f>E17*'3. Fixed Operating Expenses'!I41</f>
        <v>0</v>
      </c>
      <c r="F22" s="75"/>
      <c r="G22" s="75"/>
      <c r="H22" s="28"/>
      <c r="I22" s="28"/>
      <c r="J22" s="28"/>
      <c r="K22" s="28"/>
      <c r="L22" s="28"/>
      <c r="M22" s="28"/>
      <c r="N22" s="28"/>
      <c r="O22" s="28"/>
      <c r="P22" s="28"/>
      <c r="Q22" s="28"/>
      <c r="R22" s="28"/>
      <c r="S22" s="28"/>
      <c r="T22" s="28"/>
    </row>
    <row r="23" spans="1:20" ht="12.75" customHeight="1" outlineLevel="1" thickBot="1" x14ac:dyDescent="0.25">
      <c r="A23" s="27"/>
      <c r="B23" s="27" t="s">
        <v>43</v>
      </c>
      <c r="C23" s="27"/>
      <c r="D23" s="28"/>
      <c r="E23" s="84">
        <f>E21-E22</f>
        <v>0</v>
      </c>
      <c r="F23" s="75">
        <f>IF(E9&gt;0,E23/E19,0)</f>
        <v>0</v>
      </c>
      <c r="G23" s="75"/>
      <c r="H23" s="28"/>
      <c r="I23" s="28"/>
      <c r="J23" s="28"/>
      <c r="K23" s="28"/>
      <c r="L23" s="28"/>
      <c r="M23" s="28"/>
      <c r="N23" s="28"/>
      <c r="O23" s="28"/>
      <c r="P23" s="28"/>
      <c r="Q23" s="28"/>
      <c r="R23" s="28"/>
      <c r="S23" s="28"/>
      <c r="T23" s="28"/>
    </row>
    <row r="24" spans="1:20" ht="12.75" customHeight="1" outlineLevel="1" thickTop="1" x14ac:dyDescent="0.2">
      <c r="A24" s="27"/>
      <c r="B24" s="27"/>
      <c r="C24" s="27"/>
      <c r="D24" s="28"/>
      <c r="E24" s="74"/>
      <c r="F24" s="74"/>
      <c r="G24" s="74"/>
      <c r="H24" s="28"/>
      <c r="I24" s="28"/>
      <c r="J24" s="28"/>
      <c r="K24" s="28"/>
      <c r="L24" s="28"/>
      <c r="M24" s="28"/>
      <c r="N24" s="28"/>
      <c r="O24" s="28"/>
      <c r="P24" s="28"/>
      <c r="Q24" s="28"/>
      <c r="R24" s="28"/>
      <c r="S24" s="28"/>
      <c r="T24" s="28"/>
    </row>
    <row r="25" spans="1:20" ht="12.75" customHeight="1" outlineLevel="1" x14ac:dyDescent="0.2">
      <c r="A25" s="27"/>
      <c r="B25" s="27" t="s">
        <v>44</v>
      </c>
      <c r="C25" s="27"/>
      <c r="D25" s="28"/>
      <c r="E25" s="85">
        <f>IF(E9&gt;0,E22/F11,0)</f>
        <v>0</v>
      </c>
      <c r="F25" s="74"/>
      <c r="G25" s="74"/>
      <c r="H25" s="35"/>
      <c r="I25" s="35"/>
      <c r="J25" s="35"/>
      <c r="K25" s="35"/>
      <c r="L25" s="35"/>
      <c r="M25" s="35"/>
      <c r="N25" s="35"/>
      <c r="O25" s="35"/>
      <c r="P25" s="35"/>
      <c r="Q25" s="35"/>
      <c r="R25" s="35"/>
      <c r="S25" s="35"/>
      <c r="T25" s="78"/>
    </row>
    <row r="26" spans="1:20" ht="12.75" customHeight="1" outlineLevel="1" x14ac:dyDescent="0.2">
      <c r="A26" s="27"/>
      <c r="B26" s="27" t="s">
        <v>45</v>
      </c>
      <c r="C26" s="27"/>
      <c r="D26" s="28"/>
      <c r="E26" s="83">
        <f>IF(E9&gt;0,E25/E9,0)</f>
        <v>0</v>
      </c>
      <c r="F26" s="75"/>
      <c r="G26" s="75"/>
      <c r="H26" s="35"/>
      <c r="I26" s="35"/>
      <c r="J26" s="35"/>
      <c r="K26" s="35"/>
      <c r="L26" s="35"/>
      <c r="M26" s="35"/>
      <c r="N26" s="35"/>
      <c r="O26" s="35"/>
      <c r="P26" s="35"/>
      <c r="Q26" s="35"/>
      <c r="R26" s="35"/>
      <c r="S26" s="35"/>
      <c r="T26" s="78"/>
    </row>
    <row r="27" spans="1:20" ht="12.75" customHeight="1" x14ac:dyDescent="0.2">
      <c r="A27" s="28"/>
      <c r="B27" s="27"/>
      <c r="C27" s="27"/>
      <c r="D27" s="28"/>
      <c r="E27" s="74"/>
      <c r="F27" s="75"/>
      <c r="G27" s="75"/>
      <c r="H27" s="35"/>
      <c r="I27" s="35"/>
      <c r="J27" s="35"/>
      <c r="K27" s="35"/>
      <c r="L27" s="35"/>
      <c r="M27" s="35"/>
      <c r="N27" s="35"/>
      <c r="O27" s="35"/>
      <c r="P27" s="35"/>
      <c r="Q27" s="35"/>
      <c r="R27" s="35"/>
      <c r="S27" s="35"/>
      <c r="T27" s="78"/>
    </row>
    <row r="28" spans="1:20" ht="12.75" customHeight="1" x14ac:dyDescent="0.2">
      <c r="A28" s="28"/>
      <c r="B28" s="27"/>
      <c r="C28" s="27"/>
      <c r="D28" s="28"/>
      <c r="E28" s="74"/>
      <c r="F28" s="75"/>
      <c r="G28" s="75"/>
      <c r="H28" s="35"/>
      <c r="I28" s="35"/>
      <c r="J28" s="35"/>
      <c r="K28" s="35"/>
      <c r="L28" s="35"/>
      <c r="M28" s="35"/>
      <c r="N28" s="35"/>
      <c r="O28" s="35"/>
      <c r="P28" s="35"/>
      <c r="Q28" s="35"/>
      <c r="R28" s="35"/>
      <c r="S28" s="35"/>
      <c r="T28" s="78"/>
    </row>
    <row r="29" spans="1:20" ht="12.75" customHeight="1" x14ac:dyDescent="0.2">
      <c r="A29" s="28"/>
      <c r="B29" s="27"/>
      <c r="C29" s="27"/>
      <c r="D29" s="28"/>
      <c r="E29" s="81"/>
      <c r="F29" s="74"/>
      <c r="G29" s="74"/>
      <c r="H29" s="28"/>
      <c r="I29" s="28"/>
      <c r="J29" s="28"/>
      <c r="K29" s="28"/>
      <c r="L29" s="28"/>
      <c r="M29" s="28"/>
      <c r="N29" s="28"/>
      <c r="O29" s="28"/>
      <c r="P29" s="28"/>
      <c r="Q29" s="28"/>
      <c r="R29" s="28"/>
      <c r="S29" s="28"/>
      <c r="T29" s="28"/>
    </row>
    <row r="30" spans="1:20" ht="12.75" customHeight="1" outlineLevel="1" x14ac:dyDescent="0.2">
      <c r="A30" s="151" t="s">
        <v>135</v>
      </c>
      <c r="B30" s="151"/>
      <c r="C30" s="151"/>
      <c r="D30" s="151"/>
      <c r="E30" s="74"/>
      <c r="F30" s="74"/>
      <c r="G30" s="74"/>
      <c r="H30" s="28"/>
      <c r="I30" s="28"/>
      <c r="J30" s="28"/>
      <c r="K30" s="28"/>
      <c r="L30" s="28"/>
      <c r="M30" s="28"/>
      <c r="N30" s="28"/>
      <c r="O30" s="28"/>
      <c r="P30" s="28"/>
      <c r="Q30" s="28"/>
      <c r="R30" s="28"/>
      <c r="S30" s="28"/>
      <c r="T30" s="28"/>
    </row>
    <row r="31" spans="1:20" ht="12.75" customHeight="1" outlineLevel="1" x14ac:dyDescent="0.2">
      <c r="A31" s="27"/>
      <c r="B31" s="27" t="s">
        <v>38</v>
      </c>
      <c r="C31" s="27"/>
      <c r="D31" s="28"/>
      <c r="E31" s="150">
        <v>0</v>
      </c>
      <c r="F31" s="75">
        <v>1</v>
      </c>
      <c r="G31" s="75"/>
      <c r="H31" s="28"/>
      <c r="I31" s="28"/>
      <c r="J31" s="28"/>
      <c r="K31" s="28"/>
      <c r="L31" s="28"/>
      <c r="M31" s="28"/>
      <c r="N31" s="28"/>
      <c r="O31" s="28"/>
      <c r="P31" s="28"/>
      <c r="Q31" s="28"/>
      <c r="R31" s="28"/>
      <c r="S31" s="28"/>
      <c r="T31" s="28"/>
    </row>
    <row r="32" spans="1:20" ht="12.75" customHeight="1" outlineLevel="1" x14ac:dyDescent="0.2">
      <c r="A32" s="27"/>
      <c r="B32" s="27" t="s">
        <v>39</v>
      </c>
      <c r="C32" s="27"/>
      <c r="D32" s="28"/>
      <c r="E32" s="149">
        <v>0</v>
      </c>
      <c r="F32" s="76">
        <f>IF(E31&gt;0,E32/E31,0)</f>
        <v>0</v>
      </c>
      <c r="G32" s="75"/>
      <c r="H32" s="28"/>
      <c r="I32" s="28"/>
      <c r="J32" s="28"/>
      <c r="K32" s="28"/>
      <c r="L32" s="28"/>
      <c r="M32" s="28"/>
      <c r="N32" s="28"/>
      <c r="O32" s="28"/>
      <c r="P32" s="28"/>
      <c r="Q32" s="28"/>
      <c r="R32" s="28"/>
      <c r="S32" s="28"/>
      <c r="T32" s="28"/>
    </row>
    <row r="33" spans="1:20" ht="12.75" customHeight="1" outlineLevel="1" x14ac:dyDescent="0.2">
      <c r="A33" s="27"/>
      <c r="B33" s="27" t="s">
        <v>66</v>
      </c>
      <c r="C33" s="27"/>
      <c r="D33" s="28"/>
      <c r="E33" s="77">
        <f>E31-E32</f>
        <v>0</v>
      </c>
      <c r="F33" s="75">
        <f>IF(E31&gt;0,E33/E31,0)</f>
        <v>0</v>
      </c>
      <c r="G33" s="75"/>
      <c r="H33" s="28"/>
      <c r="I33" s="28"/>
      <c r="J33" s="28"/>
      <c r="K33" s="28"/>
      <c r="L33" s="28"/>
      <c r="M33" s="28"/>
      <c r="N33" s="28"/>
      <c r="O33" s="28"/>
      <c r="P33" s="28"/>
      <c r="Q33" s="28"/>
      <c r="R33" s="28"/>
      <c r="S33" s="28"/>
      <c r="T33" s="28"/>
    </row>
    <row r="34" spans="1:20" ht="12.75" customHeight="1" outlineLevel="1" x14ac:dyDescent="0.2">
      <c r="A34" s="27"/>
      <c r="B34" s="27" t="s">
        <v>59</v>
      </c>
      <c r="C34" s="27"/>
      <c r="D34" s="28"/>
      <c r="E34" s="74"/>
      <c r="F34" s="74"/>
      <c r="G34" s="74"/>
      <c r="H34" s="28"/>
      <c r="I34" s="28"/>
      <c r="J34" s="28"/>
      <c r="K34" s="28"/>
      <c r="L34" s="28"/>
      <c r="M34" s="28"/>
      <c r="N34" s="28"/>
      <c r="O34" s="28"/>
      <c r="P34" s="28"/>
      <c r="Q34" s="28"/>
      <c r="R34" s="28"/>
      <c r="S34" s="28"/>
      <c r="T34" s="28"/>
    </row>
    <row r="35" spans="1:20" ht="12.75" customHeight="1" outlineLevel="1" thickBot="1" x14ac:dyDescent="0.25">
      <c r="A35" s="27"/>
      <c r="B35" s="27"/>
      <c r="C35" s="27" t="s">
        <v>64</v>
      </c>
      <c r="D35" s="28"/>
      <c r="E35" s="74"/>
      <c r="F35" s="74"/>
      <c r="G35" s="74"/>
      <c r="H35" s="94">
        <f>IF(H36=0,0,H36/$T$36)</f>
        <v>0</v>
      </c>
      <c r="I35" s="94">
        <f t="shared" ref="I35:S35" si="3">IF(I36=0,0,I36/$T$36)</f>
        <v>0</v>
      </c>
      <c r="J35" s="94">
        <f t="shared" si="3"/>
        <v>0</v>
      </c>
      <c r="K35" s="94">
        <f t="shared" si="3"/>
        <v>0</v>
      </c>
      <c r="L35" s="94">
        <f t="shared" si="3"/>
        <v>0</v>
      </c>
      <c r="M35" s="94">
        <f t="shared" si="3"/>
        <v>0</v>
      </c>
      <c r="N35" s="94">
        <f t="shared" si="3"/>
        <v>0</v>
      </c>
      <c r="O35" s="94">
        <f t="shared" si="3"/>
        <v>0</v>
      </c>
      <c r="P35" s="94">
        <f t="shared" si="3"/>
        <v>0</v>
      </c>
      <c r="Q35" s="94">
        <f t="shared" si="3"/>
        <v>0</v>
      </c>
      <c r="R35" s="94">
        <f t="shared" si="3"/>
        <v>0</v>
      </c>
      <c r="S35" s="94">
        <f t="shared" si="3"/>
        <v>0</v>
      </c>
      <c r="T35" s="95">
        <f>SUM(H35:S35)</f>
        <v>0</v>
      </c>
    </row>
    <row r="36" spans="1:20" ht="12.75" customHeight="1" outlineLevel="1" x14ac:dyDescent="0.2">
      <c r="A36" s="27"/>
      <c r="B36" s="27"/>
      <c r="C36" s="27" t="s">
        <v>60</v>
      </c>
      <c r="D36" s="28"/>
      <c r="E36" s="74"/>
      <c r="F36" s="74"/>
      <c r="G36" s="74"/>
      <c r="H36" s="146">
        <v>0</v>
      </c>
      <c r="I36" s="146">
        <v>0</v>
      </c>
      <c r="J36" s="146">
        <v>0</v>
      </c>
      <c r="K36" s="146">
        <v>0</v>
      </c>
      <c r="L36" s="146">
        <v>0</v>
      </c>
      <c r="M36" s="146">
        <v>0</v>
      </c>
      <c r="N36" s="146">
        <v>0</v>
      </c>
      <c r="O36" s="146">
        <v>0</v>
      </c>
      <c r="P36" s="146">
        <v>0</v>
      </c>
      <c r="Q36" s="146">
        <v>0</v>
      </c>
      <c r="R36" s="146">
        <v>0</v>
      </c>
      <c r="S36" s="146">
        <v>0</v>
      </c>
      <c r="T36" s="78">
        <f>SUM(H36:S36)</f>
        <v>0</v>
      </c>
    </row>
    <row r="37" spans="1:20" ht="12.75" customHeight="1" outlineLevel="1" x14ac:dyDescent="0.2">
      <c r="A37" s="27"/>
      <c r="B37" s="27"/>
      <c r="C37" s="27" t="s">
        <v>228</v>
      </c>
      <c r="D37" s="28"/>
      <c r="E37" s="148">
        <v>0.1</v>
      </c>
      <c r="F37" s="79"/>
      <c r="G37" s="75"/>
      <c r="H37" s="147">
        <f>IF($E$15=0,H36,(1+$E$37)*H36)</f>
        <v>0</v>
      </c>
      <c r="I37" s="147">
        <f t="shared" ref="I37:S37" si="4">IF($E$15=0,I36,(1+$E$37)*I36)</f>
        <v>0</v>
      </c>
      <c r="J37" s="147">
        <f t="shared" si="4"/>
        <v>0</v>
      </c>
      <c r="K37" s="147">
        <f t="shared" si="4"/>
        <v>0</v>
      </c>
      <c r="L37" s="147">
        <f t="shared" si="4"/>
        <v>0</v>
      </c>
      <c r="M37" s="147">
        <f t="shared" si="4"/>
        <v>0</v>
      </c>
      <c r="N37" s="147">
        <f t="shared" si="4"/>
        <v>0</v>
      </c>
      <c r="O37" s="147">
        <f t="shared" si="4"/>
        <v>0</v>
      </c>
      <c r="P37" s="147">
        <f t="shared" si="4"/>
        <v>0</v>
      </c>
      <c r="Q37" s="147">
        <f t="shared" si="4"/>
        <v>0</v>
      </c>
      <c r="R37" s="147">
        <f t="shared" si="4"/>
        <v>0</v>
      </c>
      <c r="S37" s="147">
        <f t="shared" si="4"/>
        <v>0</v>
      </c>
      <c r="T37" s="78">
        <f>SUM(H37:S37)</f>
        <v>0</v>
      </c>
    </row>
    <row r="38" spans="1:20" ht="12.75" customHeight="1" outlineLevel="1" x14ac:dyDescent="0.2">
      <c r="A38" s="28"/>
      <c r="B38" s="27"/>
      <c r="C38" s="27" t="s">
        <v>132</v>
      </c>
      <c r="D38" s="28"/>
      <c r="E38" s="148">
        <v>0.1</v>
      </c>
      <c r="F38" s="74"/>
      <c r="G38" s="75"/>
      <c r="H38" s="147">
        <f>IF($E$16=0,H37,(1+$E$38)*H37)</f>
        <v>0</v>
      </c>
      <c r="I38" s="147">
        <f t="shared" ref="I38:S38" si="5">IF($E$16=0,I37,(1+$E$38)*I37)</f>
        <v>0</v>
      </c>
      <c r="J38" s="147">
        <f t="shared" si="5"/>
        <v>0</v>
      </c>
      <c r="K38" s="147">
        <f t="shared" si="5"/>
        <v>0</v>
      </c>
      <c r="L38" s="147">
        <f t="shared" si="5"/>
        <v>0</v>
      </c>
      <c r="M38" s="147">
        <f t="shared" si="5"/>
        <v>0</v>
      </c>
      <c r="N38" s="147">
        <f t="shared" si="5"/>
        <v>0</v>
      </c>
      <c r="O38" s="147">
        <f t="shared" si="5"/>
        <v>0</v>
      </c>
      <c r="P38" s="147">
        <f t="shared" si="5"/>
        <v>0</v>
      </c>
      <c r="Q38" s="147">
        <f t="shared" si="5"/>
        <v>0</v>
      </c>
      <c r="R38" s="147">
        <f t="shared" si="5"/>
        <v>0</v>
      </c>
      <c r="S38" s="147">
        <f t="shared" si="5"/>
        <v>0</v>
      </c>
      <c r="T38" s="78">
        <f>SUM(H38:S38)</f>
        <v>0</v>
      </c>
    </row>
    <row r="39" spans="1:20" ht="12.75" customHeight="1" outlineLevel="2" x14ac:dyDescent="0.2">
      <c r="A39" s="28"/>
      <c r="B39" s="27" t="s">
        <v>68</v>
      </c>
      <c r="C39" s="27"/>
      <c r="D39" s="28"/>
      <c r="E39" s="152">
        <f>1-('4. Projected Sales Forecast'!E17+'4. Projected Sales Forecast'!E39+'5. Projected Sales Forecast (2)'!E17)</f>
        <v>0.16666666666666674</v>
      </c>
      <c r="F39" s="74"/>
      <c r="G39" s="75"/>
      <c r="H39" s="80"/>
      <c r="I39" s="80"/>
      <c r="J39" s="80"/>
      <c r="K39" s="80"/>
      <c r="L39" s="80"/>
      <c r="M39" s="80"/>
      <c r="N39" s="80"/>
      <c r="O39" s="80"/>
      <c r="P39" s="80"/>
      <c r="Q39" s="80"/>
      <c r="R39" s="80"/>
      <c r="S39" s="80"/>
      <c r="T39" s="78"/>
    </row>
    <row r="40" spans="1:20" ht="12.75" customHeight="1" outlineLevel="2" x14ac:dyDescent="0.2">
      <c r="A40" s="28"/>
      <c r="B40" s="27"/>
      <c r="C40" s="27"/>
      <c r="D40" s="28"/>
      <c r="E40" s="74"/>
      <c r="F40" s="74"/>
      <c r="G40" s="74"/>
      <c r="H40" s="28"/>
      <c r="I40" s="28"/>
      <c r="J40" s="28"/>
      <c r="K40" s="28"/>
      <c r="L40" s="28"/>
      <c r="M40" s="28"/>
      <c r="N40" s="28"/>
      <c r="O40" s="28"/>
      <c r="P40" s="28"/>
      <c r="Q40" s="28"/>
      <c r="R40" s="28"/>
      <c r="S40" s="28"/>
      <c r="T40" s="28"/>
    </row>
    <row r="41" spans="1:20" ht="12.75" customHeight="1" outlineLevel="2" x14ac:dyDescent="0.2">
      <c r="A41" s="28"/>
      <c r="B41" s="27" t="s">
        <v>63</v>
      </c>
      <c r="C41" s="27"/>
      <c r="D41" s="28"/>
      <c r="E41" s="81">
        <f>T36*E31</f>
        <v>0</v>
      </c>
      <c r="F41" s="75"/>
      <c r="G41" s="74"/>
      <c r="H41" s="28"/>
      <c r="I41" s="28"/>
      <c r="J41" s="28"/>
      <c r="K41" s="28"/>
      <c r="L41" s="28"/>
      <c r="M41" s="28"/>
      <c r="N41" s="28"/>
      <c r="O41" s="28"/>
      <c r="P41" s="28"/>
      <c r="Q41" s="28"/>
      <c r="R41" s="28"/>
      <c r="S41" s="28"/>
      <c r="T41" s="28"/>
    </row>
    <row r="42" spans="1:20" ht="12.75" customHeight="1" outlineLevel="2" x14ac:dyDescent="0.2">
      <c r="A42" s="28"/>
      <c r="B42" s="27" t="s">
        <v>40</v>
      </c>
      <c r="C42" s="27"/>
      <c r="D42" s="28"/>
      <c r="E42" s="82">
        <f>E32*T36</f>
        <v>0</v>
      </c>
      <c r="F42" s="75"/>
      <c r="G42" s="74"/>
      <c r="H42" s="28"/>
      <c r="I42" s="28"/>
      <c r="J42" s="28"/>
      <c r="K42" s="28"/>
      <c r="L42" s="28"/>
      <c r="M42" s="28"/>
      <c r="N42" s="28"/>
      <c r="O42" s="28"/>
      <c r="P42" s="28"/>
      <c r="Q42" s="28"/>
      <c r="R42" s="28"/>
      <c r="S42" s="28"/>
      <c r="T42" s="28"/>
    </row>
    <row r="43" spans="1:20" ht="12.75" customHeight="1" outlineLevel="2" x14ac:dyDescent="0.2">
      <c r="A43" s="27"/>
      <c r="B43" s="27" t="s">
        <v>41</v>
      </c>
      <c r="C43" s="27"/>
      <c r="D43" s="28"/>
      <c r="E43" s="83">
        <f>E41-E42</f>
        <v>0</v>
      </c>
      <c r="F43" s="75"/>
      <c r="G43" s="74"/>
      <c r="H43" s="28"/>
      <c r="I43" s="28"/>
      <c r="J43" s="28"/>
      <c r="K43" s="28"/>
      <c r="L43" s="28"/>
      <c r="M43" s="28"/>
      <c r="N43" s="28"/>
      <c r="O43" s="28"/>
      <c r="P43" s="28"/>
      <c r="Q43" s="28"/>
      <c r="R43" s="28"/>
      <c r="S43" s="28"/>
      <c r="T43" s="28"/>
    </row>
    <row r="44" spans="1:20" ht="12.75" customHeight="1" outlineLevel="2" x14ac:dyDescent="0.2">
      <c r="A44" s="27"/>
      <c r="B44" s="27" t="s">
        <v>42</v>
      </c>
      <c r="C44" s="27"/>
      <c r="D44" s="28"/>
      <c r="E44" s="83">
        <f>E39*'3. Fixed Operating Expenses'!I41</f>
        <v>0</v>
      </c>
      <c r="F44" s="75"/>
      <c r="G44" s="75"/>
      <c r="H44" s="28"/>
      <c r="I44" s="28"/>
      <c r="J44" s="28"/>
      <c r="K44" s="28"/>
      <c r="L44" s="28"/>
      <c r="M44" s="28"/>
      <c r="N44" s="28"/>
      <c r="O44" s="28"/>
      <c r="P44" s="28"/>
      <c r="Q44" s="28"/>
      <c r="R44" s="28"/>
      <c r="S44" s="28"/>
      <c r="T44" s="28"/>
    </row>
    <row r="45" spans="1:20" ht="12.75" customHeight="1" outlineLevel="2" thickBot="1" x14ac:dyDescent="0.25">
      <c r="A45" s="27"/>
      <c r="B45" s="27" t="s">
        <v>43</v>
      </c>
      <c r="C45" s="27"/>
      <c r="D45" s="28"/>
      <c r="E45" s="84">
        <f>E43-E44</f>
        <v>0</v>
      </c>
      <c r="F45" s="75">
        <f>IF(E31&gt;0,E45/E41,0)</f>
        <v>0</v>
      </c>
      <c r="G45" s="75"/>
      <c r="H45" s="28"/>
      <c r="I45" s="28"/>
      <c r="J45" s="28"/>
      <c r="K45" s="28"/>
      <c r="L45" s="28"/>
      <c r="M45" s="28"/>
      <c r="N45" s="28"/>
      <c r="O45" s="28"/>
      <c r="P45" s="28"/>
      <c r="Q45" s="28"/>
      <c r="R45" s="28"/>
      <c r="S45" s="28"/>
      <c r="T45" s="28"/>
    </row>
    <row r="46" spans="1:20" ht="12.75" customHeight="1" outlineLevel="2" thickTop="1" x14ac:dyDescent="0.2">
      <c r="A46" s="27"/>
      <c r="B46" s="27"/>
      <c r="C46" s="27"/>
      <c r="D46" s="28"/>
      <c r="E46" s="74"/>
      <c r="F46" s="74"/>
      <c r="G46" s="74"/>
      <c r="H46" s="28"/>
      <c r="I46" s="28"/>
      <c r="J46" s="28"/>
      <c r="K46" s="28"/>
      <c r="L46" s="28"/>
      <c r="M46" s="28"/>
      <c r="N46" s="28"/>
      <c r="O46" s="28"/>
      <c r="P46" s="28"/>
      <c r="Q46" s="28"/>
      <c r="R46" s="28"/>
      <c r="S46" s="28"/>
      <c r="T46" s="28"/>
    </row>
    <row r="47" spans="1:20" ht="12.75" customHeight="1" outlineLevel="2" x14ac:dyDescent="0.2">
      <c r="A47" s="27"/>
      <c r="B47" s="27" t="s">
        <v>44</v>
      </c>
      <c r="C47" s="27"/>
      <c r="D47" s="28"/>
      <c r="E47" s="85">
        <f>IF(E31&gt;0,E44/F33,0)</f>
        <v>0</v>
      </c>
      <c r="F47" s="74"/>
      <c r="G47" s="74"/>
      <c r="H47" s="35"/>
      <c r="I47" s="35"/>
      <c r="J47" s="35"/>
      <c r="K47" s="35"/>
      <c r="L47" s="35"/>
      <c r="M47" s="35"/>
      <c r="N47" s="35"/>
      <c r="O47" s="35"/>
      <c r="P47" s="35"/>
      <c r="Q47" s="35"/>
      <c r="R47" s="35"/>
      <c r="S47" s="35"/>
      <c r="T47" s="78"/>
    </row>
    <row r="48" spans="1:20" ht="12.75" customHeight="1" outlineLevel="2" x14ac:dyDescent="0.2">
      <c r="A48" s="27"/>
      <c r="B48" s="27" t="s">
        <v>45</v>
      </c>
      <c r="C48" s="27"/>
      <c r="D48" s="28"/>
      <c r="E48" s="83">
        <f>IF(E31&gt;0,E47/E31,0)</f>
        <v>0</v>
      </c>
      <c r="F48" s="75"/>
      <c r="G48" s="75"/>
      <c r="H48" s="35"/>
      <c r="I48" s="35"/>
      <c r="J48" s="35"/>
      <c r="K48" s="35"/>
      <c r="L48" s="35"/>
      <c r="M48" s="35"/>
      <c r="N48" s="35"/>
      <c r="O48" s="35"/>
      <c r="P48" s="35"/>
      <c r="Q48" s="35"/>
      <c r="R48" s="35"/>
      <c r="S48" s="35"/>
      <c r="T48" s="78"/>
    </row>
    <row r="49" spans="1:20" ht="12.75" customHeight="1" x14ac:dyDescent="0.2">
      <c r="A49" s="86"/>
      <c r="B49" s="86"/>
      <c r="C49" s="86"/>
      <c r="D49" s="87"/>
      <c r="E49" s="88"/>
      <c r="F49" s="89"/>
      <c r="G49" s="89"/>
      <c r="H49" s="90"/>
      <c r="I49" s="90"/>
      <c r="J49" s="90"/>
      <c r="K49" s="90"/>
      <c r="L49" s="90"/>
      <c r="M49" s="90"/>
      <c r="N49" s="90"/>
      <c r="O49" s="90"/>
      <c r="P49" s="90"/>
      <c r="Q49" s="90"/>
      <c r="R49" s="90"/>
      <c r="S49" s="90"/>
      <c r="T49" s="91"/>
    </row>
    <row r="50" spans="1:20" ht="12.75" customHeight="1" x14ac:dyDescent="0.2">
      <c r="A50" s="86"/>
      <c r="B50" s="86"/>
      <c r="C50" s="86"/>
      <c r="D50" s="87"/>
      <c r="E50" s="88"/>
      <c r="F50" s="89"/>
      <c r="G50" s="89"/>
      <c r="H50" s="90"/>
      <c r="I50" s="90"/>
      <c r="J50" s="90"/>
      <c r="K50" s="90"/>
      <c r="L50" s="90"/>
      <c r="M50" s="90"/>
      <c r="N50" s="90"/>
      <c r="O50" s="90"/>
      <c r="P50" s="90"/>
      <c r="Q50" s="90"/>
      <c r="R50" s="90"/>
      <c r="S50" s="90"/>
      <c r="T50" s="91"/>
    </row>
    <row r="51" spans="1:20" ht="12.75" customHeight="1" x14ac:dyDescent="0.2">
      <c r="A51" s="7"/>
      <c r="B51" s="8"/>
      <c r="C51" s="8"/>
      <c r="D51" s="7"/>
      <c r="E51" s="9"/>
      <c r="F51" s="10"/>
      <c r="G51" s="10"/>
      <c r="H51" s="11"/>
      <c r="I51" s="11"/>
      <c r="J51" s="11"/>
      <c r="K51" s="11"/>
      <c r="L51" s="11"/>
      <c r="M51" s="11"/>
      <c r="N51" s="11"/>
      <c r="O51" s="11"/>
      <c r="P51" s="11"/>
      <c r="Q51" s="11"/>
      <c r="R51" s="11"/>
      <c r="S51" s="11"/>
      <c r="T51" s="12"/>
    </row>
    <row r="52" spans="1:20" ht="12.75" customHeight="1" x14ac:dyDescent="0.2">
      <c r="A52" s="7"/>
      <c r="B52" s="8"/>
      <c r="C52" s="8"/>
      <c r="D52" s="7"/>
      <c r="E52" s="13"/>
      <c r="F52" s="9"/>
      <c r="G52" s="9"/>
      <c r="H52" s="7"/>
      <c r="I52" s="7"/>
      <c r="J52" s="7"/>
      <c r="K52" s="7"/>
      <c r="L52" s="7"/>
      <c r="M52" s="7"/>
      <c r="N52" s="7"/>
      <c r="O52" s="7"/>
      <c r="P52" s="7"/>
      <c r="Q52" s="7"/>
      <c r="R52" s="7"/>
      <c r="S52" s="7"/>
      <c r="T52" s="7"/>
    </row>
    <row r="53" spans="1:20" ht="12.75" customHeight="1" x14ac:dyDescent="0.2">
      <c r="A53" s="7"/>
      <c r="B53" s="8"/>
      <c r="C53" s="8"/>
      <c r="D53" s="7"/>
      <c r="E53" s="14"/>
      <c r="F53" s="9"/>
      <c r="G53" s="9"/>
      <c r="H53" s="7"/>
      <c r="I53" s="7"/>
      <c r="J53" s="7"/>
      <c r="K53" s="7"/>
      <c r="L53" s="7"/>
      <c r="M53" s="7"/>
      <c r="N53" s="7"/>
      <c r="O53" s="7"/>
      <c r="P53" s="7"/>
      <c r="Q53" s="7"/>
      <c r="R53" s="7"/>
      <c r="S53" s="7"/>
      <c r="T53" s="7"/>
    </row>
    <row r="54" spans="1:20" ht="12.75" customHeight="1" x14ac:dyDescent="0.2">
      <c r="A54" s="7"/>
      <c r="B54" s="8"/>
      <c r="C54" s="8"/>
      <c r="D54" s="7"/>
      <c r="E54" s="15"/>
      <c r="F54" s="9"/>
      <c r="G54" s="9"/>
      <c r="H54" s="7"/>
      <c r="I54" s="7"/>
      <c r="J54" s="7"/>
      <c r="K54" s="7"/>
      <c r="L54" s="7"/>
      <c r="M54" s="7"/>
      <c r="N54" s="7"/>
      <c r="O54" s="7"/>
      <c r="P54" s="7"/>
      <c r="Q54" s="7"/>
      <c r="R54" s="7"/>
      <c r="S54" s="7"/>
      <c r="T54" s="7"/>
    </row>
  </sheetData>
  <phoneticPr fontId="4" type="noConversion"/>
  <pageMargins left="0.75" right="0.75" top="1" bottom="1" header="0.5" footer="0.5"/>
  <pageSetup scale="75" orientation="landscape" blackAndWhite="1" horizontalDpi="300" verticalDpi="300"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indexed="43"/>
  </sheetPr>
  <dimension ref="A1:R70"/>
  <sheetViews>
    <sheetView showGridLines="0" showRowColHeaders="0" workbookViewId="0">
      <selection activeCell="G8" sqref="G8"/>
    </sheetView>
  </sheetViews>
  <sheetFormatPr defaultRowHeight="12" x14ac:dyDescent="0.2"/>
  <cols>
    <col min="1" max="4" width="3" style="1" customWidth="1"/>
    <col min="5" max="5" width="20.7109375" customWidth="1"/>
    <col min="6" max="6" width="5.7109375" customWidth="1"/>
    <col min="7" max="7" width="18.7109375" customWidth="1"/>
    <col min="8" max="8" width="8.7109375" style="20" customWidth="1"/>
    <col min="9" max="11" width="18.7109375" customWidth="1"/>
    <col min="12" max="12" width="5.7109375" customWidth="1"/>
  </cols>
  <sheetData>
    <row r="1" spans="1:18" ht="15.75" x14ac:dyDescent="0.25">
      <c r="A1" s="5" t="str">
        <f>'1. Required Start-Up Funds'!A1</f>
        <v>CloudNET Co.,Ltd</v>
      </c>
      <c r="Q1" s="16">
        <f ca="1">NOW()</f>
        <v>42440.265143055556</v>
      </c>
    </row>
    <row r="2" spans="1:18" ht="15.75" x14ac:dyDescent="0.25">
      <c r="A2" s="5" t="s">
        <v>190</v>
      </c>
    </row>
    <row r="3" spans="1:18" ht="12.75" customHeight="1" x14ac:dyDescent="0.2">
      <c r="E3" s="1"/>
      <c r="F3" s="45"/>
      <c r="G3" s="45"/>
      <c r="H3" s="51"/>
      <c r="I3" s="45"/>
      <c r="J3" s="45"/>
      <c r="K3" s="45"/>
      <c r="L3" s="45"/>
      <c r="M3" s="45"/>
      <c r="N3" s="45"/>
      <c r="O3" s="45"/>
      <c r="P3" s="45"/>
      <c r="Q3" s="45"/>
    </row>
    <row r="4" spans="1:18" ht="12.75" customHeight="1" x14ac:dyDescent="0.2">
      <c r="E4" s="45"/>
      <c r="F4" s="45"/>
      <c r="G4" s="45"/>
      <c r="H4" s="51"/>
      <c r="I4" s="45"/>
      <c r="J4" s="45"/>
      <c r="K4" s="45"/>
      <c r="L4" s="45"/>
      <c r="M4" s="45"/>
      <c r="N4" s="45"/>
      <c r="O4" s="45"/>
      <c r="P4" s="45"/>
      <c r="Q4" s="45"/>
    </row>
    <row r="5" spans="1:18" ht="12.75" customHeight="1" x14ac:dyDescent="0.2">
      <c r="E5" s="45"/>
      <c r="F5" s="45"/>
      <c r="G5" s="45"/>
      <c r="H5" s="51"/>
      <c r="I5" s="45"/>
      <c r="J5" s="45"/>
      <c r="K5" s="45"/>
      <c r="L5" s="45"/>
      <c r="M5" s="45"/>
      <c r="N5" s="45"/>
      <c r="O5" s="45"/>
      <c r="P5" s="45"/>
      <c r="Q5" s="45"/>
    </row>
    <row r="6" spans="1:18" ht="12.75" customHeight="1" x14ac:dyDescent="0.2">
      <c r="A6" s="24" t="s">
        <v>191</v>
      </c>
      <c r="B6" s="24"/>
      <c r="C6" s="24"/>
      <c r="D6" s="24"/>
      <c r="E6" s="51"/>
      <c r="F6" s="49"/>
      <c r="G6" s="96"/>
      <c r="H6" s="49"/>
      <c r="I6" s="49"/>
      <c r="J6" s="49"/>
      <c r="K6" s="49"/>
      <c r="L6" s="51"/>
      <c r="M6" s="49"/>
      <c r="N6" s="51"/>
      <c r="O6" s="51"/>
      <c r="P6" s="51"/>
      <c r="Q6" s="51"/>
      <c r="R6" s="20"/>
    </row>
    <row r="7" spans="1:18" ht="12.75" customHeight="1" x14ac:dyDescent="0.2">
      <c r="A7" s="24"/>
      <c r="B7" s="24" t="s">
        <v>192</v>
      </c>
      <c r="C7" s="24"/>
      <c r="D7" s="24"/>
      <c r="E7" s="51"/>
      <c r="F7" s="51"/>
      <c r="G7" s="51"/>
      <c r="H7" s="51"/>
      <c r="I7" s="51"/>
      <c r="J7" s="51"/>
      <c r="K7" s="51"/>
      <c r="L7" s="51"/>
      <c r="M7" s="51"/>
      <c r="N7" s="51"/>
      <c r="O7" s="51"/>
      <c r="P7" s="51"/>
      <c r="Q7" s="51"/>
      <c r="R7" s="20"/>
    </row>
    <row r="8" spans="1:18" ht="12.75" customHeight="1" x14ac:dyDescent="0.2">
      <c r="A8" s="24"/>
      <c r="B8" s="24"/>
      <c r="C8" s="24" t="s">
        <v>193</v>
      </c>
      <c r="D8" s="24"/>
      <c r="E8" s="51"/>
      <c r="F8" s="51"/>
      <c r="G8" s="141">
        <v>1</v>
      </c>
      <c r="H8" s="51"/>
      <c r="I8" s="51"/>
      <c r="J8" s="97"/>
      <c r="K8" s="97"/>
      <c r="L8" s="51"/>
      <c r="M8" s="51"/>
      <c r="N8" s="51"/>
      <c r="O8" s="51"/>
      <c r="P8" s="51"/>
      <c r="Q8" s="51"/>
      <c r="R8" s="20"/>
    </row>
    <row r="9" spans="1:18" ht="12.75" customHeight="1" x14ac:dyDescent="0.2">
      <c r="A9" s="24"/>
      <c r="B9" s="24"/>
      <c r="C9" s="24" t="s">
        <v>194</v>
      </c>
      <c r="D9" s="24"/>
      <c r="E9" s="51"/>
      <c r="F9" s="51"/>
      <c r="G9" s="141">
        <v>0</v>
      </c>
      <c r="H9" s="51"/>
      <c r="I9" s="51"/>
      <c r="J9" s="51"/>
      <c r="K9" s="51"/>
      <c r="L9" s="51"/>
      <c r="M9" s="51"/>
      <c r="N9" s="51"/>
      <c r="O9" s="51"/>
      <c r="P9" s="51"/>
      <c r="Q9" s="51"/>
      <c r="R9" s="20"/>
    </row>
    <row r="10" spans="1:18" ht="12.75" customHeight="1" thickBot="1" x14ac:dyDescent="0.25">
      <c r="A10" s="24"/>
      <c r="B10" s="24"/>
      <c r="C10" s="24" t="s">
        <v>195</v>
      </c>
      <c r="D10" s="24"/>
      <c r="E10" s="51"/>
      <c r="F10" s="51"/>
      <c r="G10" s="142">
        <v>0</v>
      </c>
      <c r="H10" s="51"/>
      <c r="I10" s="51"/>
      <c r="J10" s="51"/>
      <c r="K10" s="51"/>
      <c r="L10" s="51"/>
      <c r="M10" s="51"/>
      <c r="N10" s="51"/>
      <c r="O10" s="51"/>
      <c r="P10" s="51"/>
      <c r="Q10" s="51"/>
      <c r="R10" s="20"/>
    </row>
    <row r="11" spans="1:18" ht="12.75" customHeight="1" thickBot="1" x14ac:dyDescent="0.25">
      <c r="A11" s="24"/>
      <c r="B11" s="24" t="s">
        <v>196</v>
      </c>
      <c r="C11" s="24"/>
      <c r="D11" s="24"/>
      <c r="E11" s="51"/>
      <c r="F11" s="51"/>
      <c r="G11" s="98">
        <f>SUM(G8:G10)</f>
        <v>1</v>
      </c>
      <c r="H11" s="52"/>
      <c r="I11" s="54"/>
      <c r="J11" s="54"/>
      <c r="K11" s="54"/>
      <c r="L11" s="51"/>
      <c r="M11" s="51"/>
      <c r="N11" s="51"/>
      <c r="O11" s="51"/>
      <c r="P11" s="51"/>
      <c r="Q11" s="51"/>
      <c r="R11" s="20"/>
    </row>
    <row r="12" spans="1:18" ht="12.75" customHeight="1" thickTop="1" x14ac:dyDescent="0.2">
      <c r="A12" s="24"/>
      <c r="B12" s="24"/>
      <c r="C12" s="24"/>
      <c r="D12" s="24"/>
      <c r="E12" s="51"/>
      <c r="F12" s="51"/>
      <c r="G12" s="54"/>
      <c r="H12" s="54"/>
      <c r="I12" s="54"/>
      <c r="J12" s="54"/>
      <c r="K12" s="54"/>
      <c r="L12" s="51"/>
      <c r="M12" s="51"/>
      <c r="N12" s="51"/>
      <c r="O12" s="51"/>
      <c r="P12" s="51"/>
      <c r="Q12" s="51"/>
      <c r="R12" s="20"/>
    </row>
    <row r="13" spans="1:18" ht="12.75" customHeight="1" x14ac:dyDescent="0.2">
      <c r="A13" s="24" t="s">
        <v>206</v>
      </c>
      <c r="B13" s="24"/>
      <c r="C13" s="24"/>
      <c r="D13" s="24"/>
      <c r="E13" s="51"/>
      <c r="F13" s="51"/>
      <c r="G13" s="54"/>
      <c r="H13" s="54"/>
      <c r="I13" s="54"/>
      <c r="J13" s="54"/>
      <c r="K13" s="54"/>
      <c r="L13" s="51"/>
      <c r="M13" s="51"/>
      <c r="N13" s="51"/>
      <c r="O13" s="51"/>
      <c r="P13" s="51"/>
      <c r="Q13" s="51"/>
      <c r="R13" s="20"/>
    </row>
    <row r="14" spans="1:18" ht="12.75" customHeight="1" x14ac:dyDescent="0.2">
      <c r="A14" s="24"/>
      <c r="B14" s="24" t="s">
        <v>207</v>
      </c>
      <c r="C14" s="24"/>
      <c r="D14" s="24"/>
      <c r="E14" s="51"/>
      <c r="F14" s="51"/>
      <c r="G14" s="54"/>
      <c r="H14" s="54"/>
      <c r="I14" s="54"/>
      <c r="J14" s="54"/>
      <c r="K14" s="54"/>
      <c r="L14" s="51"/>
      <c r="M14" s="51"/>
      <c r="N14" s="51"/>
      <c r="O14" s="51"/>
      <c r="P14" s="51"/>
      <c r="Q14" s="51"/>
      <c r="R14" s="20"/>
    </row>
    <row r="15" spans="1:18" ht="12.75" customHeight="1" x14ac:dyDescent="0.2">
      <c r="A15" s="24"/>
      <c r="B15" s="24"/>
      <c r="C15" s="24" t="s">
        <v>193</v>
      </c>
      <c r="D15" s="24"/>
      <c r="E15" s="51"/>
      <c r="F15" s="51"/>
      <c r="G15" s="141">
        <v>1</v>
      </c>
      <c r="H15" s="54"/>
      <c r="I15" s="54"/>
      <c r="J15" s="54"/>
      <c r="K15" s="54"/>
      <c r="L15" s="51"/>
      <c r="M15" s="51"/>
      <c r="N15" s="51"/>
      <c r="O15" s="51"/>
      <c r="P15" s="51"/>
      <c r="Q15" s="51"/>
      <c r="R15" s="20"/>
    </row>
    <row r="16" spans="1:18" ht="12.75" customHeight="1" x14ac:dyDescent="0.2">
      <c r="A16" s="24"/>
      <c r="B16" s="24"/>
      <c r="C16" s="24" t="s">
        <v>194</v>
      </c>
      <c r="D16" s="24"/>
      <c r="E16" s="51"/>
      <c r="F16" s="51"/>
      <c r="G16" s="141">
        <v>0</v>
      </c>
      <c r="H16" s="54"/>
      <c r="I16" s="54"/>
      <c r="J16" s="54"/>
      <c r="K16" s="54"/>
      <c r="L16" s="51"/>
      <c r="M16" s="51"/>
      <c r="N16" s="51"/>
      <c r="O16" s="51"/>
      <c r="P16" s="51"/>
      <c r="Q16" s="51"/>
      <c r="R16" s="20"/>
    </row>
    <row r="17" spans="1:18" ht="12.75" customHeight="1" thickBot="1" x14ac:dyDescent="0.25">
      <c r="A17" s="24"/>
      <c r="B17" s="24"/>
      <c r="C17" s="24" t="s">
        <v>195</v>
      </c>
      <c r="D17" s="24"/>
      <c r="E17" s="51"/>
      <c r="F17" s="51"/>
      <c r="G17" s="142">
        <v>0</v>
      </c>
      <c r="H17" s="54"/>
      <c r="I17" s="54"/>
      <c r="J17" s="54"/>
      <c r="K17" s="54"/>
      <c r="L17" s="51"/>
      <c r="M17" s="51"/>
      <c r="N17" s="51"/>
      <c r="O17" s="51"/>
      <c r="P17" s="51"/>
      <c r="Q17" s="51"/>
      <c r="R17" s="20"/>
    </row>
    <row r="18" spans="1:18" ht="12.75" customHeight="1" thickBot="1" x14ac:dyDescent="0.25">
      <c r="A18" s="24"/>
      <c r="B18" s="24" t="s">
        <v>208</v>
      </c>
      <c r="C18" s="24"/>
      <c r="D18" s="24"/>
      <c r="E18" s="51"/>
      <c r="F18" s="51"/>
      <c r="G18" s="98">
        <f>SUM(G15:G17)</f>
        <v>1</v>
      </c>
      <c r="H18" s="54"/>
      <c r="I18" s="54"/>
      <c r="J18" s="54"/>
      <c r="K18" s="54"/>
      <c r="L18" s="51"/>
      <c r="M18" s="51"/>
      <c r="N18" s="51"/>
      <c r="O18" s="51"/>
      <c r="P18" s="51"/>
      <c r="Q18" s="51"/>
      <c r="R18" s="20"/>
    </row>
    <row r="19" spans="1:18" ht="12.75" customHeight="1" thickTop="1" x14ac:dyDescent="0.2">
      <c r="A19" s="24"/>
      <c r="B19" s="24"/>
      <c r="C19" s="24"/>
      <c r="D19" s="24"/>
      <c r="E19" s="51"/>
      <c r="F19" s="51"/>
      <c r="G19" s="54"/>
      <c r="H19" s="54"/>
      <c r="I19" s="54"/>
      <c r="J19" s="54"/>
      <c r="K19" s="54"/>
      <c r="L19" s="51"/>
      <c r="M19" s="51"/>
      <c r="N19" s="51"/>
      <c r="O19" s="51"/>
      <c r="P19" s="51"/>
      <c r="Q19" s="51"/>
      <c r="R19" s="20"/>
    </row>
    <row r="20" spans="1:18" ht="12.75" customHeight="1" x14ac:dyDescent="0.2">
      <c r="A20" s="24" t="s">
        <v>197</v>
      </c>
      <c r="B20" s="24"/>
      <c r="C20" s="24"/>
      <c r="D20" s="24"/>
      <c r="E20" s="51"/>
      <c r="F20" s="51"/>
      <c r="G20" s="54"/>
      <c r="H20" s="54"/>
      <c r="I20" s="54"/>
      <c r="J20" s="54"/>
      <c r="K20" s="54"/>
      <c r="L20" s="51"/>
      <c r="M20" s="51"/>
      <c r="N20" s="51"/>
      <c r="O20" s="51"/>
      <c r="P20" s="51"/>
      <c r="Q20" s="51"/>
      <c r="R20" s="20"/>
    </row>
    <row r="21" spans="1:18" ht="12.75" customHeight="1" x14ac:dyDescent="0.2">
      <c r="A21" s="24"/>
      <c r="B21" s="24" t="s">
        <v>198</v>
      </c>
      <c r="C21" s="24"/>
      <c r="D21" s="24"/>
      <c r="E21" s="51"/>
      <c r="F21" s="51"/>
      <c r="G21" s="143">
        <v>0</v>
      </c>
      <c r="H21" s="54"/>
      <c r="I21" s="54"/>
      <c r="J21" s="54"/>
      <c r="K21" s="54"/>
      <c r="L21" s="51"/>
      <c r="M21" s="51"/>
      <c r="N21" s="51"/>
      <c r="O21" s="51"/>
      <c r="P21" s="51"/>
      <c r="Q21" s="51"/>
      <c r="R21" s="20"/>
    </row>
    <row r="22" spans="1:18" ht="12.75" customHeight="1" x14ac:dyDescent="0.2">
      <c r="A22" s="24"/>
      <c r="B22" s="24" t="s">
        <v>199</v>
      </c>
      <c r="C22" s="24"/>
      <c r="D22" s="24"/>
      <c r="E22" s="51"/>
      <c r="F22" s="51"/>
      <c r="G22" s="141">
        <v>0.09</v>
      </c>
      <c r="H22" s="54"/>
      <c r="I22" s="54"/>
      <c r="J22" s="54"/>
      <c r="K22" s="54"/>
      <c r="L22" s="51"/>
      <c r="M22" s="51"/>
      <c r="N22" s="51"/>
      <c r="O22" s="51"/>
      <c r="P22" s="51"/>
      <c r="Q22" s="51"/>
      <c r="R22" s="20"/>
    </row>
    <row r="23" spans="1:18" ht="12.75" customHeight="1" x14ac:dyDescent="0.2">
      <c r="A23" s="24"/>
      <c r="B23" s="24"/>
      <c r="C23" s="24"/>
      <c r="D23" s="24"/>
      <c r="E23" s="51"/>
      <c r="F23" s="64"/>
      <c r="G23" s="54"/>
      <c r="H23" s="54"/>
      <c r="I23" s="54"/>
      <c r="J23" s="174"/>
      <c r="K23" s="174"/>
      <c r="L23" s="51"/>
      <c r="M23" s="51"/>
      <c r="N23" s="51"/>
      <c r="O23" s="51"/>
      <c r="P23" s="51"/>
      <c r="Q23" s="51"/>
      <c r="R23" s="20"/>
    </row>
    <row r="24" spans="1:18" ht="12.75" customHeight="1" x14ac:dyDescent="0.2">
      <c r="A24" s="1" t="s">
        <v>200</v>
      </c>
      <c r="B24" s="24"/>
      <c r="C24" s="24"/>
      <c r="D24" s="24"/>
      <c r="E24" s="51"/>
      <c r="F24" s="64"/>
      <c r="G24" s="54"/>
      <c r="H24" s="54"/>
      <c r="I24" s="54"/>
      <c r="J24" s="174"/>
      <c r="K24" s="174"/>
      <c r="L24" s="51"/>
      <c r="M24" s="51"/>
      <c r="N24" s="51"/>
      <c r="O24" s="51"/>
      <c r="P24" s="51"/>
      <c r="Q24" s="51"/>
      <c r="R24" s="20"/>
    </row>
    <row r="25" spans="1:18" ht="12.75" customHeight="1" x14ac:dyDescent="0.2">
      <c r="A25" s="24"/>
      <c r="B25" s="24" t="s">
        <v>201</v>
      </c>
      <c r="C25" s="24"/>
      <c r="D25" s="24"/>
      <c r="E25" s="51"/>
      <c r="F25" s="66"/>
      <c r="G25" s="144">
        <v>0</v>
      </c>
      <c r="H25" s="54"/>
      <c r="I25" s="54"/>
      <c r="J25" s="174"/>
      <c r="K25" s="174"/>
      <c r="L25" s="51"/>
      <c r="M25" s="51"/>
      <c r="N25" s="51"/>
      <c r="O25" s="51"/>
      <c r="P25" s="51"/>
      <c r="Q25" s="51"/>
      <c r="R25" s="20"/>
    </row>
    <row r="26" spans="1:18" ht="12.75" customHeight="1" x14ac:dyDescent="0.2">
      <c r="A26" s="24"/>
      <c r="B26" s="24"/>
      <c r="C26" s="24"/>
      <c r="D26" s="24"/>
      <c r="E26" s="51"/>
      <c r="F26" s="51"/>
      <c r="G26" s="54"/>
      <c r="H26" s="54"/>
      <c r="I26" s="54"/>
      <c r="J26" s="174">
        <f>IF(G28=0,0,(('1. Required Start-Up Funds'!G29-'1. Required Start-Up Funds'!E28-'1. Required Start-Up Funds'!E20-'1. Required Start-Up Funds'!E27)/'6. Cash Receipts-Disbursements'!G28))</f>
        <v>0</v>
      </c>
      <c r="K26" s="174">
        <f>J26/12</f>
        <v>0</v>
      </c>
      <c r="L26" s="51"/>
      <c r="M26" s="51"/>
      <c r="N26" s="51"/>
      <c r="O26" s="51"/>
      <c r="P26" s="51"/>
      <c r="Q26" s="51"/>
      <c r="R26" s="20"/>
    </row>
    <row r="27" spans="1:18" ht="12.75" customHeight="1" x14ac:dyDescent="0.2">
      <c r="A27" s="24" t="s">
        <v>202</v>
      </c>
      <c r="B27" s="24"/>
      <c r="C27" s="24"/>
      <c r="D27" s="24"/>
      <c r="E27" s="51"/>
      <c r="F27" s="51"/>
      <c r="G27" s="54"/>
      <c r="H27" s="54"/>
      <c r="I27" s="54"/>
      <c r="J27" s="174">
        <f>IF(G28=0,0,('1. Required Start-Up Funds'!E27/'6. Cash Receipts-Disbursements'!G28))</f>
        <v>0</v>
      </c>
      <c r="K27" s="174">
        <f>J27/12</f>
        <v>0</v>
      </c>
      <c r="L27" s="51"/>
      <c r="M27" s="51"/>
      <c r="N27" s="51"/>
      <c r="O27" s="51"/>
      <c r="P27" s="51"/>
      <c r="Q27" s="51"/>
      <c r="R27" s="20"/>
    </row>
    <row r="28" spans="1:18" ht="12.75" customHeight="1" x14ac:dyDescent="0.2">
      <c r="A28" s="24"/>
      <c r="B28" s="24" t="s">
        <v>203</v>
      </c>
      <c r="C28" s="24"/>
      <c r="D28" s="24"/>
      <c r="E28" s="51"/>
      <c r="F28" s="64"/>
      <c r="G28" s="145">
        <v>3</v>
      </c>
      <c r="H28" s="54"/>
      <c r="I28" s="54"/>
      <c r="J28" s="174"/>
      <c r="K28" s="174">
        <f>K26+K27</f>
        <v>0</v>
      </c>
      <c r="L28" s="51"/>
      <c r="M28" s="51"/>
      <c r="N28" s="51"/>
      <c r="O28" s="51"/>
      <c r="P28" s="51"/>
      <c r="Q28" s="51"/>
      <c r="R28" s="20"/>
    </row>
    <row r="29" spans="1:18" ht="12.75" customHeight="1" x14ac:dyDescent="0.2">
      <c r="A29" s="24"/>
      <c r="B29" s="24"/>
      <c r="C29" s="24"/>
      <c r="D29" s="24"/>
      <c r="E29" s="51"/>
      <c r="F29" s="66"/>
      <c r="G29" s="54"/>
      <c r="H29" s="54"/>
      <c r="I29" s="54"/>
      <c r="J29" s="174"/>
      <c r="K29" s="174"/>
      <c r="L29" s="51"/>
      <c r="M29" s="51"/>
      <c r="N29" s="51"/>
      <c r="O29" s="51"/>
      <c r="P29" s="51"/>
      <c r="Q29" s="51"/>
      <c r="R29" s="20"/>
    </row>
    <row r="30" spans="1:18" ht="12.75" customHeight="1" x14ac:dyDescent="0.2">
      <c r="A30" s="24"/>
      <c r="B30" s="24"/>
      <c r="C30" s="24"/>
      <c r="D30" s="24"/>
      <c r="E30" s="51"/>
      <c r="F30" s="51"/>
      <c r="G30" s="54"/>
      <c r="H30" s="54"/>
      <c r="I30" s="54"/>
      <c r="J30" s="54"/>
      <c r="K30" s="54"/>
      <c r="L30" s="51"/>
      <c r="M30" s="51"/>
      <c r="N30" s="51"/>
      <c r="O30" s="51"/>
      <c r="P30" s="51"/>
      <c r="Q30" s="51"/>
      <c r="R30" s="20"/>
    </row>
    <row r="31" spans="1:18" ht="12.75" customHeight="1" x14ac:dyDescent="0.2">
      <c r="A31" s="24"/>
      <c r="B31" s="24"/>
      <c r="C31" s="24"/>
      <c r="D31" s="24"/>
      <c r="E31" s="51"/>
      <c r="F31" s="51"/>
      <c r="G31" s="54"/>
      <c r="H31" s="54"/>
      <c r="I31" s="54"/>
      <c r="J31" s="54"/>
      <c r="K31" s="54"/>
      <c r="L31" s="51"/>
      <c r="M31" s="51"/>
      <c r="N31" s="51"/>
      <c r="O31" s="51"/>
      <c r="P31" s="51"/>
      <c r="Q31" s="51"/>
      <c r="R31" s="20"/>
    </row>
    <row r="32" spans="1:18" ht="12.75" customHeight="1" x14ac:dyDescent="0.2">
      <c r="A32" s="24"/>
      <c r="B32" s="24"/>
      <c r="C32" s="24"/>
      <c r="D32" s="24"/>
      <c r="E32" s="51"/>
      <c r="F32" s="51"/>
      <c r="G32" s="54"/>
      <c r="H32" s="54"/>
      <c r="I32" s="54"/>
      <c r="J32" s="54"/>
      <c r="K32" s="54"/>
      <c r="L32" s="51"/>
      <c r="M32" s="51"/>
      <c r="N32" s="51"/>
      <c r="O32" s="51"/>
      <c r="P32" s="51"/>
      <c r="Q32" s="51"/>
      <c r="R32" s="20"/>
    </row>
    <row r="33" spans="1:18" ht="12.75" customHeight="1" x14ac:dyDescent="0.2">
      <c r="A33" s="24"/>
      <c r="B33" s="24"/>
      <c r="C33" s="24"/>
      <c r="D33" s="24"/>
      <c r="E33" s="51"/>
      <c r="F33" s="51"/>
      <c r="G33" s="54"/>
      <c r="H33" s="54"/>
      <c r="I33" s="54"/>
      <c r="J33" s="54"/>
      <c r="K33" s="54"/>
      <c r="L33" s="51"/>
      <c r="M33" s="51"/>
      <c r="N33" s="51"/>
      <c r="O33" s="51"/>
      <c r="P33" s="51"/>
      <c r="Q33" s="51"/>
      <c r="R33" s="20"/>
    </row>
    <row r="34" spans="1:18" ht="12.75" customHeight="1" x14ac:dyDescent="0.2">
      <c r="A34" s="24"/>
      <c r="B34" s="24"/>
      <c r="C34" s="24"/>
      <c r="D34" s="24"/>
      <c r="E34" s="51"/>
      <c r="F34" s="51"/>
      <c r="G34" s="54"/>
      <c r="H34" s="54"/>
      <c r="I34" s="54"/>
      <c r="J34" s="54"/>
      <c r="K34" s="54"/>
      <c r="L34" s="51"/>
      <c r="M34" s="51"/>
      <c r="N34" s="51"/>
      <c r="O34" s="51"/>
      <c r="P34" s="51"/>
      <c r="Q34" s="51"/>
      <c r="R34" s="20"/>
    </row>
    <row r="35" spans="1:18" ht="12.75" customHeight="1" x14ac:dyDescent="0.2">
      <c r="A35" s="24"/>
      <c r="B35" s="24"/>
      <c r="C35" s="24"/>
      <c r="D35" s="24"/>
      <c r="E35" s="51"/>
      <c r="F35" s="51"/>
      <c r="G35" s="54"/>
      <c r="H35" s="54"/>
      <c r="I35" s="54"/>
      <c r="J35" s="54"/>
      <c r="K35" s="54"/>
      <c r="L35" s="51"/>
      <c r="M35" s="51"/>
      <c r="N35" s="51"/>
      <c r="O35" s="51"/>
      <c r="P35" s="51"/>
      <c r="Q35" s="51"/>
      <c r="R35" s="20"/>
    </row>
    <row r="36" spans="1:18" ht="12.75" customHeight="1" x14ac:dyDescent="0.2">
      <c r="A36" s="24"/>
      <c r="B36" s="24"/>
      <c r="C36" s="24"/>
      <c r="D36" s="24"/>
      <c r="E36" s="51"/>
      <c r="F36" s="51"/>
      <c r="G36" s="54"/>
      <c r="H36" s="54"/>
      <c r="I36" s="54"/>
      <c r="J36" s="54"/>
      <c r="K36" s="54"/>
      <c r="L36" s="51"/>
      <c r="M36" s="51"/>
      <c r="N36" s="51"/>
      <c r="O36" s="51"/>
      <c r="P36" s="51"/>
      <c r="Q36" s="51"/>
      <c r="R36" s="20"/>
    </row>
    <row r="37" spans="1:18" ht="12.75" customHeight="1" x14ac:dyDescent="0.2">
      <c r="A37" s="24"/>
      <c r="B37" s="24"/>
      <c r="C37" s="24"/>
      <c r="D37" s="24"/>
      <c r="E37" s="51"/>
      <c r="F37" s="51"/>
      <c r="G37" s="54"/>
      <c r="H37" s="54"/>
      <c r="I37" s="54"/>
      <c r="J37" s="54"/>
      <c r="K37" s="54"/>
      <c r="L37" s="51"/>
      <c r="M37" s="51"/>
      <c r="N37" s="51"/>
      <c r="O37" s="51"/>
      <c r="P37" s="51"/>
      <c r="Q37" s="51"/>
      <c r="R37" s="20"/>
    </row>
    <row r="38" spans="1:18" ht="12.75" customHeight="1" x14ac:dyDescent="0.2">
      <c r="A38" s="24"/>
      <c r="B38" s="24"/>
      <c r="C38" s="24"/>
      <c r="D38" s="24"/>
      <c r="E38" s="51"/>
      <c r="F38" s="51"/>
      <c r="G38" s="54"/>
      <c r="H38" s="54"/>
      <c r="I38" s="54"/>
      <c r="J38" s="54"/>
      <c r="K38" s="54"/>
      <c r="L38" s="51"/>
      <c r="M38" s="51"/>
      <c r="N38" s="51"/>
      <c r="O38" s="51"/>
      <c r="P38" s="51"/>
      <c r="Q38" s="51"/>
      <c r="R38" s="20"/>
    </row>
    <row r="39" spans="1:18" ht="12.75" customHeight="1" x14ac:dyDescent="0.2">
      <c r="A39" s="24"/>
      <c r="B39" s="24"/>
      <c r="C39" s="24"/>
      <c r="D39" s="24"/>
      <c r="E39" s="51"/>
      <c r="F39" s="51"/>
      <c r="G39" s="54"/>
      <c r="H39" s="54"/>
      <c r="I39" s="54"/>
      <c r="J39" s="54"/>
      <c r="K39" s="54"/>
      <c r="L39" s="51"/>
      <c r="M39" s="51"/>
      <c r="N39" s="51"/>
      <c r="O39" s="51"/>
      <c r="P39" s="51"/>
      <c r="Q39" s="51"/>
      <c r="R39" s="20"/>
    </row>
    <row r="40" spans="1:18" ht="12.75" customHeight="1" x14ac:dyDescent="0.2">
      <c r="A40" s="24"/>
      <c r="B40" s="24"/>
      <c r="C40" s="24"/>
      <c r="D40" s="24"/>
      <c r="E40" s="51"/>
      <c r="F40" s="51"/>
      <c r="G40" s="54"/>
      <c r="H40" s="54"/>
      <c r="I40" s="54"/>
      <c r="J40" s="54"/>
      <c r="K40" s="54"/>
      <c r="L40" s="51"/>
      <c r="M40" s="51"/>
      <c r="N40" s="51"/>
      <c r="O40" s="51"/>
      <c r="P40" s="51"/>
      <c r="Q40" s="51"/>
      <c r="R40" s="20"/>
    </row>
    <row r="41" spans="1:18" ht="12.75" customHeight="1" x14ac:dyDescent="0.2">
      <c r="A41" s="24"/>
      <c r="B41" s="24"/>
      <c r="C41" s="24"/>
      <c r="D41" s="24"/>
      <c r="E41" s="51"/>
      <c r="F41" s="51"/>
      <c r="G41" s="54"/>
      <c r="H41" s="54"/>
      <c r="I41" s="54"/>
      <c r="J41" s="54"/>
      <c r="K41" s="54"/>
      <c r="L41" s="51"/>
      <c r="M41" s="51"/>
      <c r="N41" s="51"/>
      <c r="O41" s="51"/>
      <c r="P41" s="51"/>
      <c r="Q41" s="51"/>
      <c r="R41" s="20"/>
    </row>
    <row r="42" spans="1:18" ht="12.75" customHeight="1" x14ac:dyDescent="0.2">
      <c r="A42" s="24"/>
      <c r="B42" s="24"/>
      <c r="C42" s="24"/>
      <c r="D42" s="24"/>
      <c r="E42" s="51"/>
      <c r="F42" s="51"/>
      <c r="G42" s="54"/>
      <c r="H42" s="54"/>
      <c r="I42" s="54"/>
      <c r="J42" s="54"/>
      <c r="K42" s="54"/>
      <c r="L42" s="51"/>
      <c r="M42" s="51"/>
      <c r="N42" s="51"/>
      <c r="O42" s="51"/>
      <c r="P42" s="51"/>
      <c r="Q42" s="51"/>
      <c r="R42" s="20"/>
    </row>
    <row r="43" spans="1:18" ht="12.75" customHeight="1" x14ac:dyDescent="0.2">
      <c r="A43" s="24"/>
      <c r="B43" s="24"/>
      <c r="C43" s="24"/>
      <c r="D43" s="24"/>
      <c r="E43" s="51"/>
      <c r="F43" s="51"/>
      <c r="G43" s="54"/>
      <c r="H43" s="54"/>
      <c r="I43" s="54"/>
      <c r="J43" s="54"/>
      <c r="K43" s="54"/>
      <c r="L43" s="51"/>
      <c r="M43" s="51"/>
      <c r="N43" s="51"/>
      <c r="O43" s="51"/>
      <c r="P43" s="51"/>
      <c r="Q43" s="51"/>
      <c r="R43" s="20"/>
    </row>
    <row r="44" spans="1:18" ht="12.75" customHeight="1" x14ac:dyDescent="0.2">
      <c r="A44" s="24"/>
      <c r="B44" s="24"/>
      <c r="C44" s="24"/>
      <c r="D44" s="24"/>
      <c r="E44" s="51"/>
      <c r="F44" s="51"/>
      <c r="G44" s="54"/>
      <c r="H44" s="54"/>
      <c r="I44" s="54"/>
      <c r="J44" s="54"/>
      <c r="K44" s="54"/>
      <c r="L44" s="51"/>
      <c r="M44" s="51"/>
      <c r="N44" s="51"/>
      <c r="O44" s="51"/>
      <c r="P44" s="51"/>
      <c r="Q44" s="51"/>
      <c r="R44" s="20"/>
    </row>
    <row r="45" spans="1:18" ht="12.75" customHeight="1" x14ac:dyDescent="0.2">
      <c r="A45" s="24"/>
      <c r="B45" s="24"/>
      <c r="C45" s="24"/>
      <c r="D45" s="24"/>
      <c r="E45" s="51"/>
      <c r="F45" s="51"/>
      <c r="G45" s="54"/>
      <c r="H45" s="54"/>
      <c r="I45" s="54"/>
      <c r="J45" s="54"/>
      <c r="K45" s="54"/>
      <c r="L45" s="51"/>
      <c r="M45" s="51"/>
      <c r="N45" s="51"/>
      <c r="O45" s="51"/>
      <c r="P45" s="51"/>
      <c r="Q45" s="51"/>
      <c r="R45" s="20"/>
    </row>
    <row r="46" spans="1:18" ht="12.75" customHeight="1" x14ac:dyDescent="0.2">
      <c r="A46" s="24"/>
      <c r="B46" s="24"/>
      <c r="C46" s="24"/>
      <c r="D46" s="24"/>
      <c r="E46" s="51"/>
      <c r="F46" s="51"/>
      <c r="G46" s="62"/>
      <c r="H46" s="62"/>
      <c r="I46" s="62"/>
      <c r="J46" s="62"/>
      <c r="K46" s="62"/>
      <c r="L46" s="51"/>
      <c r="M46" s="51"/>
      <c r="N46" s="51"/>
      <c r="O46" s="51"/>
      <c r="P46" s="51"/>
      <c r="Q46" s="51"/>
      <c r="R46" s="20"/>
    </row>
    <row r="47" spans="1:18" ht="12.75" customHeight="1" x14ac:dyDescent="0.2">
      <c r="A47" s="24"/>
      <c r="B47" s="24"/>
      <c r="C47" s="24"/>
      <c r="D47" s="24"/>
      <c r="E47" s="51"/>
      <c r="F47" s="51"/>
      <c r="G47" s="58"/>
      <c r="H47" s="58"/>
      <c r="I47" s="58"/>
      <c r="J47" s="58"/>
      <c r="K47" s="58"/>
      <c r="L47" s="51"/>
      <c r="M47" s="51"/>
      <c r="N47" s="51"/>
      <c r="O47" s="51"/>
      <c r="P47" s="51"/>
      <c r="Q47" s="51"/>
      <c r="R47" s="20"/>
    </row>
    <row r="48" spans="1:18" ht="12.75" customHeight="1" x14ac:dyDescent="0.2">
      <c r="A48" s="24"/>
      <c r="B48" s="24"/>
      <c r="C48" s="24"/>
      <c r="D48" s="24"/>
      <c r="E48" s="51"/>
      <c r="F48" s="51"/>
      <c r="G48" s="52"/>
      <c r="H48" s="52"/>
      <c r="I48" s="52"/>
      <c r="J48" s="52"/>
      <c r="K48" s="52"/>
      <c r="L48" s="51"/>
      <c r="M48" s="51"/>
      <c r="N48" s="51"/>
      <c r="O48" s="51"/>
      <c r="P48" s="51"/>
      <c r="Q48" s="51"/>
      <c r="R48" s="20"/>
    </row>
    <row r="49" spans="1:18" ht="12.75" customHeight="1" x14ac:dyDescent="0.2">
      <c r="A49" s="24"/>
      <c r="B49" s="24"/>
      <c r="C49" s="24"/>
      <c r="D49" s="24"/>
      <c r="E49" s="51"/>
      <c r="F49" s="51"/>
      <c r="G49" s="51"/>
      <c r="H49" s="51"/>
      <c r="I49" s="51"/>
      <c r="J49" s="51"/>
      <c r="K49" s="51"/>
      <c r="L49" s="51"/>
      <c r="M49" s="51"/>
      <c r="N49" s="51"/>
      <c r="O49" s="51"/>
      <c r="P49" s="51"/>
      <c r="Q49" s="51"/>
      <c r="R49" s="20"/>
    </row>
    <row r="50" spans="1:18" ht="12.75" customHeight="1" x14ac:dyDescent="0.2">
      <c r="A50" s="24"/>
      <c r="B50" s="24"/>
      <c r="C50" s="24"/>
      <c r="D50" s="24"/>
      <c r="E50" s="51"/>
      <c r="F50" s="51"/>
      <c r="G50" s="51"/>
      <c r="H50" s="51"/>
      <c r="I50" s="51"/>
      <c r="J50" s="51"/>
      <c r="K50" s="51"/>
      <c r="L50" s="51"/>
      <c r="M50" s="51"/>
      <c r="N50" s="51"/>
      <c r="O50" s="51"/>
      <c r="P50" s="51"/>
      <c r="Q50" s="51"/>
      <c r="R50" s="20"/>
    </row>
    <row r="51" spans="1:18" ht="12.75" customHeight="1" x14ac:dyDescent="0.2">
      <c r="A51" s="24"/>
      <c r="B51" s="24"/>
      <c r="C51" s="24"/>
      <c r="D51" s="24"/>
      <c r="E51" s="20"/>
      <c r="F51" s="20"/>
      <c r="G51" s="20"/>
      <c r="I51" s="20"/>
      <c r="J51" s="20"/>
      <c r="K51" s="20"/>
      <c r="L51" s="20"/>
      <c r="M51" s="20"/>
      <c r="N51" s="20"/>
      <c r="O51" s="20"/>
      <c r="P51" s="20"/>
      <c r="Q51" s="20"/>
      <c r="R51" s="20"/>
    </row>
    <row r="52" spans="1:18" ht="12.75" customHeight="1" x14ac:dyDescent="0.2">
      <c r="A52" s="24"/>
      <c r="B52" s="24"/>
      <c r="C52" s="24"/>
      <c r="D52" s="24"/>
      <c r="E52" s="20"/>
      <c r="F52" s="20"/>
      <c r="G52" s="20"/>
      <c r="I52" s="20"/>
      <c r="J52" s="20"/>
      <c r="K52" s="20"/>
      <c r="L52" s="20"/>
      <c r="M52" s="20"/>
      <c r="N52" s="20"/>
      <c r="O52" s="20"/>
      <c r="P52" s="20"/>
      <c r="Q52" s="20"/>
      <c r="R52" s="20"/>
    </row>
    <row r="53" spans="1:18" ht="12.75" customHeight="1" x14ac:dyDescent="0.2"/>
    <row r="54" spans="1:18" ht="12.75" customHeight="1" x14ac:dyDescent="0.2"/>
    <row r="55" spans="1:18" ht="12.75" customHeight="1" x14ac:dyDescent="0.2"/>
    <row r="56" spans="1:18" ht="12.75" customHeight="1" x14ac:dyDescent="0.2"/>
    <row r="57" spans="1:18" ht="12.75" customHeight="1" x14ac:dyDescent="0.2"/>
    <row r="58" spans="1:18" ht="12.75" customHeight="1" x14ac:dyDescent="0.2"/>
    <row r="59" spans="1:18" ht="12.75" customHeight="1" x14ac:dyDescent="0.2"/>
    <row r="60" spans="1:18" ht="12.75" customHeight="1" x14ac:dyDescent="0.2"/>
    <row r="61" spans="1:18" ht="12.75" customHeight="1" x14ac:dyDescent="0.2"/>
    <row r="62" spans="1:18" ht="12.75" customHeight="1" x14ac:dyDescent="0.2"/>
    <row r="63" spans="1:18" ht="12.75" customHeight="1" x14ac:dyDescent="0.2"/>
    <row r="64" spans="1:18"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sheetData>
  <phoneticPr fontId="4" type="noConversion"/>
  <pageMargins left="0.75" right="0.75" top="1" bottom="1" header="0.5" footer="0.5"/>
  <pageSetup scale="75" orientation="landscape" blackAndWhite="1" horizontalDpi="300" verticalDpi="300"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indexed="42"/>
  </sheetPr>
  <dimension ref="A1:R89"/>
  <sheetViews>
    <sheetView showGridLines="0" showRowColHeaders="0" workbookViewId="0">
      <selection activeCell="F6" sqref="F6"/>
    </sheetView>
  </sheetViews>
  <sheetFormatPr defaultRowHeight="12" x14ac:dyDescent="0.2"/>
  <cols>
    <col min="1" max="3" width="3" style="6" customWidth="1"/>
    <col min="4" max="4" width="22.7109375" customWidth="1"/>
    <col min="5" max="5" width="10.7109375" customWidth="1"/>
    <col min="6" max="6" width="20.7109375" customWidth="1"/>
    <col min="7" max="7" width="8.7109375" customWidth="1"/>
    <col min="8" max="8" width="10.7109375" customWidth="1"/>
    <col min="9" max="9" width="20.7109375" style="18" customWidth="1"/>
    <col min="10" max="10" width="8.7109375" customWidth="1"/>
    <col min="11" max="17" width="10.7109375" customWidth="1"/>
    <col min="18" max="18" width="15.7109375" customWidth="1"/>
  </cols>
  <sheetData>
    <row r="1" spans="1:18" ht="15.75" x14ac:dyDescent="0.25">
      <c r="A1" s="5" t="str">
        <f>'1. Required Start-Up Funds'!A1</f>
        <v>CloudNET Co.,Ltd</v>
      </c>
    </row>
    <row r="2" spans="1:18" ht="15.75" x14ac:dyDescent="0.25">
      <c r="A2" s="5" t="s">
        <v>204</v>
      </c>
    </row>
    <row r="3" spans="1:18" ht="12.75" customHeight="1" x14ac:dyDescent="0.2">
      <c r="A3" s="1"/>
      <c r="B3" s="1"/>
      <c r="C3" s="1"/>
      <c r="D3" s="45"/>
      <c r="E3" s="45"/>
      <c r="F3" s="45"/>
      <c r="G3" s="45"/>
      <c r="H3" s="45"/>
      <c r="I3" s="99"/>
      <c r="J3" s="45"/>
      <c r="K3" s="45"/>
      <c r="L3" s="45"/>
      <c r="M3" s="45"/>
      <c r="N3" s="45"/>
      <c r="O3" s="45"/>
      <c r="P3" s="45"/>
      <c r="Q3" s="7"/>
      <c r="R3" s="7"/>
    </row>
    <row r="4" spans="1:18" ht="12.75" customHeight="1" x14ac:dyDescent="0.2">
      <c r="A4" s="1"/>
      <c r="B4" s="1"/>
      <c r="C4" s="1"/>
      <c r="D4" s="45"/>
      <c r="E4" s="45"/>
      <c r="F4" s="45"/>
      <c r="G4" s="45"/>
      <c r="H4" s="45"/>
      <c r="I4" s="99"/>
      <c r="J4" s="45"/>
      <c r="K4" s="45"/>
      <c r="L4" s="45"/>
      <c r="M4" s="45"/>
      <c r="N4" s="45"/>
      <c r="O4" s="45"/>
      <c r="P4" s="45"/>
      <c r="Q4" s="7"/>
      <c r="R4" s="7"/>
    </row>
    <row r="5" spans="1:18" ht="12.75" customHeight="1" x14ac:dyDescent="0.2">
      <c r="A5" s="1"/>
      <c r="B5" s="1"/>
      <c r="C5" s="1"/>
      <c r="D5" s="45"/>
      <c r="E5" s="45"/>
      <c r="F5" s="45"/>
      <c r="G5" s="45"/>
      <c r="H5" s="45"/>
      <c r="I5" s="99"/>
      <c r="J5" s="45"/>
      <c r="K5" s="45"/>
      <c r="L5" s="45"/>
      <c r="M5" s="45"/>
      <c r="N5" s="45"/>
      <c r="O5" s="45"/>
      <c r="P5" s="45"/>
      <c r="Q5" s="7"/>
      <c r="R5" s="7"/>
    </row>
    <row r="6" spans="1:18" ht="12.75" customHeight="1" thickBot="1" x14ac:dyDescent="0.25">
      <c r="A6" s="1"/>
      <c r="B6" s="1"/>
      <c r="C6" s="1"/>
      <c r="D6" s="45"/>
      <c r="E6" s="100"/>
      <c r="F6" s="137">
        <v>39082</v>
      </c>
      <c r="G6" s="101" t="s">
        <v>189</v>
      </c>
      <c r="H6" s="100"/>
      <c r="I6" s="100"/>
      <c r="J6" s="101"/>
      <c r="K6" s="100"/>
      <c r="L6" s="100"/>
      <c r="M6" s="100"/>
      <c r="N6" s="100"/>
      <c r="O6" s="100"/>
      <c r="P6" s="100"/>
      <c r="Q6" s="19"/>
      <c r="R6" s="19"/>
    </row>
    <row r="7" spans="1:18" ht="12.75" customHeight="1" thickTop="1" x14ac:dyDescent="0.2">
      <c r="A7" s="102"/>
      <c r="B7" s="102"/>
      <c r="C7" s="102"/>
      <c r="D7" s="99"/>
      <c r="E7" s="99"/>
      <c r="F7" s="99"/>
      <c r="G7" s="99"/>
      <c r="H7" s="99"/>
      <c r="I7" s="99"/>
      <c r="J7" s="99"/>
      <c r="K7" s="99"/>
      <c r="L7" s="99"/>
      <c r="M7" s="99"/>
      <c r="N7" s="99"/>
      <c r="O7" s="99"/>
      <c r="P7" s="99"/>
      <c r="Q7" s="21"/>
      <c r="R7" s="21"/>
    </row>
    <row r="8" spans="1:18" ht="12.75" customHeight="1" x14ac:dyDescent="0.2">
      <c r="A8" s="102" t="s">
        <v>167</v>
      </c>
      <c r="B8" s="102"/>
      <c r="C8" s="102"/>
      <c r="D8" s="99"/>
      <c r="E8" s="99"/>
      <c r="F8" s="103"/>
      <c r="G8" s="103"/>
      <c r="H8" s="103"/>
      <c r="I8" s="103"/>
      <c r="J8" s="99"/>
      <c r="K8" s="99"/>
      <c r="L8" s="99"/>
      <c r="M8" s="99"/>
      <c r="N8" s="99"/>
      <c r="O8" s="99"/>
      <c r="P8" s="99"/>
      <c r="Q8" s="21"/>
      <c r="R8" s="21"/>
    </row>
    <row r="9" spans="1:18" ht="12.75" customHeight="1" x14ac:dyDescent="0.2">
      <c r="A9" s="102"/>
      <c r="B9" s="102" t="s">
        <v>168</v>
      </c>
      <c r="C9" s="102"/>
      <c r="D9" s="99"/>
      <c r="E9" s="99"/>
      <c r="F9" s="103"/>
      <c r="G9" s="103"/>
      <c r="H9" s="103"/>
      <c r="I9" s="103"/>
      <c r="J9" s="99"/>
      <c r="K9" s="99"/>
      <c r="L9" s="99"/>
      <c r="M9" s="99"/>
      <c r="N9" s="99"/>
      <c r="O9" s="99"/>
      <c r="P9" s="99"/>
      <c r="Q9" s="21"/>
      <c r="R9" s="21"/>
    </row>
    <row r="10" spans="1:18" ht="12.75" customHeight="1" x14ac:dyDescent="0.2">
      <c r="A10" s="102"/>
      <c r="B10" s="102"/>
      <c r="C10" s="102" t="s">
        <v>169</v>
      </c>
      <c r="D10" s="99"/>
      <c r="E10" s="99"/>
      <c r="F10" s="138">
        <v>0</v>
      </c>
      <c r="G10" s="103"/>
      <c r="H10" s="103"/>
      <c r="I10" s="103"/>
      <c r="J10" s="99"/>
      <c r="K10" s="99"/>
      <c r="L10" s="99"/>
      <c r="M10" s="99"/>
      <c r="N10" s="99"/>
      <c r="O10" s="99"/>
      <c r="P10" s="99"/>
      <c r="Q10" s="21"/>
      <c r="R10" s="21"/>
    </row>
    <row r="11" spans="1:18" ht="12.75" customHeight="1" x14ac:dyDescent="0.2">
      <c r="A11" s="102"/>
      <c r="B11" s="102"/>
      <c r="C11" s="102" t="s">
        <v>148</v>
      </c>
      <c r="D11" s="99"/>
      <c r="E11" s="99"/>
      <c r="F11" s="138">
        <v>0</v>
      </c>
      <c r="G11" s="103"/>
      <c r="H11" s="103"/>
      <c r="I11" s="103"/>
      <c r="J11" s="99"/>
      <c r="K11" s="99"/>
      <c r="L11" s="99"/>
      <c r="M11" s="99"/>
      <c r="N11" s="99"/>
      <c r="O11" s="99"/>
      <c r="P11" s="99"/>
      <c r="Q11" s="21"/>
      <c r="R11" s="21"/>
    </row>
    <row r="12" spans="1:18" ht="12.75" customHeight="1" x14ac:dyDescent="0.2">
      <c r="A12" s="102"/>
      <c r="B12" s="102"/>
      <c r="C12" s="102" t="s">
        <v>171</v>
      </c>
      <c r="D12" s="99"/>
      <c r="E12" s="99"/>
      <c r="F12" s="138">
        <v>0</v>
      </c>
      <c r="G12" s="103"/>
      <c r="H12" s="103"/>
      <c r="I12" s="103"/>
      <c r="J12" s="99"/>
      <c r="K12" s="99"/>
      <c r="L12" s="99"/>
      <c r="M12" s="99"/>
      <c r="N12" s="99"/>
      <c r="O12" s="99"/>
      <c r="P12" s="99"/>
      <c r="Q12" s="21"/>
      <c r="R12" s="21"/>
    </row>
    <row r="13" spans="1:18" ht="12.75" customHeight="1" x14ac:dyDescent="0.2">
      <c r="A13" s="102"/>
      <c r="B13" s="102"/>
      <c r="C13" s="102" t="s">
        <v>172</v>
      </c>
      <c r="D13" s="99"/>
      <c r="E13" s="99"/>
      <c r="F13" s="138">
        <v>0</v>
      </c>
      <c r="G13" s="103"/>
      <c r="H13" s="103"/>
      <c r="I13" s="103"/>
      <c r="J13" s="99"/>
      <c r="K13" s="99"/>
      <c r="L13" s="99"/>
      <c r="M13" s="99"/>
      <c r="N13" s="99"/>
      <c r="O13" s="99"/>
      <c r="P13" s="99"/>
      <c r="Q13" s="21"/>
      <c r="R13" s="21"/>
    </row>
    <row r="14" spans="1:18" ht="12.75" customHeight="1" thickBot="1" x14ac:dyDescent="0.25">
      <c r="A14" s="102"/>
      <c r="B14" s="102"/>
      <c r="C14" s="102" t="s">
        <v>173</v>
      </c>
      <c r="D14" s="99"/>
      <c r="E14" s="99"/>
      <c r="F14" s="139">
        <v>0</v>
      </c>
      <c r="G14" s="103"/>
      <c r="H14" s="103"/>
      <c r="I14" s="103"/>
      <c r="J14" s="99"/>
      <c r="K14" s="99"/>
      <c r="L14" s="99"/>
      <c r="M14" s="99"/>
      <c r="N14" s="99"/>
      <c r="O14" s="99"/>
      <c r="P14" s="99"/>
      <c r="Q14" s="21"/>
      <c r="R14" s="21"/>
    </row>
    <row r="15" spans="1:18" ht="12.75" customHeight="1" x14ac:dyDescent="0.2">
      <c r="A15" s="102"/>
      <c r="B15" s="102" t="s">
        <v>174</v>
      </c>
      <c r="C15" s="102"/>
      <c r="D15" s="99"/>
      <c r="E15" s="103"/>
      <c r="F15" s="103">
        <f>SUM(F10:F14)</f>
        <v>0</v>
      </c>
      <c r="G15" s="103"/>
      <c r="H15" s="103"/>
      <c r="I15" s="103"/>
      <c r="J15" s="103"/>
      <c r="K15" s="103"/>
      <c r="L15" s="103"/>
      <c r="M15" s="103"/>
      <c r="N15" s="103"/>
      <c r="O15" s="103"/>
      <c r="P15" s="103"/>
      <c r="Q15" s="22"/>
      <c r="R15" s="22"/>
    </row>
    <row r="16" spans="1:18" ht="12.75" customHeight="1" x14ac:dyDescent="0.2">
      <c r="A16" s="102"/>
      <c r="B16" s="1"/>
      <c r="C16" s="1"/>
      <c r="D16" s="99"/>
      <c r="E16" s="103"/>
      <c r="F16" s="103"/>
      <c r="G16" s="103"/>
      <c r="H16" s="103"/>
      <c r="I16" s="103"/>
      <c r="J16" s="103"/>
      <c r="K16" s="103"/>
      <c r="L16" s="103"/>
      <c r="M16" s="103"/>
      <c r="N16" s="103"/>
      <c r="O16" s="103"/>
      <c r="P16" s="103"/>
      <c r="Q16" s="22"/>
      <c r="R16" s="22"/>
    </row>
    <row r="17" spans="1:18" ht="12.75" customHeight="1" x14ac:dyDescent="0.2">
      <c r="A17" s="102"/>
      <c r="B17" s="1" t="s">
        <v>5</v>
      </c>
      <c r="C17" s="102"/>
      <c r="D17" s="99"/>
      <c r="E17" s="104"/>
      <c r="F17" s="103"/>
      <c r="G17" s="103"/>
      <c r="H17" s="103"/>
      <c r="I17" s="103"/>
      <c r="J17" s="104"/>
      <c r="K17" s="104"/>
      <c r="L17" s="104"/>
      <c r="M17" s="104"/>
      <c r="N17" s="104"/>
      <c r="O17" s="104"/>
      <c r="P17" s="104"/>
      <c r="Q17" s="23"/>
      <c r="R17" s="23"/>
    </row>
    <row r="18" spans="1:18" ht="12.75" customHeight="1" x14ac:dyDescent="0.2">
      <c r="A18" s="102"/>
      <c r="B18" s="102"/>
      <c r="C18" s="102" t="str">
        <f>'1. Required Start-Up Funds'!C8</f>
        <v>Real Estate</v>
      </c>
      <c r="D18" s="99"/>
      <c r="E18" s="104"/>
      <c r="F18" s="138">
        <v>0</v>
      </c>
      <c r="G18" s="103"/>
      <c r="H18" s="103"/>
      <c r="I18" s="103"/>
      <c r="J18" s="104"/>
      <c r="K18" s="104"/>
      <c r="L18" s="104"/>
      <c r="M18" s="104"/>
      <c r="N18" s="104"/>
      <c r="O18" s="104"/>
      <c r="P18" s="104"/>
      <c r="Q18" s="23"/>
      <c r="R18" s="23"/>
    </row>
    <row r="19" spans="1:18" ht="12.75" customHeight="1" x14ac:dyDescent="0.2">
      <c r="A19" s="102"/>
      <c r="B19" s="102"/>
      <c r="C19" s="102" t="str">
        <f>'1. Required Start-Up Funds'!C9</f>
        <v>Buildings</v>
      </c>
      <c r="D19" s="99"/>
      <c r="E19" s="103"/>
      <c r="F19" s="138">
        <v>0</v>
      </c>
      <c r="G19" s="103"/>
      <c r="H19" s="103"/>
      <c r="I19" s="103"/>
      <c r="J19" s="103"/>
      <c r="K19" s="103"/>
      <c r="L19" s="103"/>
      <c r="M19" s="103"/>
      <c r="N19" s="103"/>
      <c r="O19" s="103"/>
      <c r="P19" s="103"/>
      <c r="Q19" s="22"/>
      <c r="R19" s="22"/>
    </row>
    <row r="20" spans="1:18" ht="12.75" customHeight="1" x14ac:dyDescent="0.2">
      <c r="A20" s="102"/>
      <c r="B20" s="102"/>
      <c r="C20" s="102" t="str">
        <f>'1. Required Start-Up Funds'!C10</f>
        <v>Leasehold Improvements</v>
      </c>
      <c r="D20" s="99"/>
      <c r="E20" s="103"/>
      <c r="F20" s="138">
        <v>0</v>
      </c>
      <c r="G20" s="103"/>
      <c r="H20" s="103"/>
      <c r="I20" s="103"/>
      <c r="J20" s="103"/>
      <c r="K20" s="103"/>
      <c r="L20" s="103"/>
      <c r="M20" s="103"/>
      <c r="N20" s="103"/>
      <c r="O20" s="103"/>
      <c r="P20" s="103"/>
      <c r="Q20" s="22"/>
      <c r="R20" s="22"/>
    </row>
    <row r="21" spans="1:18" ht="12.75" customHeight="1" x14ac:dyDescent="0.2">
      <c r="A21" s="102"/>
      <c r="B21" s="102"/>
      <c r="C21" s="102" t="str">
        <f>'1. Required Start-Up Funds'!C11</f>
        <v>Equipment</v>
      </c>
      <c r="D21" s="99"/>
      <c r="E21" s="104"/>
      <c r="F21" s="138">
        <v>0</v>
      </c>
      <c r="G21" s="103"/>
      <c r="H21" s="103"/>
      <c r="I21" s="103"/>
      <c r="J21" s="104"/>
      <c r="K21" s="104"/>
      <c r="L21" s="104"/>
      <c r="M21" s="104"/>
      <c r="N21" s="104"/>
      <c r="O21" s="104"/>
      <c r="P21" s="104"/>
      <c r="Q21" s="23"/>
      <c r="R21" s="23"/>
    </row>
    <row r="22" spans="1:18" ht="12.75" customHeight="1" x14ac:dyDescent="0.2">
      <c r="A22" s="102"/>
      <c r="B22" s="102"/>
      <c r="C22" s="102" t="str">
        <f>'1. Required Start-Up Funds'!C12</f>
        <v>Furniture and Fixtures</v>
      </c>
      <c r="D22" s="99"/>
      <c r="E22" s="104"/>
      <c r="F22" s="138">
        <v>0</v>
      </c>
      <c r="G22" s="103"/>
      <c r="H22" s="103"/>
      <c r="I22" s="103"/>
      <c r="J22" s="104"/>
      <c r="K22" s="104"/>
      <c r="L22" s="104"/>
      <c r="M22" s="104"/>
      <c r="N22" s="104"/>
      <c r="O22" s="104"/>
      <c r="P22" s="104"/>
      <c r="Q22" s="23"/>
      <c r="R22" s="23"/>
    </row>
    <row r="23" spans="1:18" ht="12.75" customHeight="1" x14ac:dyDescent="0.2">
      <c r="A23" s="102"/>
      <c r="B23" s="102"/>
      <c r="C23" s="102" t="str">
        <f>'1. Required Start-Up Funds'!C13</f>
        <v>Vehicles</v>
      </c>
      <c r="D23" s="99"/>
      <c r="E23" s="104"/>
      <c r="F23" s="138">
        <v>0</v>
      </c>
      <c r="G23" s="103"/>
      <c r="H23" s="103"/>
      <c r="I23" s="103"/>
      <c r="J23" s="104"/>
      <c r="K23" s="104"/>
      <c r="L23" s="104"/>
      <c r="M23" s="104"/>
      <c r="N23" s="104"/>
      <c r="O23" s="104"/>
      <c r="P23" s="104"/>
      <c r="Q23" s="23"/>
      <c r="R23" s="23"/>
    </row>
    <row r="24" spans="1:18" ht="12.75" customHeight="1" thickBot="1" x14ac:dyDescent="0.25">
      <c r="A24" s="102"/>
      <c r="B24" s="102"/>
      <c r="C24" s="102" t="str">
        <f>'1. Required Start-Up Funds'!C14</f>
        <v>Other Fixed Assets</v>
      </c>
      <c r="D24" s="99"/>
      <c r="E24" s="103"/>
      <c r="F24" s="139">
        <v>0</v>
      </c>
      <c r="G24" s="103"/>
      <c r="H24" s="103"/>
      <c r="I24" s="103"/>
      <c r="J24" s="103"/>
      <c r="K24" s="103"/>
      <c r="L24" s="103"/>
      <c r="M24" s="103"/>
      <c r="N24" s="103"/>
      <c r="O24" s="103"/>
      <c r="P24" s="103"/>
      <c r="Q24" s="22"/>
      <c r="R24" s="22"/>
    </row>
    <row r="25" spans="1:18" ht="12.75" customHeight="1" x14ac:dyDescent="0.2">
      <c r="A25" s="102"/>
      <c r="B25" s="102" t="s">
        <v>13</v>
      </c>
      <c r="C25" s="102"/>
      <c r="D25" s="99"/>
      <c r="E25" s="103"/>
      <c r="F25" s="103">
        <f>SUM(F18:F24)</f>
        <v>0</v>
      </c>
      <c r="G25" s="103"/>
      <c r="H25" s="103"/>
      <c r="I25" s="103"/>
      <c r="J25" s="103"/>
      <c r="K25" s="103"/>
      <c r="L25" s="103"/>
      <c r="M25" s="103"/>
      <c r="N25" s="103"/>
      <c r="O25" s="103"/>
      <c r="P25" s="103"/>
      <c r="Q25" s="22"/>
      <c r="R25" s="22"/>
    </row>
    <row r="26" spans="1:18" ht="12.75" customHeight="1" x14ac:dyDescent="0.2">
      <c r="A26" s="102"/>
      <c r="B26" s="102"/>
      <c r="C26" s="102"/>
      <c r="D26" s="99"/>
      <c r="E26" s="104"/>
      <c r="F26" s="103"/>
      <c r="G26" s="103"/>
      <c r="H26" s="103"/>
      <c r="I26" s="103"/>
      <c r="J26" s="104"/>
      <c r="K26" s="104"/>
      <c r="L26" s="104"/>
      <c r="M26" s="104"/>
      <c r="N26" s="104"/>
      <c r="O26" s="104"/>
      <c r="P26" s="104"/>
      <c r="Q26" s="23"/>
      <c r="R26" s="23"/>
    </row>
    <row r="27" spans="1:18" ht="12.75" customHeight="1" x14ac:dyDescent="0.2">
      <c r="A27" s="1"/>
      <c r="B27" s="1" t="s">
        <v>175</v>
      </c>
      <c r="C27" s="1"/>
      <c r="D27" s="45"/>
      <c r="E27" s="99"/>
      <c r="F27" s="138">
        <v>0</v>
      </c>
      <c r="G27" s="103"/>
      <c r="H27" s="103"/>
      <c r="I27" s="103"/>
      <c r="J27" s="99"/>
      <c r="K27" s="99"/>
      <c r="L27" s="99"/>
      <c r="M27" s="99"/>
      <c r="N27" s="99"/>
      <c r="O27" s="99"/>
      <c r="P27" s="99"/>
      <c r="Q27" s="21"/>
      <c r="R27" s="21"/>
    </row>
    <row r="28" spans="1:18" ht="12.75" customHeight="1" thickBot="1" x14ac:dyDescent="0.25">
      <c r="A28" s="1"/>
      <c r="B28" s="1"/>
      <c r="C28" s="1"/>
      <c r="D28" s="45"/>
      <c r="E28" s="99"/>
      <c r="F28" s="57"/>
      <c r="G28" s="103"/>
      <c r="H28" s="103"/>
      <c r="I28" s="103"/>
      <c r="J28" s="99"/>
      <c r="K28" s="99"/>
      <c r="L28" s="99"/>
      <c r="M28" s="99"/>
      <c r="N28" s="99"/>
      <c r="O28" s="99"/>
      <c r="P28" s="99"/>
      <c r="Q28" s="21"/>
      <c r="R28" s="21"/>
    </row>
    <row r="29" spans="1:18" ht="15.95" customHeight="1" thickBot="1" x14ac:dyDescent="0.25">
      <c r="A29" s="1" t="s">
        <v>176</v>
      </c>
      <c r="B29" s="1"/>
      <c r="C29" s="1"/>
      <c r="D29" s="45"/>
      <c r="E29" s="99"/>
      <c r="F29" s="65">
        <f>INT(F15+F25-F27)</f>
        <v>0</v>
      </c>
      <c r="G29" s="103"/>
      <c r="H29" s="103"/>
      <c r="I29" s="103"/>
      <c r="J29" s="99"/>
      <c r="K29" s="99"/>
      <c r="L29" s="99"/>
      <c r="M29" s="99"/>
      <c r="N29" s="99"/>
      <c r="O29" s="99"/>
      <c r="P29" s="99"/>
      <c r="Q29" s="21"/>
      <c r="R29" s="21"/>
    </row>
    <row r="30" spans="1:18" ht="12.75" customHeight="1" thickTop="1" x14ac:dyDescent="0.2">
      <c r="A30" s="1"/>
      <c r="B30" s="1"/>
      <c r="C30" s="1"/>
      <c r="D30" s="45"/>
      <c r="E30" s="99"/>
      <c r="F30" s="103"/>
      <c r="G30" s="103"/>
      <c r="H30" s="103"/>
      <c r="I30" s="103"/>
      <c r="J30" s="99"/>
      <c r="K30" s="99"/>
      <c r="L30" s="99"/>
      <c r="M30" s="99"/>
      <c r="N30" s="99"/>
      <c r="O30" s="99"/>
      <c r="P30" s="99"/>
      <c r="Q30" s="21"/>
      <c r="R30" s="21"/>
    </row>
    <row r="31" spans="1:18" ht="12.75" customHeight="1" x14ac:dyDescent="0.2">
      <c r="A31" s="1"/>
      <c r="B31" s="1"/>
      <c r="C31" s="1"/>
      <c r="D31" s="45"/>
      <c r="E31" s="99"/>
      <c r="F31" s="103"/>
      <c r="G31" s="103"/>
      <c r="H31" s="103"/>
      <c r="I31" s="103"/>
      <c r="J31" s="99"/>
      <c r="K31" s="99"/>
      <c r="L31" s="99"/>
      <c r="M31" s="99"/>
      <c r="N31" s="99"/>
      <c r="O31" s="99"/>
      <c r="P31" s="99"/>
      <c r="Q31" s="21"/>
      <c r="R31" s="21"/>
    </row>
    <row r="32" spans="1:18" ht="12.75" customHeight="1" x14ac:dyDescent="0.2">
      <c r="A32" s="1"/>
      <c r="B32" s="1"/>
      <c r="C32" s="1"/>
      <c r="D32" s="45"/>
      <c r="E32" s="99"/>
      <c r="F32" s="103"/>
      <c r="G32" s="103"/>
      <c r="H32" s="103"/>
      <c r="I32" s="103"/>
      <c r="J32" s="99"/>
      <c r="K32" s="99"/>
      <c r="L32" s="99"/>
      <c r="M32" s="99"/>
      <c r="N32" s="99"/>
      <c r="O32" s="99"/>
      <c r="P32" s="99"/>
      <c r="Q32" s="21"/>
      <c r="R32" s="21"/>
    </row>
    <row r="33" spans="1:18" ht="12.75" customHeight="1" x14ac:dyDescent="0.2">
      <c r="A33" s="1" t="s">
        <v>177</v>
      </c>
      <c r="B33" s="1"/>
      <c r="C33" s="1"/>
      <c r="D33" s="45"/>
      <c r="E33" s="99"/>
      <c r="F33" s="103"/>
      <c r="G33" s="103"/>
      <c r="H33" s="103"/>
      <c r="I33" s="103"/>
      <c r="J33" s="99"/>
      <c r="K33" s="99"/>
      <c r="L33" s="99"/>
      <c r="M33" s="99"/>
      <c r="N33" s="99"/>
      <c r="O33" s="99"/>
      <c r="P33" s="99"/>
      <c r="Q33" s="21"/>
      <c r="R33" s="21"/>
    </row>
    <row r="34" spans="1:18" ht="12.75" customHeight="1" x14ac:dyDescent="0.2">
      <c r="A34" s="1"/>
      <c r="B34" s="1" t="s">
        <v>181</v>
      </c>
      <c r="C34" s="1"/>
      <c r="D34" s="45"/>
      <c r="E34" s="99"/>
      <c r="F34" s="103"/>
      <c r="G34" s="103"/>
      <c r="H34" s="103"/>
      <c r="I34" s="103"/>
      <c r="J34" s="99"/>
      <c r="K34" s="99"/>
      <c r="L34" s="99"/>
      <c r="M34" s="99"/>
      <c r="N34" s="99"/>
      <c r="O34" s="99"/>
      <c r="P34" s="99"/>
      <c r="Q34" s="21"/>
      <c r="R34" s="21"/>
    </row>
    <row r="35" spans="1:18" ht="12.75" customHeight="1" x14ac:dyDescent="0.2">
      <c r="A35" s="1"/>
      <c r="B35" s="1"/>
      <c r="C35" s="1" t="s">
        <v>178</v>
      </c>
      <c r="D35" s="45"/>
      <c r="E35" s="103"/>
      <c r="F35" s="138">
        <v>0</v>
      </c>
      <c r="G35" s="103"/>
      <c r="H35" s="103"/>
      <c r="I35" s="103"/>
      <c r="J35" s="103"/>
      <c r="K35" s="103"/>
      <c r="L35" s="103"/>
      <c r="M35" s="103"/>
      <c r="N35" s="103"/>
      <c r="O35" s="103"/>
      <c r="P35" s="103"/>
      <c r="Q35" s="22"/>
      <c r="R35" s="22"/>
    </row>
    <row r="36" spans="1:18" ht="12.75" customHeight="1" x14ac:dyDescent="0.2">
      <c r="A36" s="1"/>
      <c r="B36" s="1"/>
      <c r="C36" s="1" t="s">
        <v>179</v>
      </c>
      <c r="D36" s="45"/>
      <c r="E36" s="104"/>
      <c r="F36" s="138">
        <v>0</v>
      </c>
      <c r="G36" s="103"/>
      <c r="H36" s="103"/>
      <c r="I36" s="103"/>
      <c r="J36" s="104"/>
      <c r="K36" s="104"/>
      <c r="L36" s="104"/>
      <c r="M36" s="104"/>
      <c r="N36" s="104"/>
      <c r="O36" s="104"/>
      <c r="P36" s="104"/>
      <c r="Q36" s="23"/>
      <c r="R36" s="21"/>
    </row>
    <row r="37" spans="1:18" ht="12.75" customHeight="1" x14ac:dyDescent="0.2">
      <c r="A37" s="1"/>
      <c r="B37" s="1"/>
      <c r="C37" s="1" t="s">
        <v>180</v>
      </c>
      <c r="D37" s="45"/>
      <c r="E37" s="99"/>
      <c r="F37" s="138">
        <v>0</v>
      </c>
      <c r="G37" s="103"/>
      <c r="H37" s="103"/>
      <c r="I37" s="103"/>
      <c r="J37" s="99"/>
      <c r="K37" s="99"/>
      <c r="L37" s="99"/>
      <c r="M37" s="99"/>
      <c r="N37" s="99"/>
      <c r="O37" s="99"/>
      <c r="P37" s="99"/>
      <c r="Q37" s="21"/>
      <c r="R37" s="21"/>
    </row>
    <row r="38" spans="1:18" ht="12.75" customHeight="1" thickBot="1" x14ac:dyDescent="0.25">
      <c r="A38" s="1"/>
      <c r="B38" s="1"/>
      <c r="C38" s="1" t="s">
        <v>164</v>
      </c>
      <c r="D38" s="45"/>
      <c r="E38" s="99"/>
      <c r="F38" s="139">
        <v>0</v>
      </c>
      <c r="G38" s="103"/>
      <c r="H38" s="103"/>
      <c r="I38" s="103"/>
      <c r="J38" s="99"/>
      <c r="K38" s="99"/>
      <c r="L38" s="99"/>
      <c r="M38" s="99"/>
      <c r="N38" s="99"/>
      <c r="O38" s="99"/>
      <c r="P38" s="99"/>
      <c r="Q38" s="21"/>
      <c r="R38" s="21"/>
    </row>
    <row r="39" spans="1:18" ht="12.75" customHeight="1" x14ac:dyDescent="0.2">
      <c r="A39" s="1"/>
      <c r="B39" s="1" t="s">
        <v>182</v>
      </c>
      <c r="C39" s="1"/>
      <c r="D39" s="45"/>
      <c r="E39" s="99"/>
      <c r="F39" s="103">
        <f>SUM(F35:F38)</f>
        <v>0</v>
      </c>
      <c r="G39" s="103"/>
      <c r="H39" s="103"/>
      <c r="I39" s="103"/>
      <c r="J39" s="99"/>
      <c r="K39" s="99"/>
      <c r="L39" s="99"/>
      <c r="M39" s="99"/>
      <c r="N39" s="99"/>
      <c r="O39" s="99"/>
      <c r="P39" s="99"/>
      <c r="Q39" s="21"/>
      <c r="R39" s="21"/>
    </row>
    <row r="40" spans="1:18" ht="12.75" customHeight="1" x14ac:dyDescent="0.2">
      <c r="A40" s="1"/>
      <c r="B40" s="1"/>
      <c r="C40" s="1"/>
      <c r="D40" s="45"/>
      <c r="E40" s="45"/>
      <c r="F40" s="53"/>
      <c r="G40" s="53"/>
      <c r="H40" s="53"/>
      <c r="I40" s="103"/>
      <c r="J40" s="45"/>
      <c r="K40" s="45"/>
      <c r="L40" s="45"/>
      <c r="M40" s="45"/>
      <c r="N40" s="45"/>
      <c r="O40" s="45"/>
      <c r="P40" s="45"/>
      <c r="Q40" s="7"/>
      <c r="R40" s="7"/>
    </row>
    <row r="41" spans="1:18" ht="12.75" customHeight="1" x14ac:dyDescent="0.2">
      <c r="A41" s="1"/>
      <c r="B41" s="1" t="s">
        <v>183</v>
      </c>
      <c r="C41" s="1"/>
      <c r="D41" s="45"/>
      <c r="E41" s="45"/>
      <c r="F41" s="53"/>
      <c r="G41" s="53"/>
      <c r="H41" s="53"/>
      <c r="I41" s="103"/>
      <c r="J41" s="45"/>
      <c r="K41" s="45"/>
      <c r="L41" s="45"/>
      <c r="M41" s="45"/>
      <c r="N41" s="45"/>
      <c r="O41" s="45"/>
      <c r="P41" s="45"/>
      <c r="Q41" s="7"/>
      <c r="R41" s="7"/>
    </row>
    <row r="42" spans="1:18" ht="12.75" customHeight="1" x14ac:dyDescent="0.2">
      <c r="A42" s="1"/>
      <c r="B42" s="1"/>
      <c r="C42" s="1" t="s">
        <v>184</v>
      </c>
      <c r="D42" s="45"/>
      <c r="E42" s="45"/>
      <c r="F42" s="140">
        <v>0</v>
      </c>
      <c r="G42" s="53"/>
      <c r="H42" s="53"/>
      <c r="I42" s="103"/>
      <c r="J42" s="45"/>
      <c r="K42" s="45"/>
      <c r="L42" s="45"/>
      <c r="M42" s="45"/>
      <c r="N42" s="45"/>
      <c r="O42" s="45"/>
      <c r="P42" s="45"/>
      <c r="Q42" s="7"/>
      <c r="R42" s="7"/>
    </row>
    <row r="43" spans="1:18" ht="12.75" customHeight="1" x14ac:dyDescent="0.2">
      <c r="A43" s="1"/>
      <c r="B43" s="1"/>
      <c r="C43" s="1" t="s">
        <v>185</v>
      </c>
      <c r="D43" s="45"/>
      <c r="E43" s="45"/>
      <c r="F43" s="140">
        <v>0</v>
      </c>
      <c r="G43" s="53"/>
      <c r="H43" s="53"/>
      <c r="I43" s="103"/>
      <c r="J43" s="45"/>
      <c r="K43" s="45"/>
      <c r="L43" s="45"/>
      <c r="M43" s="45"/>
      <c r="N43" s="45"/>
      <c r="O43" s="45"/>
      <c r="P43" s="45"/>
      <c r="Q43" s="7"/>
      <c r="R43" s="7"/>
    </row>
    <row r="44" spans="1:18" ht="12.75" customHeight="1" thickBot="1" x14ac:dyDescent="0.25">
      <c r="A44" s="1"/>
      <c r="B44" s="1"/>
      <c r="C44" s="1" t="s">
        <v>186</v>
      </c>
      <c r="D44" s="45"/>
      <c r="E44" s="45"/>
      <c r="F44" s="139">
        <v>0</v>
      </c>
      <c r="G44" s="103"/>
      <c r="H44" s="53"/>
      <c r="I44" s="103"/>
      <c r="J44" s="45"/>
      <c r="K44" s="45"/>
      <c r="L44" s="45"/>
      <c r="M44" s="45"/>
      <c r="N44" s="45"/>
      <c r="O44" s="45"/>
      <c r="P44" s="45"/>
      <c r="Q44" s="7"/>
      <c r="R44" s="7"/>
    </row>
    <row r="45" spans="1:18" ht="12.75" customHeight="1" x14ac:dyDescent="0.2">
      <c r="A45" s="1"/>
      <c r="B45" s="1" t="s">
        <v>187</v>
      </c>
      <c r="C45" s="1"/>
      <c r="D45" s="45"/>
      <c r="E45" s="45"/>
      <c r="F45" s="53">
        <f>F42+F43-F44</f>
        <v>0</v>
      </c>
      <c r="G45" s="53"/>
      <c r="H45" s="53"/>
      <c r="I45" s="103"/>
      <c r="J45" s="45"/>
      <c r="K45" s="45"/>
      <c r="L45" s="45"/>
      <c r="M45" s="45"/>
      <c r="N45" s="45"/>
      <c r="O45" s="45"/>
      <c r="P45" s="45"/>
    </row>
    <row r="46" spans="1:18" ht="12.75" customHeight="1" thickBot="1" x14ac:dyDescent="0.25">
      <c r="A46" s="1"/>
      <c r="B46" s="1"/>
      <c r="C46" s="1"/>
      <c r="D46" s="45"/>
      <c r="E46" s="45"/>
      <c r="F46" s="57"/>
      <c r="G46" s="103"/>
      <c r="H46" s="53"/>
      <c r="I46" s="103"/>
      <c r="J46" s="45"/>
      <c r="K46" s="45"/>
      <c r="L46" s="45"/>
      <c r="M46" s="45"/>
      <c r="N46" s="45"/>
      <c r="O46" s="45"/>
      <c r="P46" s="45"/>
    </row>
    <row r="47" spans="1:18" ht="15.95" customHeight="1" thickBot="1" x14ac:dyDescent="0.25">
      <c r="A47" s="1" t="s">
        <v>209</v>
      </c>
      <c r="B47" s="1"/>
      <c r="C47" s="1"/>
      <c r="D47" s="45"/>
      <c r="E47" s="45"/>
      <c r="F47" s="65">
        <f>INT(F39+F45)</f>
        <v>0</v>
      </c>
      <c r="G47" s="103"/>
      <c r="H47" s="53"/>
      <c r="I47" s="103"/>
      <c r="J47" s="45"/>
      <c r="K47" s="45"/>
      <c r="L47" s="45"/>
      <c r="M47" s="45"/>
      <c r="N47" s="45"/>
      <c r="O47" s="45"/>
      <c r="P47" s="45"/>
    </row>
    <row r="48" spans="1:18" ht="12.75" customHeight="1" thickTop="1" x14ac:dyDescent="0.2">
      <c r="A48" s="1"/>
      <c r="B48" s="1"/>
      <c r="C48" s="1"/>
      <c r="D48" s="45"/>
      <c r="E48" s="45"/>
      <c r="F48" s="45"/>
      <c r="G48" s="45"/>
      <c r="H48" s="45"/>
      <c r="I48" s="99"/>
      <c r="J48" s="45"/>
      <c r="K48" s="45"/>
      <c r="L48" s="45"/>
      <c r="M48" s="45"/>
      <c r="N48" s="45"/>
      <c r="O48" s="45"/>
      <c r="P48" s="45"/>
    </row>
    <row r="49" spans="1:18" ht="12.75" customHeight="1" x14ac:dyDescent="0.2">
      <c r="A49" s="1"/>
      <c r="B49" s="1"/>
      <c r="C49" s="1"/>
      <c r="D49" s="45"/>
      <c r="E49" s="45"/>
      <c r="F49" s="45"/>
      <c r="G49" s="45"/>
      <c r="H49" s="45"/>
      <c r="I49" s="99"/>
      <c r="J49" s="45"/>
      <c r="K49" s="45"/>
      <c r="L49" s="45"/>
      <c r="M49" s="45"/>
      <c r="N49" s="45"/>
      <c r="O49" s="45"/>
      <c r="P49" s="45"/>
    </row>
    <row r="50" spans="1:18" ht="12.75" customHeight="1" x14ac:dyDescent="0.2">
      <c r="A50" s="1"/>
      <c r="B50" s="1"/>
      <c r="C50" s="1"/>
      <c r="D50" s="45"/>
      <c r="E50" s="45"/>
      <c r="F50" s="105" t="str">
        <f>IF(F29=F47,"Statement Balances","Does Not Balance")</f>
        <v>Statement Balances</v>
      </c>
      <c r="G50" s="45"/>
      <c r="H50" s="45"/>
      <c r="I50" s="99"/>
      <c r="J50" s="45"/>
      <c r="K50" s="45"/>
      <c r="L50" s="45"/>
      <c r="M50" s="45"/>
      <c r="N50" s="45"/>
      <c r="O50" s="45"/>
      <c r="P50" s="45"/>
    </row>
    <row r="51" spans="1:18" ht="12.75" customHeight="1" x14ac:dyDescent="0.2">
      <c r="A51" s="1"/>
      <c r="B51" s="1"/>
      <c r="C51" s="1"/>
      <c r="D51" s="45"/>
      <c r="E51" s="45"/>
      <c r="F51" s="45"/>
      <c r="G51" s="45"/>
      <c r="H51" s="45"/>
      <c r="I51" s="99"/>
      <c r="J51" s="45"/>
      <c r="K51" s="45"/>
      <c r="L51" s="45"/>
      <c r="M51" s="45"/>
      <c r="N51" s="45"/>
      <c r="O51" s="45"/>
      <c r="P51" s="45"/>
    </row>
    <row r="52" spans="1:18" ht="12.75" customHeight="1" x14ac:dyDescent="0.2">
      <c r="A52" s="1"/>
      <c r="B52" s="1"/>
      <c r="C52" s="1"/>
      <c r="D52" s="45"/>
      <c r="E52" s="45"/>
      <c r="F52" s="45"/>
      <c r="G52" s="45"/>
      <c r="H52" s="45"/>
      <c r="I52" s="99"/>
      <c r="J52" s="45"/>
      <c r="K52" s="45"/>
      <c r="L52" s="45"/>
      <c r="M52" s="45"/>
      <c r="N52" s="45"/>
      <c r="O52" s="45"/>
      <c r="P52" s="45"/>
    </row>
    <row r="53" spans="1:18" ht="12.75" customHeight="1" x14ac:dyDescent="0.2"/>
    <row r="54" spans="1:18" ht="12.75" customHeight="1" x14ac:dyDescent="0.2"/>
    <row r="55" spans="1:18" ht="12.75" customHeight="1" x14ac:dyDescent="0.2">
      <c r="E55" s="18"/>
      <c r="F55" s="18"/>
      <c r="G55" s="18"/>
      <c r="H55" s="18"/>
      <c r="J55" s="18"/>
      <c r="K55" s="18"/>
      <c r="L55" s="18"/>
      <c r="M55" s="18"/>
      <c r="N55" s="18"/>
      <c r="O55" s="18"/>
      <c r="P55" s="18"/>
      <c r="Q55" s="18"/>
      <c r="R55" s="18"/>
    </row>
    <row r="56" spans="1:18" ht="12.75" customHeight="1" x14ac:dyDescent="0.2">
      <c r="E56" s="18"/>
      <c r="F56" s="18"/>
      <c r="G56" s="18"/>
      <c r="H56" s="18"/>
      <c r="J56" s="18"/>
      <c r="K56" s="18"/>
      <c r="L56" s="18"/>
      <c r="M56" s="18"/>
      <c r="N56" s="18"/>
      <c r="O56" s="18"/>
      <c r="P56" s="18"/>
      <c r="Q56" s="18"/>
      <c r="R56" s="18"/>
    </row>
    <row r="57" spans="1:18" ht="12.75" customHeight="1" x14ac:dyDescent="0.2">
      <c r="E57" s="18"/>
      <c r="F57" s="18"/>
      <c r="G57" s="18"/>
      <c r="H57" s="18"/>
      <c r="J57" s="18"/>
      <c r="K57" s="18"/>
      <c r="L57" s="18"/>
      <c r="M57" s="18"/>
      <c r="N57" s="18"/>
      <c r="O57" s="18"/>
      <c r="P57" s="18"/>
      <c r="Q57" s="18"/>
      <c r="R57" s="18"/>
    </row>
    <row r="58" spans="1:18" ht="12.75" customHeight="1" x14ac:dyDescent="0.2">
      <c r="D58" s="7"/>
      <c r="E58" s="18"/>
      <c r="F58" s="18"/>
      <c r="G58" s="18"/>
      <c r="H58" s="18"/>
      <c r="J58" s="18"/>
      <c r="K58" s="18"/>
      <c r="L58" s="18"/>
      <c r="M58" s="18"/>
      <c r="N58" s="18"/>
      <c r="O58" s="18"/>
      <c r="P58" s="18"/>
      <c r="Q58" s="18"/>
      <c r="R58" s="18"/>
    </row>
    <row r="59" spans="1:18" ht="12.75" customHeight="1" x14ac:dyDescent="0.2">
      <c r="D59" s="7"/>
      <c r="E59" s="18"/>
      <c r="F59" s="18"/>
      <c r="G59" s="18"/>
      <c r="H59" s="18"/>
      <c r="J59" s="18"/>
      <c r="K59" s="18"/>
      <c r="L59" s="18"/>
      <c r="M59" s="18"/>
      <c r="N59" s="18"/>
      <c r="O59" s="18"/>
      <c r="P59" s="18"/>
      <c r="Q59" s="18"/>
      <c r="R59" s="18"/>
    </row>
    <row r="60" spans="1:18" ht="12.75" customHeight="1" x14ac:dyDescent="0.2">
      <c r="D60" s="7"/>
      <c r="E60" s="18"/>
      <c r="F60" s="18"/>
      <c r="G60" s="18"/>
      <c r="H60" s="18"/>
      <c r="J60" s="18"/>
      <c r="K60" s="18"/>
      <c r="L60" s="18"/>
      <c r="M60" s="18"/>
      <c r="N60" s="18"/>
      <c r="O60" s="18"/>
      <c r="P60" s="18"/>
      <c r="Q60" s="18"/>
      <c r="R60" s="18"/>
    </row>
    <row r="61" spans="1:18" ht="12.75" customHeight="1" x14ac:dyDescent="0.2">
      <c r="D61" s="7"/>
      <c r="E61" s="18"/>
      <c r="F61" s="18"/>
      <c r="G61" s="18"/>
      <c r="H61" s="18"/>
      <c r="J61" s="18"/>
      <c r="K61" s="18"/>
      <c r="L61" s="18"/>
      <c r="M61" s="18"/>
      <c r="N61" s="18"/>
      <c r="O61" s="18"/>
      <c r="P61" s="18"/>
      <c r="Q61" s="18"/>
      <c r="R61" s="18"/>
    </row>
    <row r="62" spans="1:18" ht="12.75" customHeight="1" x14ac:dyDescent="0.2">
      <c r="D62" s="7"/>
      <c r="E62" s="18"/>
      <c r="F62" s="18"/>
      <c r="G62" s="18"/>
      <c r="H62" s="18"/>
      <c r="J62" s="18"/>
      <c r="K62" s="18"/>
      <c r="L62" s="18"/>
      <c r="M62" s="18"/>
      <c r="N62" s="18"/>
      <c r="O62" s="18"/>
      <c r="P62" s="18"/>
      <c r="Q62" s="18"/>
      <c r="R62" s="18"/>
    </row>
    <row r="63" spans="1:18" ht="12.75" customHeight="1" x14ac:dyDescent="0.2">
      <c r="E63" s="18"/>
      <c r="F63" s="18"/>
      <c r="G63" s="18"/>
      <c r="H63" s="18"/>
      <c r="J63" s="18"/>
      <c r="K63" s="18"/>
      <c r="L63" s="18"/>
      <c r="M63" s="18"/>
      <c r="N63" s="18"/>
      <c r="O63" s="18"/>
      <c r="P63" s="18"/>
      <c r="Q63" s="18"/>
      <c r="R63" s="18"/>
    </row>
    <row r="64" spans="1:18" ht="12.75" customHeight="1" x14ac:dyDescent="0.2">
      <c r="E64" s="18"/>
      <c r="F64" s="18"/>
      <c r="G64" s="18"/>
      <c r="H64" s="18"/>
      <c r="J64" s="18"/>
      <c r="K64" s="18"/>
      <c r="L64" s="18"/>
      <c r="M64" s="18"/>
      <c r="N64" s="18"/>
      <c r="O64" s="18"/>
      <c r="P64" s="18"/>
      <c r="Q64" s="18"/>
      <c r="R64" s="18"/>
    </row>
    <row r="65" spans="5:18" ht="12.75" customHeight="1" x14ac:dyDescent="0.2">
      <c r="E65" s="18"/>
      <c r="F65" s="18"/>
      <c r="G65" s="18"/>
      <c r="H65" s="18"/>
      <c r="J65" s="18"/>
      <c r="K65" s="18"/>
      <c r="L65" s="18"/>
      <c r="M65" s="18"/>
      <c r="N65" s="18"/>
      <c r="O65" s="18"/>
      <c r="P65" s="18"/>
      <c r="Q65" s="18"/>
      <c r="R65" s="18"/>
    </row>
    <row r="66" spans="5:18" ht="12.75" customHeight="1" x14ac:dyDescent="0.2">
      <c r="E66" s="18"/>
      <c r="F66" s="18"/>
      <c r="G66" s="18"/>
      <c r="H66" s="18"/>
      <c r="J66" s="18"/>
      <c r="K66" s="18"/>
      <c r="L66" s="18"/>
      <c r="M66" s="18"/>
      <c r="N66" s="18"/>
      <c r="O66" s="18"/>
      <c r="P66" s="18"/>
      <c r="Q66" s="18"/>
      <c r="R66" s="18"/>
    </row>
    <row r="67" spans="5:18" ht="12.75" customHeight="1" x14ac:dyDescent="0.2"/>
    <row r="68" spans="5:18" ht="12.75" customHeight="1" x14ac:dyDescent="0.2"/>
    <row r="69" spans="5:18" ht="12.75" customHeight="1" x14ac:dyDescent="0.2"/>
    <row r="70" spans="5:18" ht="12.75" customHeight="1" x14ac:dyDescent="0.2"/>
    <row r="71" spans="5:18" ht="12.75" customHeight="1" x14ac:dyDescent="0.2"/>
    <row r="72" spans="5:18" ht="12.75" customHeight="1" x14ac:dyDescent="0.2"/>
    <row r="73" spans="5:18" ht="12.75" customHeight="1" x14ac:dyDescent="0.2"/>
    <row r="74" spans="5:18" ht="12.75" customHeight="1" x14ac:dyDescent="0.2"/>
    <row r="75" spans="5:18" ht="12.75" customHeight="1" x14ac:dyDescent="0.2"/>
    <row r="76" spans="5:18" ht="12.75" customHeight="1" x14ac:dyDescent="0.2"/>
    <row r="77" spans="5:18" ht="12.75" customHeight="1" x14ac:dyDescent="0.2"/>
    <row r="78" spans="5:18" ht="12.75" customHeight="1" x14ac:dyDescent="0.2"/>
    <row r="79" spans="5:18" ht="12.75" customHeight="1" x14ac:dyDescent="0.2"/>
    <row r="80" spans="5:18"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sheetData>
  <phoneticPr fontId="4" type="noConversion"/>
  <pageMargins left="0.75" right="0.75" top="1" bottom="0.75" header="0.5" footer="0.5"/>
  <pageSetup scale="75" orientation="landscape" blackAndWhite="1" horizontalDpi="300" verticalDpi="300"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89"/>
  <sheetViews>
    <sheetView showGridLines="0" showRowColHeaders="0" workbookViewId="0"/>
  </sheetViews>
  <sheetFormatPr defaultRowHeight="12" outlineLevelRow="1" x14ac:dyDescent="0.2"/>
  <cols>
    <col min="1" max="3" width="3" style="6" customWidth="1"/>
    <col min="4" max="4" width="22.7109375" customWidth="1"/>
    <col min="5" max="16" width="10.7109375" customWidth="1"/>
    <col min="17" max="17" width="15.7109375" customWidth="1"/>
  </cols>
  <sheetData>
    <row r="1" spans="1:17" ht="15.75" x14ac:dyDescent="0.25">
      <c r="A1" s="5" t="str">
        <f>'1. Required Start-Up Funds'!A1</f>
        <v>CloudNET Co.,Ltd</v>
      </c>
    </row>
    <row r="2" spans="1:17" ht="15.75" x14ac:dyDescent="0.25">
      <c r="A2" s="5" t="s">
        <v>210</v>
      </c>
    </row>
    <row r="3" spans="1:17" ht="12.75" customHeight="1" x14ac:dyDescent="0.2">
      <c r="A3" s="1"/>
      <c r="B3" s="1"/>
      <c r="C3" s="1"/>
      <c r="D3" s="45"/>
      <c r="E3" s="45"/>
      <c r="F3" s="45"/>
      <c r="G3" s="45"/>
      <c r="H3" s="45"/>
      <c r="I3" s="45"/>
      <c r="J3" s="45"/>
      <c r="K3" s="45"/>
      <c r="L3" s="45"/>
      <c r="M3" s="45"/>
      <c r="N3" s="45"/>
      <c r="O3" s="45"/>
      <c r="P3" s="45"/>
      <c r="Q3" s="45"/>
    </row>
    <row r="4" spans="1:17" ht="12.75" customHeight="1" x14ac:dyDescent="0.2">
      <c r="A4" s="1"/>
      <c r="B4" s="1"/>
      <c r="C4" s="1"/>
      <c r="D4" s="45"/>
      <c r="E4" s="45"/>
      <c r="F4" s="45"/>
      <c r="G4" s="45"/>
      <c r="H4" s="45"/>
      <c r="I4" s="45"/>
      <c r="J4" s="45"/>
      <c r="K4" s="45"/>
      <c r="L4" s="45"/>
      <c r="M4" s="45"/>
      <c r="N4" s="45"/>
      <c r="O4" s="45"/>
      <c r="P4" s="45"/>
      <c r="Q4" s="45"/>
    </row>
    <row r="5" spans="1:17" ht="12.75" customHeight="1" x14ac:dyDescent="0.2">
      <c r="A5" s="1"/>
      <c r="B5" s="1"/>
      <c r="C5" s="1"/>
      <c r="D5" s="45"/>
      <c r="E5" s="45"/>
      <c r="F5" s="45"/>
      <c r="G5" s="45"/>
      <c r="H5" s="45"/>
      <c r="I5" s="45"/>
      <c r="J5" s="45"/>
      <c r="K5" s="45"/>
      <c r="L5" s="45"/>
      <c r="M5" s="45"/>
      <c r="N5" s="45"/>
      <c r="O5" s="45"/>
      <c r="P5" s="45"/>
      <c r="Q5" s="45"/>
    </row>
    <row r="6" spans="1:17" ht="12.75" customHeight="1" thickBot="1" x14ac:dyDescent="0.25">
      <c r="A6" s="1"/>
      <c r="B6" s="1"/>
      <c r="C6" s="1"/>
      <c r="D6" s="45"/>
      <c r="E6" s="48" t="str">
        <f>'4. Projected Sales Forecast'!H6</f>
        <v>Month 1</v>
      </c>
      <c r="F6" s="48" t="str">
        <f>'4. Projected Sales Forecast'!I6</f>
        <v>Month 2</v>
      </c>
      <c r="G6" s="48" t="str">
        <f>'4. Projected Sales Forecast'!J6</f>
        <v>Month 3</v>
      </c>
      <c r="H6" s="48" t="str">
        <f>'4. Projected Sales Forecast'!K6</f>
        <v>Month 4</v>
      </c>
      <c r="I6" s="48" t="str">
        <f>'4. Projected Sales Forecast'!L6</f>
        <v>Month 5</v>
      </c>
      <c r="J6" s="48" t="str">
        <f>'4. Projected Sales Forecast'!M6</f>
        <v>Month 6</v>
      </c>
      <c r="K6" s="48" t="str">
        <f>'4. Projected Sales Forecast'!N6</f>
        <v>Month 7</v>
      </c>
      <c r="L6" s="48" t="str">
        <f>'4. Projected Sales Forecast'!O6</f>
        <v>Month 8</v>
      </c>
      <c r="M6" s="48" t="str">
        <f>'4. Projected Sales Forecast'!P6</f>
        <v>Month 9</v>
      </c>
      <c r="N6" s="48" t="str">
        <f>'4. Projected Sales Forecast'!Q6</f>
        <v>Month 10</v>
      </c>
      <c r="O6" s="48" t="str">
        <f>'4. Projected Sales Forecast'!R6</f>
        <v>Month 11</v>
      </c>
      <c r="P6" s="48" t="str">
        <f>'4. Projected Sales Forecast'!S6</f>
        <v>Month 12</v>
      </c>
      <c r="Q6" s="48" t="s">
        <v>2</v>
      </c>
    </row>
    <row r="7" spans="1:17" ht="12.75" customHeight="1" thickTop="1" x14ac:dyDescent="0.2">
      <c r="A7" s="1"/>
      <c r="B7" s="1"/>
      <c r="C7" s="1"/>
      <c r="D7" s="45"/>
      <c r="E7" s="45"/>
      <c r="F7" s="45"/>
      <c r="G7" s="45"/>
      <c r="H7" s="45"/>
      <c r="I7" s="45"/>
      <c r="J7" s="45"/>
      <c r="K7" s="45"/>
      <c r="L7" s="45"/>
      <c r="M7" s="45"/>
      <c r="N7" s="45"/>
      <c r="O7" s="45"/>
      <c r="P7" s="45"/>
      <c r="Q7" s="45"/>
    </row>
    <row r="8" spans="1:17" ht="12.75" customHeight="1" outlineLevel="1" x14ac:dyDescent="0.2">
      <c r="A8" s="1" t="s">
        <v>133</v>
      </c>
      <c r="B8" s="1"/>
      <c r="C8" s="1"/>
      <c r="D8" s="45"/>
      <c r="E8" s="45"/>
      <c r="F8" s="45"/>
      <c r="G8" s="45"/>
      <c r="H8" s="45"/>
      <c r="I8" s="45"/>
      <c r="J8" s="45"/>
      <c r="K8" s="45"/>
      <c r="L8" s="45"/>
      <c r="M8" s="45"/>
      <c r="N8" s="45"/>
      <c r="O8" s="45"/>
      <c r="P8" s="45"/>
      <c r="Q8" s="45"/>
    </row>
    <row r="9" spans="1:17" ht="12.75" customHeight="1" outlineLevel="1" x14ac:dyDescent="0.2">
      <c r="A9" s="1"/>
      <c r="B9" s="1" t="str">
        <f>'4. Projected Sales Forecast'!A8</f>
        <v>Product/Service A</v>
      </c>
      <c r="C9" s="1"/>
      <c r="D9" s="45"/>
      <c r="E9" s="53">
        <f>'4. Projected Sales Forecast'!$E$9*'4. Projected Sales Forecast'!H14</f>
        <v>0</v>
      </c>
      <c r="F9" s="53">
        <f>'4. Projected Sales Forecast'!$E$9*'4. Projected Sales Forecast'!I14</f>
        <v>0</v>
      </c>
      <c r="G9" s="53">
        <f>'4. Projected Sales Forecast'!$E$9*'4. Projected Sales Forecast'!J14</f>
        <v>0</v>
      </c>
      <c r="H9" s="53">
        <f>'4. Projected Sales Forecast'!$E$9*'4. Projected Sales Forecast'!K14</f>
        <v>0</v>
      </c>
      <c r="I9" s="53">
        <f>'4. Projected Sales Forecast'!$E$9*'4. Projected Sales Forecast'!L14</f>
        <v>0</v>
      </c>
      <c r="J9" s="53">
        <f>'4. Projected Sales Forecast'!$E$9*'4. Projected Sales Forecast'!M14</f>
        <v>0</v>
      </c>
      <c r="K9" s="53">
        <f>'4. Projected Sales Forecast'!$E$9*'4. Projected Sales Forecast'!N14</f>
        <v>0</v>
      </c>
      <c r="L9" s="53">
        <f>'4. Projected Sales Forecast'!$E$9*'4. Projected Sales Forecast'!O14</f>
        <v>0</v>
      </c>
      <c r="M9" s="53">
        <f>'4. Projected Sales Forecast'!$E$9*'4. Projected Sales Forecast'!P14</f>
        <v>0</v>
      </c>
      <c r="N9" s="53">
        <f>'4. Projected Sales Forecast'!$E$9*'4. Projected Sales Forecast'!Q14</f>
        <v>0</v>
      </c>
      <c r="O9" s="53">
        <f>'4. Projected Sales Forecast'!$E$9*'4. Projected Sales Forecast'!R14</f>
        <v>0</v>
      </c>
      <c r="P9" s="53">
        <f>'4. Projected Sales Forecast'!$E$9*'4. Projected Sales Forecast'!S14</f>
        <v>0</v>
      </c>
      <c r="Q9" s="61">
        <f>SUM(E9:P9)</f>
        <v>0</v>
      </c>
    </row>
    <row r="10" spans="1:17" ht="12.75" customHeight="1" outlineLevel="1" x14ac:dyDescent="0.2">
      <c r="A10" s="1"/>
      <c r="B10" s="1" t="str">
        <f>'4. Projected Sales Forecast'!A30</f>
        <v>Product/Service B</v>
      </c>
      <c r="C10" s="1"/>
      <c r="D10" s="45"/>
      <c r="E10" s="53">
        <f>'4. Projected Sales Forecast'!$E$31*'4. Projected Sales Forecast'!H36</f>
        <v>0</v>
      </c>
      <c r="F10" s="53">
        <f>'4. Projected Sales Forecast'!$E$31*'4. Projected Sales Forecast'!I36</f>
        <v>0</v>
      </c>
      <c r="G10" s="53">
        <f>'4. Projected Sales Forecast'!$E$31*'4. Projected Sales Forecast'!J36</f>
        <v>0</v>
      </c>
      <c r="H10" s="53">
        <f>'4. Projected Sales Forecast'!$E$31*'4. Projected Sales Forecast'!K36</f>
        <v>0</v>
      </c>
      <c r="I10" s="53">
        <f>'4. Projected Sales Forecast'!$E$31*'4. Projected Sales Forecast'!L36</f>
        <v>0</v>
      </c>
      <c r="J10" s="53">
        <f>'4. Projected Sales Forecast'!$E$31*'4. Projected Sales Forecast'!M36</f>
        <v>0</v>
      </c>
      <c r="K10" s="53">
        <f>'4. Projected Sales Forecast'!$E$31*'4. Projected Sales Forecast'!N36</f>
        <v>0</v>
      </c>
      <c r="L10" s="53">
        <f>'4. Projected Sales Forecast'!$E$31*'4. Projected Sales Forecast'!O36</f>
        <v>0</v>
      </c>
      <c r="M10" s="53">
        <f>'4. Projected Sales Forecast'!$E$31*'4. Projected Sales Forecast'!P36</f>
        <v>0</v>
      </c>
      <c r="N10" s="53">
        <f>'4. Projected Sales Forecast'!$E$31*'4. Projected Sales Forecast'!Q36</f>
        <v>0</v>
      </c>
      <c r="O10" s="53">
        <f>'4. Projected Sales Forecast'!$E$31*'4. Projected Sales Forecast'!R36</f>
        <v>0</v>
      </c>
      <c r="P10" s="53">
        <f>'4. Projected Sales Forecast'!$E$31*'4. Projected Sales Forecast'!S36</f>
        <v>0</v>
      </c>
      <c r="Q10" s="61">
        <f>SUM(E10:P10)</f>
        <v>0</v>
      </c>
    </row>
    <row r="11" spans="1:17" ht="12.75" customHeight="1" outlineLevel="1" x14ac:dyDescent="0.2">
      <c r="A11" s="1"/>
      <c r="B11" s="1" t="str">
        <f>IF('5. Projected Sales Forecast (2)'!E9&gt;0,'5. Projected Sales Forecast (2)'!A8,"")</f>
        <v/>
      </c>
      <c r="C11" s="1"/>
      <c r="D11" s="45"/>
      <c r="E11" s="53" t="str">
        <f>IF('5. Projected Sales Forecast (2)'!$E$9&gt;0,'5. Projected Sales Forecast (2)'!$E$9*'5. Projected Sales Forecast (2)'!H14,"")</f>
        <v/>
      </c>
      <c r="F11" s="53" t="str">
        <f>IF('5. Projected Sales Forecast (2)'!$E$9&gt;0,'5. Projected Sales Forecast (2)'!$E$9*'5. Projected Sales Forecast (2)'!I14,"")</f>
        <v/>
      </c>
      <c r="G11" s="53" t="str">
        <f>IF('5. Projected Sales Forecast (2)'!$E$9&gt;0,'5. Projected Sales Forecast (2)'!$E$9*'5. Projected Sales Forecast (2)'!J14,"")</f>
        <v/>
      </c>
      <c r="H11" s="53" t="str">
        <f>IF('5. Projected Sales Forecast (2)'!$E$9&gt;0,'5. Projected Sales Forecast (2)'!$E$9*'5. Projected Sales Forecast (2)'!K14,"")</f>
        <v/>
      </c>
      <c r="I11" s="53" t="str">
        <f>IF('5. Projected Sales Forecast (2)'!$E$9&gt;0,'5. Projected Sales Forecast (2)'!$E$9*'5. Projected Sales Forecast (2)'!L14,"")</f>
        <v/>
      </c>
      <c r="J11" s="53" t="str">
        <f>IF('5. Projected Sales Forecast (2)'!$E$9&gt;0,'5. Projected Sales Forecast (2)'!$E$9*'5. Projected Sales Forecast (2)'!M14,"")</f>
        <v/>
      </c>
      <c r="K11" s="53" t="str">
        <f>IF('5. Projected Sales Forecast (2)'!$E$9&gt;0,'5. Projected Sales Forecast (2)'!$E$9*'5. Projected Sales Forecast (2)'!N14,"")</f>
        <v/>
      </c>
      <c r="L11" s="53" t="str">
        <f>IF('5. Projected Sales Forecast (2)'!$E$9&gt;0,'5. Projected Sales Forecast (2)'!$E$9*'5. Projected Sales Forecast (2)'!O14,"")</f>
        <v/>
      </c>
      <c r="M11" s="53" t="str">
        <f>IF('5. Projected Sales Forecast (2)'!$E$9&gt;0,'5. Projected Sales Forecast (2)'!$E$9*'5. Projected Sales Forecast (2)'!P14,"")</f>
        <v/>
      </c>
      <c r="N11" s="53" t="str">
        <f>IF('5. Projected Sales Forecast (2)'!$E$9&gt;0,'5. Projected Sales Forecast (2)'!$E$9*'5. Projected Sales Forecast (2)'!Q14,"")</f>
        <v/>
      </c>
      <c r="O11" s="53" t="str">
        <f>IF('5. Projected Sales Forecast (2)'!$E$9&gt;0,'5. Projected Sales Forecast (2)'!$E$9*'5. Projected Sales Forecast (2)'!R14,"")</f>
        <v/>
      </c>
      <c r="P11" s="53" t="str">
        <f>IF('5. Projected Sales Forecast (2)'!$E$9&gt;0,'5. Projected Sales Forecast (2)'!$E$9*'5. Projected Sales Forecast (2)'!S14,"")</f>
        <v/>
      </c>
      <c r="Q11" s="61">
        <f>SUM(E11:P11)</f>
        <v>0</v>
      </c>
    </row>
    <row r="12" spans="1:17" ht="12.75" customHeight="1" outlineLevel="1" thickBot="1" x14ac:dyDescent="0.25">
      <c r="A12" s="1"/>
      <c r="B12" s="1" t="str">
        <f>IF('5. Projected Sales Forecast (2)'!E31&gt;0,'5. Projected Sales Forecast (2)'!A30,"")</f>
        <v/>
      </c>
      <c r="C12" s="1"/>
      <c r="D12" s="45"/>
      <c r="E12" s="57" t="str">
        <f>IF('5. Projected Sales Forecast (2)'!$E$31&gt;0,'5. Projected Sales Forecast (2)'!$E$31*'5. Projected Sales Forecast (2)'!H36,"")</f>
        <v/>
      </c>
      <c r="F12" s="57" t="str">
        <f>IF('5. Projected Sales Forecast (2)'!$E$31&gt;0,'5. Projected Sales Forecast (2)'!$E$31*'5. Projected Sales Forecast (2)'!I36,"")</f>
        <v/>
      </c>
      <c r="G12" s="57" t="str">
        <f>IF('5. Projected Sales Forecast (2)'!$E$31&gt;0,'5. Projected Sales Forecast (2)'!$E$31*'5. Projected Sales Forecast (2)'!J36,"")</f>
        <v/>
      </c>
      <c r="H12" s="57" t="str">
        <f>IF('5. Projected Sales Forecast (2)'!$E$31&gt;0,'5. Projected Sales Forecast (2)'!$E$31*'5. Projected Sales Forecast (2)'!K36,"")</f>
        <v/>
      </c>
      <c r="I12" s="57" t="str">
        <f>IF('5. Projected Sales Forecast (2)'!$E$31&gt;0,'5. Projected Sales Forecast (2)'!$E$31*'5. Projected Sales Forecast (2)'!L36,"")</f>
        <v/>
      </c>
      <c r="J12" s="57" t="str">
        <f>IF('5. Projected Sales Forecast (2)'!$E$31&gt;0,'5. Projected Sales Forecast (2)'!$E$31*'5. Projected Sales Forecast (2)'!M36,"")</f>
        <v/>
      </c>
      <c r="K12" s="57" t="str">
        <f>IF('5. Projected Sales Forecast (2)'!$E$31&gt;0,'5. Projected Sales Forecast (2)'!$E$31*'5. Projected Sales Forecast (2)'!N36,"")</f>
        <v/>
      </c>
      <c r="L12" s="57" t="str">
        <f>IF('5. Projected Sales Forecast (2)'!$E$31&gt;0,'5. Projected Sales Forecast (2)'!$E$31*'5. Projected Sales Forecast (2)'!O36,"")</f>
        <v/>
      </c>
      <c r="M12" s="57" t="str">
        <f>IF('5. Projected Sales Forecast (2)'!$E$31&gt;0,'5. Projected Sales Forecast (2)'!$E$31*'5. Projected Sales Forecast (2)'!P36,"")</f>
        <v/>
      </c>
      <c r="N12" s="57" t="str">
        <f>IF('5. Projected Sales Forecast (2)'!$E$31&gt;0,'5. Projected Sales Forecast (2)'!$E$31*'5. Projected Sales Forecast (2)'!Q36,"")</f>
        <v/>
      </c>
      <c r="O12" s="57" t="str">
        <f>IF('5. Projected Sales Forecast (2)'!$E$31&gt;0,'5. Projected Sales Forecast (2)'!$E$31*'5. Projected Sales Forecast (2)'!R36,"")</f>
        <v/>
      </c>
      <c r="P12" s="57" t="str">
        <f>IF('5. Projected Sales Forecast (2)'!$E$31&gt;0,'5. Projected Sales Forecast (2)'!$E$31*'5. Projected Sales Forecast (2)'!S36,"")</f>
        <v/>
      </c>
      <c r="Q12" s="106">
        <f>SUM(E12:P12)</f>
        <v>0</v>
      </c>
    </row>
    <row r="13" spans="1:17" ht="12.75" customHeight="1" x14ac:dyDescent="0.2">
      <c r="A13" s="1" t="s">
        <v>136</v>
      </c>
      <c r="B13" s="1"/>
      <c r="C13" s="1"/>
      <c r="D13" s="45"/>
      <c r="E13" s="61">
        <f>SUM(E9:E12)</f>
        <v>0</v>
      </c>
      <c r="F13" s="61">
        <f t="shared" ref="F13:Q13" si="0">SUM(F9:F12)</f>
        <v>0</v>
      </c>
      <c r="G13" s="61">
        <f t="shared" si="0"/>
        <v>0</v>
      </c>
      <c r="H13" s="61">
        <f t="shared" si="0"/>
        <v>0</v>
      </c>
      <c r="I13" s="61">
        <f t="shared" si="0"/>
        <v>0</v>
      </c>
      <c r="J13" s="61">
        <f t="shared" si="0"/>
        <v>0</v>
      </c>
      <c r="K13" s="61">
        <f t="shared" si="0"/>
        <v>0</v>
      </c>
      <c r="L13" s="61">
        <f t="shared" si="0"/>
        <v>0</v>
      </c>
      <c r="M13" s="61">
        <f t="shared" si="0"/>
        <v>0</v>
      </c>
      <c r="N13" s="61">
        <f t="shared" si="0"/>
        <v>0</v>
      </c>
      <c r="O13" s="61">
        <f t="shared" si="0"/>
        <v>0</v>
      </c>
      <c r="P13" s="61">
        <f t="shared" si="0"/>
        <v>0</v>
      </c>
      <c r="Q13" s="61">
        <f t="shared" si="0"/>
        <v>0</v>
      </c>
    </row>
    <row r="14" spans="1:17" ht="12.75" customHeight="1" x14ac:dyDescent="0.2">
      <c r="A14" s="1"/>
      <c r="B14" s="1"/>
      <c r="C14" s="1"/>
      <c r="D14" s="45"/>
      <c r="E14" s="45"/>
      <c r="F14" s="45"/>
      <c r="G14" s="45"/>
      <c r="H14" s="45"/>
      <c r="I14" s="45"/>
      <c r="J14" s="45"/>
      <c r="K14" s="45"/>
      <c r="L14" s="45"/>
      <c r="M14" s="45"/>
      <c r="N14" s="45"/>
      <c r="O14" s="45"/>
      <c r="P14" s="45"/>
      <c r="Q14" s="45"/>
    </row>
    <row r="15" spans="1:17" ht="12.75" customHeight="1" outlineLevel="1" x14ac:dyDescent="0.2">
      <c r="A15" s="1" t="s">
        <v>137</v>
      </c>
      <c r="B15" s="1"/>
      <c r="C15" s="1"/>
      <c r="D15" s="45"/>
      <c r="E15" s="53"/>
      <c r="F15" s="53"/>
      <c r="G15" s="53"/>
      <c r="H15" s="53"/>
      <c r="I15" s="53"/>
      <c r="J15" s="53"/>
      <c r="K15" s="53"/>
      <c r="L15" s="53"/>
      <c r="M15" s="53"/>
      <c r="N15" s="53"/>
      <c r="O15" s="53"/>
      <c r="P15" s="53"/>
      <c r="Q15" s="53"/>
    </row>
    <row r="16" spans="1:17" ht="12.75" customHeight="1" outlineLevel="1" x14ac:dyDescent="0.2">
      <c r="A16" s="1"/>
      <c r="B16" s="1" t="str">
        <f>B9</f>
        <v>Product/Service A</v>
      </c>
      <c r="C16" s="1"/>
      <c r="D16" s="45"/>
      <c r="E16" s="53">
        <f>'4. Projected Sales Forecast'!$E$10*'4. Projected Sales Forecast'!H14</f>
        <v>0</v>
      </c>
      <c r="F16" s="53">
        <f>'4. Projected Sales Forecast'!$E$10*'4. Projected Sales Forecast'!I14</f>
        <v>0</v>
      </c>
      <c r="G16" s="53">
        <f>'4. Projected Sales Forecast'!$E$10*'4. Projected Sales Forecast'!J14</f>
        <v>0</v>
      </c>
      <c r="H16" s="53">
        <f>'4. Projected Sales Forecast'!$E$10*'4. Projected Sales Forecast'!K14</f>
        <v>0</v>
      </c>
      <c r="I16" s="53">
        <f>'4. Projected Sales Forecast'!$E$10*'4. Projected Sales Forecast'!L14</f>
        <v>0</v>
      </c>
      <c r="J16" s="53">
        <f>'4. Projected Sales Forecast'!$E$10*'4. Projected Sales Forecast'!M14</f>
        <v>0</v>
      </c>
      <c r="K16" s="53">
        <f>'4. Projected Sales Forecast'!$E$10*'4. Projected Sales Forecast'!N14</f>
        <v>0</v>
      </c>
      <c r="L16" s="53">
        <f>'4. Projected Sales Forecast'!$E$10*'4. Projected Sales Forecast'!O14</f>
        <v>0</v>
      </c>
      <c r="M16" s="53">
        <f>'4. Projected Sales Forecast'!$E$10*'4. Projected Sales Forecast'!P14</f>
        <v>0</v>
      </c>
      <c r="N16" s="53">
        <f>'4. Projected Sales Forecast'!$E$10*'4. Projected Sales Forecast'!Q14</f>
        <v>0</v>
      </c>
      <c r="O16" s="53">
        <f>'4. Projected Sales Forecast'!$E$10*'4. Projected Sales Forecast'!R14</f>
        <v>0</v>
      </c>
      <c r="P16" s="53">
        <f>'4. Projected Sales Forecast'!$E$10*'4. Projected Sales Forecast'!S14</f>
        <v>0</v>
      </c>
      <c r="Q16" s="53">
        <f>SUM(E16:P16)</f>
        <v>0</v>
      </c>
    </row>
    <row r="17" spans="1:17" ht="12.75" customHeight="1" outlineLevel="1" x14ac:dyDescent="0.2">
      <c r="A17" s="1"/>
      <c r="B17" s="1" t="str">
        <f>B10</f>
        <v>Product/Service B</v>
      </c>
      <c r="C17" s="1"/>
      <c r="D17" s="45"/>
      <c r="E17" s="61">
        <f>'4. Projected Sales Forecast'!$E$32*'4. Projected Sales Forecast'!H36</f>
        <v>0</v>
      </c>
      <c r="F17" s="61">
        <f>'4. Projected Sales Forecast'!$E$32*'4. Projected Sales Forecast'!I36</f>
        <v>0</v>
      </c>
      <c r="G17" s="61">
        <f>'4. Projected Sales Forecast'!$E$32*'4. Projected Sales Forecast'!J36</f>
        <v>0</v>
      </c>
      <c r="H17" s="61">
        <f>'4. Projected Sales Forecast'!$E$32*'4. Projected Sales Forecast'!K36</f>
        <v>0</v>
      </c>
      <c r="I17" s="61">
        <f>'4. Projected Sales Forecast'!$E$32*'4. Projected Sales Forecast'!L36</f>
        <v>0</v>
      </c>
      <c r="J17" s="61">
        <f>'4. Projected Sales Forecast'!$E$32*'4. Projected Sales Forecast'!M36</f>
        <v>0</v>
      </c>
      <c r="K17" s="61">
        <f>'4. Projected Sales Forecast'!$E$32*'4. Projected Sales Forecast'!N36</f>
        <v>0</v>
      </c>
      <c r="L17" s="61">
        <f>'4. Projected Sales Forecast'!$E$32*'4. Projected Sales Forecast'!O36</f>
        <v>0</v>
      </c>
      <c r="M17" s="61">
        <f>'4. Projected Sales Forecast'!$E$32*'4. Projected Sales Forecast'!P36</f>
        <v>0</v>
      </c>
      <c r="N17" s="61">
        <f>'4. Projected Sales Forecast'!$E$32*'4. Projected Sales Forecast'!Q36</f>
        <v>0</v>
      </c>
      <c r="O17" s="61">
        <f>'4. Projected Sales Forecast'!$E$32*'4. Projected Sales Forecast'!R36</f>
        <v>0</v>
      </c>
      <c r="P17" s="61">
        <f>'4. Projected Sales Forecast'!$E$32*'4. Projected Sales Forecast'!S36</f>
        <v>0</v>
      </c>
      <c r="Q17" s="53">
        <f>SUM(E17:P17)</f>
        <v>0</v>
      </c>
    </row>
    <row r="18" spans="1:17" ht="12.75" customHeight="1" outlineLevel="1" x14ac:dyDescent="0.2">
      <c r="A18" s="1"/>
      <c r="B18" s="1" t="str">
        <f>B11</f>
        <v/>
      </c>
      <c r="C18" s="1"/>
      <c r="D18" s="45"/>
      <c r="E18" s="61" t="str">
        <f>IF('5. Projected Sales Forecast (2)'!$E$10&gt;0,'5. Projected Sales Forecast (2)'!$E$10*'5. Projected Sales Forecast (2)'!H14,"")</f>
        <v/>
      </c>
      <c r="F18" s="61" t="str">
        <f>IF('5. Projected Sales Forecast (2)'!$E$10&gt;0,'5. Projected Sales Forecast (2)'!$E$10*'5. Projected Sales Forecast (2)'!I14,"")</f>
        <v/>
      </c>
      <c r="G18" s="61" t="str">
        <f>IF('5. Projected Sales Forecast (2)'!$E$10&gt;0,'5. Projected Sales Forecast (2)'!$E$10*'5. Projected Sales Forecast (2)'!J14,"")</f>
        <v/>
      </c>
      <c r="H18" s="61" t="str">
        <f>IF('5. Projected Sales Forecast (2)'!$E$10&gt;0,'5. Projected Sales Forecast (2)'!$E$10*'5. Projected Sales Forecast (2)'!K14,"")</f>
        <v/>
      </c>
      <c r="I18" s="61" t="str">
        <f>IF('5. Projected Sales Forecast (2)'!$E$10&gt;0,'5. Projected Sales Forecast (2)'!$E$10*'5. Projected Sales Forecast (2)'!L14,"")</f>
        <v/>
      </c>
      <c r="J18" s="61" t="str">
        <f>IF('5. Projected Sales Forecast (2)'!$E$10&gt;0,'5. Projected Sales Forecast (2)'!$E$10*'5. Projected Sales Forecast (2)'!M14,"")</f>
        <v/>
      </c>
      <c r="K18" s="61" t="str">
        <f>IF('5. Projected Sales Forecast (2)'!$E$10&gt;0,'5. Projected Sales Forecast (2)'!$E$10*'5. Projected Sales Forecast (2)'!N14,"")</f>
        <v/>
      </c>
      <c r="L18" s="61" t="str">
        <f>IF('5. Projected Sales Forecast (2)'!$E$10&gt;0,'5. Projected Sales Forecast (2)'!$E$10*'5. Projected Sales Forecast (2)'!O14,"")</f>
        <v/>
      </c>
      <c r="M18" s="61" t="str">
        <f>IF('5. Projected Sales Forecast (2)'!$E$10&gt;0,'5. Projected Sales Forecast (2)'!$E$10*'5. Projected Sales Forecast (2)'!P14,"")</f>
        <v/>
      </c>
      <c r="N18" s="61" t="str">
        <f>IF('5. Projected Sales Forecast (2)'!$E$10&gt;0,'5. Projected Sales Forecast (2)'!$E$10*'5. Projected Sales Forecast (2)'!Q14,"")</f>
        <v/>
      </c>
      <c r="O18" s="61" t="str">
        <f>IF('5. Projected Sales Forecast (2)'!$E$10&gt;0,'5. Projected Sales Forecast (2)'!$E$10*'5. Projected Sales Forecast (2)'!R14,"")</f>
        <v/>
      </c>
      <c r="P18" s="61" t="str">
        <f>IF('5. Projected Sales Forecast (2)'!$E$10&gt;0,'5. Projected Sales Forecast (2)'!$E$10*'5. Projected Sales Forecast (2)'!S14,"")</f>
        <v/>
      </c>
      <c r="Q18" s="53">
        <f>SUM(E18:P18)</f>
        <v>0</v>
      </c>
    </row>
    <row r="19" spans="1:17" ht="12.75" customHeight="1" outlineLevel="1" thickBot="1" x14ac:dyDescent="0.25">
      <c r="A19" s="1"/>
      <c r="B19" s="1" t="str">
        <f>B12</f>
        <v/>
      </c>
      <c r="C19" s="1"/>
      <c r="D19" s="45"/>
      <c r="E19" s="57" t="str">
        <f>IF('5. Projected Sales Forecast (2)'!$E$32&gt;0,'5. Projected Sales Forecast (2)'!$E$32*'5. Projected Sales Forecast (2)'!H36,"")</f>
        <v/>
      </c>
      <c r="F19" s="57" t="str">
        <f>IF('5. Projected Sales Forecast (2)'!$E$32&gt;0,'5. Projected Sales Forecast (2)'!$E$32*'5. Projected Sales Forecast (2)'!I36,"")</f>
        <v/>
      </c>
      <c r="G19" s="57" t="str">
        <f>IF('5. Projected Sales Forecast (2)'!$E$32&gt;0,'5. Projected Sales Forecast (2)'!$E$32*'5. Projected Sales Forecast (2)'!J36,"")</f>
        <v/>
      </c>
      <c r="H19" s="57" t="str">
        <f>IF('5. Projected Sales Forecast (2)'!$E$32&gt;0,'5. Projected Sales Forecast (2)'!$E$32*'5. Projected Sales Forecast (2)'!K36,"")</f>
        <v/>
      </c>
      <c r="I19" s="57" t="str">
        <f>IF('5. Projected Sales Forecast (2)'!$E$32&gt;0,'5. Projected Sales Forecast (2)'!$E$32*'5. Projected Sales Forecast (2)'!L36,"")</f>
        <v/>
      </c>
      <c r="J19" s="57" t="str">
        <f>IF('5. Projected Sales Forecast (2)'!$E$32&gt;0,'5. Projected Sales Forecast (2)'!$E$32*'5. Projected Sales Forecast (2)'!M36,"")</f>
        <v/>
      </c>
      <c r="K19" s="57" t="str">
        <f>IF('5. Projected Sales Forecast (2)'!$E$32&gt;0,'5. Projected Sales Forecast (2)'!$E$32*'5. Projected Sales Forecast (2)'!N36,"")</f>
        <v/>
      </c>
      <c r="L19" s="57" t="str">
        <f>IF('5. Projected Sales Forecast (2)'!$E$32&gt;0,'5. Projected Sales Forecast (2)'!$E$32*'5. Projected Sales Forecast (2)'!O36,"")</f>
        <v/>
      </c>
      <c r="M19" s="57" t="str">
        <f>IF('5. Projected Sales Forecast (2)'!$E$32&gt;0,'5. Projected Sales Forecast (2)'!$E$32*'5. Projected Sales Forecast (2)'!P36,"")</f>
        <v/>
      </c>
      <c r="N19" s="57" t="str">
        <f>IF('5. Projected Sales Forecast (2)'!$E$32&gt;0,'5. Projected Sales Forecast (2)'!$E$32*'5. Projected Sales Forecast (2)'!Q36,"")</f>
        <v/>
      </c>
      <c r="O19" s="57" t="str">
        <f>IF('5. Projected Sales Forecast (2)'!$E$32&gt;0,'5. Projected Sales Forecast (2)'!$E$32*'5. Projected Sales Forecast (2)'!R36,"")</f>
        <v/>
      </c>
      <c r="P19" s="57" t="str">
        <f>IF('5. Projected Sales Forecast (2)'!$E$32&gt;0,'5. Projected Sales Forecast (2)'!$E$32*'5. Projected Sales Forecast (2)'!S36,"")</f>
        <v/>
      </c>
      <c r="Q19" s="57">
        <f>SUM(E19:P19)</f>
        <v>0</v>
      </c>
    </row>
    <row r="20" spans="1:17" ht="12.75" customHeight="1" x14ac:dyDescent="0.2">
      <c r="A20" s="1" t="s">
        <v>138</v>
      </c>
      <c r="B20" s="1"/>
      <c r="C20" s="1"/>
      <c r="D20" s="45"/>
      <c r="E20" s="53">
        <f>SUM(E16:E19)</f>
        <v>0</v>
      </c>
      <c r="F20" s="53">
        <f t="shared" ref="F20:Q20" si="1">SUM(F16:F19)</f>
        <v>0</v>
      </c>
      <c r="G20" s="53">
        <f t="shared" si="1"/>
        <v>0</v>
      </c>
      <c r="H20" s="53">
        <f t="shared" si="1"/>
        <v>0</v>
      </c>
      <c r="I20" s="53">
        <f t="shared" si="1"/>
        <v>0</v>
      </c>
      <c r="J20" s="53">
        <f t="shared" si="1"/>
        <v>0</v>
      </c>
      <c r="K20" s="53">
        <f t="shared" si="1"/>
        <v>0</v>
      </c>
      <c r="L20" s="53">
        <f t="shared" si="1"/>
        <v>0</v>
      </c>
      <c r="M20" s="53">
        <f t="shared" si="1"/>
        <v>0</v>
      </c>
      <c r="N20" s="53">
        <f t="shared" si="1"/>
        <v>0</v>
      </c>
      <c r="O20" s="53">
        <f t="shared" si="1"/>
        <v>0</v>
      </c>
      <c r="P20" s="53">
        <f t="shared" si="1"/>
        <v>0</v>
      </c>
      <c r="Q20" s="53">
        <f t="shared" si="1"/>
        <v>0</v>
      </c>
    </row>
    <row r="21" spans="1:17" ht="12.75" customHeight="1" x14ac:dyDescent="0.2">
      <c r="A21" s="1"/>
      <c r="B21" s="1"/>
      <c r="C21" s="1"/>
      <c r="D21" s="45"/>
      <c r="E21" s="61"/>
      <c r="F21" s="61"/>
      <c r="G21" s="61"/>
      <c r="H21" s="61"/>
      <c r="I21" s="61"/>
      <c r="J21" s="61"/>
      <c r="K21" s="61"/>
      <c r="L21" s="61"/>
      <c r="M21" s="61"/>
      <c r="N21" s="61"/>
      <c r="O21" s="61"/>
      <c r="P21" s="61"/>
      <c r="Q21" s="61"/>
    </row>
    <row r="22" spans="1:17" ht="12.75" customHeight="1" thickBot="1" x14ac:dyDescent="0.25">
      <c r="A22" s="1" t="s">
        <v>41</v>
      </c>
      <c r="B22" s="1"/>
      <c r="C22" s="1"/>
      <c r="D22" s="45"/>
      <c r="E22" s="106">
        <f>E13-E20</f>
        <v>0</v>
      </c>
      <c r="F22" s="106">
        <f t="shared" ref="F22:Q22" si="2">F13-F20</f>
        <v>0</v>
      </c>
      <c r="G22" s="106">
        <f t="shared" si="2"/>
        <v>0</v>
      </c>
      <c r="H22" s="106">
        <f t="shared" si="2"/>
        <v>0</v>
      </c>
      <c r="I22" s="106">
        <f t="shared" si="2"/>
        <v>0</v>
      </c>
      <c r="J22" s="106">
        <f t="shared" si="2"/>
        <v>0</v>
      </c>
      <c r="K22" s="106">
        <f t="shared" si="2"/>
        <v>0</v>
      </c>
      <c r="L22" s="106">
        <f t="shared" si="2"/>
        <v>0</v>
      </c>
      <c r="M22" s="106">
        <f t="shared" si="2"/>
        <v>0</v>
      </c>
      <c r="N22" s="106">
        <f t="shared" si="2"/>
        <v>0</v>
      </c>
      <c r="O22" s="106">
        <f t="shared" si="2"/>
        <v>0</v>
      </c>
      <c r="P22" s="106">
        <f t="shared" si="2"/>
        <v>0</v>
      </c>
      <c r="Q22" s="106">
        <f t="shared" si="2"/>
        <v>0</v>
      </c>
    </row>
    <row r="23" spans="1:17" ht="12.75" customHeight="1" x14ac:dyDescent="0.2">
      <c r="A23" s="1"/>
      <c r="B23" s="1"/>
      <c r="C23" s="1"/>
      <c r="D23" s="45"/>
      <c r="E23" s="53"/>
      <c r="F23" s="53"/>
      <c r="G23" s="53"/>
      <c r="H23" s="53"/>
      <c r="I23" s="53"/>
      <c r="J23" s="53"/>
      <c r="K23" s="53"/>
      <c r="L23" s="53"/>
      <c r="M23" s="53"/>
      <c r="N23" s="53"/>
      <c r="O23" s="53"/>
      <c r="P23" s="53"/>
      <c r="Q23" s="53"/>
    </row>
    <row r="24" spans="1:17" ht="12.75" hidden="1" customHeight="1" outlineLevel="1" x14ac:dyDescent="0.2">
      <c r="A24" s="1" t="str">
        <f>'2. Salaries and Wages'!A10</f>
        <v>Salaries and Wages</v>
      </c>
      <c r="B24" s="1"/>
      <c r="C24" s="1"/>
      <c r="D24" s="45"/>
      <c r="E24" s="53"/>
      <c r="F24" s="53"/>
      <c r="G24" s="53"/>
      <c r="H24" s="53"/>
      <c r="I24" s="53"/>
      <c r="J24" s="53"/>
      <c r="K24" s="53"/>
      <c r="L24" s="53"/>
      <c r="M24" s="53"/>
      <c r="N24" s="53"/>
      <c r="O24" s="53"/>
      <c r="P24" s="53"/>
      <c r="Q24" s="53"/>
    </row>
    <row r="25" spans="1:17" ht="12.75" hidden="1" customHeight="1" outlineLevel="1" x14ac:dyDescent="0.2">
      <c r="A25" s="1"/>
      <c r="B25" s="1" t="str">
        <f>'2. Salaries and Wages'!B11</f>
        <v>Owner's Compensation</v>
      </c>
      <c r="C25" s="1"/>
      <c r="D25" s="45"/>
      <c r="E25" s="53">
        <f>'2. Salaries and Wages'!K11</f>
        <v>0</v>
      </c>
      <c r="F25" s="53">
        <f>E25</f>
        <v>0</v>
      </c>
      <c r="G25" s="53">
        <f t="shared" ref="G25:P25" si="3">F25</f>
        <v>0</v>
      </c>
      <c r="H25" s="53">
        <f t="shared" si="3"/>
        <v>0</v>
      </c>
      <c r="I25" s="53">
        <f t="shared" si="3"/>
        <v>0</v>
      </c>
      <c r="J25" s="53">
        <f t="shared" si="3"/>
        <v>0</v>
      </c>
      <c r="K25" s="53">
        <f t="shared" si="3"/>
        <v>0</v>
      </c>
      <c r="L25" s="53">
        <f t="shared" si="3"/>
        <v>0</v>
      </c>
      <c r="M25" s="53">
        <f t="shared" si="3"/>
        <v>0</v>
      </c>
      <c r="N25" s="53">
        <f t="shared" si="3"/>
        <v>0</v>
      </c>
      <c r="O25" s="53">
        <f t="shared" si="3"/>
        <v>0</v>
      </c>
      <c r="P25" s="53">
        <f t="shared" si="3"/>
        <v>0</v>
      </c>
      <c r="Q25" s="53">
        <f t="shared" ref="Q25:Q30" si="4">SUM(E25:P25)</f>
        <v>0</v>
      </c>
    </row>
    <row r="26" spans="1:17" ht="12.75" hidden="1" customHeight="1" outlineLevel="1" x14ac:dyDescent="0.2">
      <c r="A26" s="1"/>
      <c r="B26" s="1" t="str">
        <f>'2. Salaries and Wages'!B12</f>
        <v>Salaries</v>
      </c>
      <c r="C26" s="1"/>
      <c r="D26" s="45"/>
      <c r="E26" s="53">
        <f>'2. Salaries and Wages'!K12</f>
        <v>0</v>
      </c>
      <c r="F26" s="53">
        <f t="shared" ref="F26:P30" si="5">E26</f>
        <v>0</v>
      </c>
      <c r="G26" s="53">
        <f t="shared" si="5"/>
        <v>0</v>
      </c>
      <c r="H26" s="53">
        <f t="shared" si="5"/>
        <v>0</v>
      </c>
      <c r="I26" s="53">
        <f t="shared" si="5"/>
        <v>0</v>
      </c>
      <c r="J26" s="53">
        <f t="shared" si="5"/>
        <v>0</v>
      </c>
      <c r="K26" s="53">
        <f t="shared" si="5"/>
        <v>0</v>
      </c>
      <c r="L26" s="53">
        <f t="shared" si="5"/>
        <v>0</v>
      </c>
      <c r="M26" s="53">
        <f t="shared" si="5"/>
        <v>0</v>
      </c>
      <c r="N26" s="53">
        <f t="shared" si="5"/>
        <v>0</v>
      </c>
      <c r="O26" s="53">
        <f t="shared" si="5"/>
        <v>0</v>
      </c>
      <c r="P26" s="53">
        <f t="shared" si="5"/>
        <v>0</v>
      </c>
      <c r="Q26" s="53">
        <f t="shared" si="4"/>
        <v>0</v>
      </c>
    </row>
    <row r="27" spans="1:17" ht="12.75" hidden="1" customHeight="1" outlineLevel="1" x14ac:dyDescent="0.2">
      <c r="A27" s="1"/>
      <c r="B27" s="1" t="str">
        <f>'2. Salaries and Wages'!C14</f>
        <v>Full-Time Employees</v>
      </c>
      <c r="C27" s="1"/>
      <c r="D27" s="45"/>
      <c r="E27" s="53">
        <f>'2. Salaries and Wages'!K14</f>
        <v>0</v>
      </c>
      <c r="F27" s="53">
        <f t="shared" si="5"/>
        <v>0</v>
      </c>
      <c r="G27" s="53">
        <f t="shared" si="5"/>
        <v>0</v>
      </c>
      <c r="H27" s="53">
        <f t="shared" si="5"/>
        <v>0</v>
      </c>
      <c r="I27" s="53">
        <f t="shared" si="5"/>
        <v>0</v>
      </c>
      <c r="J27" s="53">
        <f t="shared" si="5"/>
        <v>0</v>
      </c>
      <c r="K27" s="53">
        <f t="shared" si="5"/>
        <v>0</v>
      </c>
      <c r="L27" s="53">
        <f t="shared" si="5"/>
        <v>0</v>
      </c>
      <c r="M27" s="53">
        <f t="shared" si="5"/>
        <v>0</v>
      </c>
      <c r="N27" s="53">
        <f t="shared" si="5"/>
        <v>0</v>
      </c>
      <c r="O27" s="53">
        <f t="shared" si="5"/>
        <v>0</v>
      </c>
      <c r="P27" s="53">
        <f t="shared" si="5"/>
        <v>0</v>
      </c>
      <c r="Q27" s="53">
        <f t="shared" si="4"/>
        <v>0</v>
      </c>
    </row>
    <row r="28" spans="1:17" ht="12.75" hidden="1" customHeight="1" outlineLevel="1" x14ac:dyDescent="0.2">
      <c r="A28" s="1"/>
      <c r="B28" s="1" t="str">
        <f>'2. Salaries and Wages'!C17</f>
        <v>Part-Time Employees</v>
      </c>
      <c r="C28" s="1"/>
      <c r="D28" s="45"/>
      <c r="E28" s="53">
        <f>'2. Salaries and Wages'!K17</f>
        <v>0</v>
      </c>
      <c r="F28" s="53">
        <f t="shared" si="5"/>
        <v>0</v>
      </c>
      <c r="G28" s="53">
        <f t="shared" si="5"/>
        <v>0</v>
      </c>
      <c r="H28" s="53">
        <f t="shared" si="5"/>
        <v>0</v>
      </c>
      <c r="I28" s="53">
        <f t="shared" si="5"/>
        <v>0</v>
      </c>
      <c r="J28" s="53">
        <f t="shared" si="5"/>
        <v>0</v>
      </c>
      <c r="K28" s="53">
        <f t="shared" si="5"/>
        <v>0</v>
      </c>
      <c r="L28" s="53">
        <f t="shared" si="5"/>
        <v>0</v>
      </c>
      <c r="M28" s="53">
        <f t="shared" si="5"/>
        <v>0</v>
      </c>
      <c r="N28" s="53">
        <f t="shared" si="5"/>
        <v>0</v>
      </c>
      <c r="O28" s="53">
        <f t="shared" si="5"/>
        <v>0</v>
      </c>
      <c r="P28" s="53">
        <f t="shared" si="5"/>
        <v>0</v>
      </c>
      <c r="Q28" s="53">
        <f t="shared" si="4"/>
        <v>0</v>
      </c>
    </row>
    <row r="29" spans="1:17" ht="12.75" hidden="1" customHeight="1" outlineLevel="1" x14ac:dyDescent="0.2">
      <c r="A29" s="1"/>
      <c r="B29" s="1" t="str">
        <f>'2. Salaries and Wages'!B20</f>
        <v>Independent Contractors</v>
      </c>
      <c r="C29" s="1"/>
      <c r="D29" s="45"/>
      <c r="E29" s="53">
        <f>'2. Salaries and Wages'!K20</f>
        <v>0</v>
      </c>
      <c r="F29" s="53">
        <f t="shared" si="5"/>
        <v>0</v>
      </c>
      <c r="G29" s="53">
        <f t="shared" si="5"/>
        <v>0</v>
      </c>
      <c r="H29" s="53">
        <f t="shared" si="5"/>
        <v>0</v>
      </c>
      <c r="I29" s="53">
        <f t="shared" si="5"/>
        <v>0</v>
      </c>
      <c r="J29" s="53">
        <f t="shared" si="5"/>
        <v>0</v>
      </c>
      <c r="K29" s="53">
        <f t="shared" si="5"/>
        <v>0</v>
      </c>
      <c r="L29" s="53">
        <f t="shared" si="5"/>
        <v>0</v>
      </c>
      <c r="M29" s="53">
        <f t="shared" si="5"/>
        <v>0</v>
      </c>
      <c r="N29" s="53">
        <f t="shared" si="5"/>
        <v>0</v>
      </c>
      <c r="O29" s="53">
        <f t="shared" si="5"/>
        <v>0</v>
      </c>
      <c r="P29" s="53">
        <f t="shared" si="5"/>
        <v>0</v>
      </c>
      <c r="Q29" s="53">
        <f t="shared" si="4"/>
        <v>0</v>
      </c>
    </row>
    <row r="30" spans="1:17" ht="12.75" hidden="1" customHeight="1" outlineLevel="1" thickBot="1" x14ac:dyDescent="0.25">
      <c r="A30" s="1"/>
      <c r="B30" s="1" t="str">
        <f>'2. Salaries and Wages'!A23</f>
        <v>Payroll Taxes and Benefits</v>
      </c>
      <c r="C30" s="1"/>
      <c r="D30" s="45"/>
      <c r="E30" s="57">
        <f>'2. Salaries and Wages'!K32</f>
        <v>0</v>
      </c>
      <c r="F30" s="57">
        <f t="shared" si="5"/>
        <v>0</v>
      </c>
      <c r="G30" s="57">
        <f t="shared" si="5"/>
        <v>0</v>
      </c>
      <c r="H30" s="57">
        <f t="shared" si="5"/>
        <v>0</v>
      </c>
      <c r="I30" s="57">
        <f t="shared" si="5"/>
        <v>0</v>
      </c>
      <c r="J30" s="57">
        <f t="shared" si="5"/>
        <v>0</v>
      </c>
      <c r="K30" s="57">
        <f t="shared" si="5"/>
        <v>0</v>
      </c>
      <c r="L30" s="57">
        <f t="shared" si="5"/>
        <v>0</v>
      </c>
      <c r="M30" s="57">
        <f t="shared" si="5"/>
        <v>0</v>
      </c>
      <c r="N30" s="57">
        <f t="shared" si="5"/>
        <v>0</v>
      </c>
      <c r="O30" s="57">
        <f t="shared" si="5"/>
        <v>0</v>
      </c>
      <c r="P30" s="57">
        <f t="shared" si="5"/>
        <v>0</v>
      </c>
      <c r="Q30" s="57">
        <f t="shared" si="4"/>
        <v>0</v>
      </c>
    </row>
    <row r="31" spans="1:17" ht="12.75" customHeight="1" collapsed="1" x14ac:dyDescent="0.2">
      <c r="A31" s="1" t="s">
        <v>143</v>
      </c>
      <c r="B31" s="1"/>
      <c r="C31" s="1"/>
      <c r="D31" s="45"/>
      <c r="E31" s="53">
        <f>SUM(E25:E30)</f>
        <v>0</v>
      </c>
      <c r="F31" s="53">
        <f t="shared" ref="F31:Q31" si="6">SUM(F25:F30)</f>
        <v>0</v>
      </c>
      <c r="G31" s="53">
        <f t="shared" si="6"/>
        <v>0</v>
      </c>
      <c r="H31" s="53">
        <f t="shared" si="6"/>
        <v>0</v>
      </c>
      <c r="I31" s="53">
        <f t="shared" si="6"/>
        <v>0</v>
      </c>
      <c r="J31" s="53">
        <f t="shared" si="6"/>
        <v>0</v>
      </c>
      <c r="K31" s="53">
        <f t="shared" si="6"/>
        <v>0</v>
      </c>
      <c r="L31" s="53">
        <f t="shared" si="6"/>
        <v>0</v>
      </c>
      <c r="M31" s="53">
        <f t="shared" si="6"/>
        <v>0</v>
      </c>
      <c r="N31" s="53">
        <f t="shared" si="6"/>
        <v>0</v>
      </c>
      <c r="O31" s="53">
        <f t="shared" si="6"/>
        <v>0</v>
      </c>
      <c r="P31" s="53">
        <f t="shared" si="6"/>
        <v>0</v>
      </c>
      <c r="Q31" s="53">
        <f t="shared" si="6"/>
        <v>0</v>
      </c>
    </row>
    <row r="32" spans="1:17" ht="12.75" customHeight="1" x14ac:dyDescent="0.2">
      <c r="A32" s="1"/>
      <c r="B32" s="1"/>
      <c r="C32" s="1"/>
      <c r="D32" s="45"/>
      <c r="E32" s="53"/>
      <c r="F32" s="53"/>
      <c r="G32" s="53"/>
      <c r="H32" s="53"/>
      <c r="I32" s="53"/>
      <c r="J32" s="53"/>
      <c r="K32" s="53"/>
      <c r="L32" s="53"/>
      <c r="M32" s="53"/>
      <c r="N32" s="53"/>
      <c r="O32" s="53"/>
      <c r="P32" s="53"/>
      <c r="Q32" s="53"/>
    </row>
    <row r="33" spans="1:17" ht="12.75" customHeight="1" outlineLevel="1" x14ac:dyDescent="0.2">
      <c r="A33" s="1" t="s">
        <v>140</v>
      </c>
      <c r="B33" s="1"/>
      <c r="C33" s="1"/>
      <c r="D33" s="45"/>
      <c r="E33" s="53"/>
      <c r="F33" s="53"/>
      <c r="G33" s="53"/>
      <c r="H33" s="53"/>
      <c r="I33" s="53"/>
      <c r="J33" s="53"/>
      <c r="K33" s="53"/>
      <c r="L33" s="53"/>
      <c r="M33" s="53"/>
      <c r="N33" s="53"/>
      <c r="O33" s="53"/>
      <c r="P33" s="53"/>
      <c r="Q33" s="53"/>
    </row>
    <row r="34" spans="1:17" ht="12.75" customHeight="1" outlineLevel="1" x14ac:dyDescent="0.2">
      <c r="A34" s="1"/>
      <c r="B34" s="1" t="str">
        <f>'3. Fixed Operating Expenses'!B11</f>
        <v>Advertising</v>
      </c>
      <c r="C34" s="1"/>
      <c r="D34" s="45"/>
      <c r="E34" s="53">
        <f>'3. Fixed Operating Expenses'!G11</f>
        <v>0</v>
      </c>
      <c r="F34" s="103">
        <f>E34</f>
        <v>0</v>
      </c>
      <c r="G34" s="103">
        <f t="shared" ref="G34:P34" si="7">F34</f>
        <v>0</v>
      </c>
      <c r="H34" s="103">
        <f t="shared" si="7"/>
        <v>0</v>
      </c>
      <c r="I34" s="103">
        <f t="shared" si="7"/>
        <v>0</v>
      </c>
      <c r="J34" s="103">
        <f t="shared" si="7"/>
        <v>0</v>
      </c>
      <c r="K34" s="103">
        <f t="shared" si="7"/>
        <v>0</v>
      </c>
      <c r="L34" s="103">
        <f t="shared" si="7"/>
        <v>0</v>
      </c>
      <c r="M34" s="103">
        <f t="shared" si="7"/>
        <v>0</v>
      </c>
      <c r="N34" s="103">
        <f t="shared" si="7"/>
        <v>0</v>
      </c>
      <c r="O34" s="103">
        <f t="shared" si="7"/>
        <v>0</v>
      </c>
      <c r="P34" s="103">
        <f t="shared" si="7"/>
        <v>0</v>
      </c>
      <c r="Q34" s="53">
        <f>SUM(E34:P34)</f>
        <v>0</v>
      </c>
    </row>
    <row r="35" spans="1:17" ht="12.75" customHeight="1" outlineLevel="1" x14ac:dyDescent="0.2">
      <c r="A35" s="1"/>
      <c r="B35" s="1" t="str">
        <f>'3. Fixed Operating Expenses'!B12</f>
        <v>Car and Truck Expenses</v>
      </c>
      <c r="C35" s="1"/>
      <c r="D35" s="45"/>
      <c r="E35" s="53">
        <f>'3. Fixed Operating Expenses'!G12</f>
        <v>0</v>
      </c>
      <c r="F35" s="103">
        <f t="shared" ref="F35:P53" si="8">E35</f>
        <v>0</v>
      </c>
      <c r="G35" s="103">
        <f t="shared" si="8"/>
        <v>0</v>
      </c>
      <c r="H35" s="103">
        <f t="shared" si="8"/>
        <v>0</v>
      </c>
      <c r="I35" s="103">
        <f t="shared" si="8"/>
        <v>0</v>
      </c>
      <c r="J35" s="103">
        <f t="shared" si="8"/>
        <v>0</v>
      </c>
      <c r="K35" s="103">
        <f t="shared" si="8"/>
        <v>0</v>
      </c>
      <c r="L35" s="103">
        <f t="shared" si="8"/>
        <v>0</v>
      </c>
      <c r="M35" s="103">
        <f t="shared" si="8"/>
        <v>0</v>
      </c>
      <c r="N35" s="103">
        <f t="shared" si="8"/>
        <v>0</v>
      </c>
      <c r="O35" s="103">
        <f t="shared" si="8"/>
        <v>0</v>
      </c>
      <c r="P35" s="103">
        <f t="shared" si="8"/>
        <v>0</v>
      </c>
      <c r="Q35" s="53">
        <f t="shared" ref="Q35:Q53" si="9">SUM(E35:P35)</f>
        <v>0</v>
      </c>
    </row>
    <row r="36" spans="1:17" ht="12.75" customHeight="1" outlineLevel="1" x14ac:dyDescent="0.2">
      <c r="A36" s="1"/>
      <c r="B36" s="1" t="str">
        <f>'3. Fixed Operating Expenses'!B13</f>
        <v>Commissions and Fees</v>
      </c>
      <c r="C36" s="1"/>
      <c r="D36" s="45"/>
      <c r="E36" s="53">
        <f>'3. Fixed Operating Expenses'!G13</f>
        <v>0</v>
      </c>
      <c r="F36" s="103">
        <f t="shared" si="8"/>
        <v>0</v>
      </c>
      <c r="G36" s="103">
        <f t="shared" si="8"/>
        <v>0</v>
      </c>
      <c r="H36" s="103">
        <f t="shared" si="8"/>
        <v>0</v>
      </c>
      <c r="I36" s="103">
        <f t="shared" si="8"/>
        <v>0</v>
      </c>
      <c r="J36" s="103">
        <f t="shared" si="8"/>
        <v>0</v>
      </c>
      <c r="K36" s="103">
        <f t="shared" si="8"/>
        <v>0</v>
      </c>
      <c r="L36" s="103">
        <f t="shared" si="8"/>
        <v>0</v>
      </c>
      <c r="M36" s="103">
        <f t="shared" si="8"/>
        <v>0</v>
      </c>
      <c r="N36" s="103">
        <f t="shared" si="8"/>
        <v>0</v>
      </c>
      <c r="O36" s="103">
        <f t="shared" si="8"/>
        <v>0</v>
      </c>
      <c r="P36" s="103">
        <f t="shared" si="8"/>
        <v>0</v>
      </c>
      <c r="Q36" s="53">
        <f t="shared" si="9"/>
        <v>0</v>
      </c>
    </row>
    <row r="37" spans="1:17" ht="12.75" customHeight="1" outlineLevel="1" x14ac:dyDescent="0.2">
      <c r="A37" s="1"/>
      <c r="B37" s="1" t="str">
        <f>'3. Fixed Operating Expenses'!B14</f>
        <v>Contract Labor</v>
      </c>
      <c r="C37" s="1"/>
      <c r="D37" s="45"/>
      <c r="E37" s="53">
        <f>'3. Fixed Operating Expenses'!G14</f>
        <v>0</v>
      </c>
      <c r="F37" s="103">
        <f t="shared" si="8"/>
        <v>0</v>
      </c>
      <c r="G37" s="103">
        <f t="shared" si="8"/>
        <v>0</v>
      </c>
      <c r="H37" s="103">
        <f t="shared" si="8"/>
        <v>0</v>
      </c>
      <c r="I37" s="103">
        <f t="shared" si="8"/>
        <v>0</v>
      </c>
      <c r="J37" s="103">
        <f t="shared" si="8"/>
        <v>0</v>
      </c>
      <c r="K37" s="103">
        <f t="shared" si="8"/>
        <v>0</v>
      </c>
      <c r="L37" s="103">
        <f t="shared" si="8"/>
        <v>0</v>
      </c>
      <c r="M37" s="103">
        <f t="shared" si="8"/>
        <v>0</v>
      </c>
      <c r="N37" s="103">
        <f t="shared" si="8"/>
        <v>0</v>
      </c>
      <c r="O37" s="103">
        <f t="shared" si="8"/>
        <v>0</v>
      </c>
      <c r="P37" s="103">
        <f t="shared" si="8"/>
        <v>0</v>
      </c>
      <c r="Q37" s="53">
        <f t="shared" si="9"/>
        <v>0</v>
      </c>
    </row>
    <row r="38" spans="1:17" ht="12.75" customHeight="1" outlineLevel="1" x14ac:dyDescent="0.2">
      <c r="A38" s="1"/>
      <c r="B38" s="1" t="str">
        <f>'3. Fixed Operating Expenses'!B15</f>
        <v>Credit Card and Bank Charges</v>
      </c>
      <c r="C38" s="1"/>
      <c r="D38" s="45"/>
      <c r="E38" s="53">
        <f>'3. Fixed Operating Expenses'!G15</f>
        <v>0</v>
      </c>
      <c r="F38" s="103">
        <f t="shared" si="8"/>
        <v>0</v>
      </c>
      <c r="G38" s="103">
        <f t="shared" si="8"/>
        <v>0</v>
      </c>
      <c r="H38" s="103">
        <f t="shared" si="8"/>
        <v>0</v>
      </c>
      <c r="I38" s="103">
        <f t="shared" si="8"/>
        <v>0</v>
      </c>
      <c r="J38" s="103">
        <f t="shared" si="8"/>
        <v>0</v>
      </c>
      <c r="K38" s="103">
        <f t="shared" si="8"/>
        <v>0</v>
      </c>
      <c r="L38" s="103">
        <f t="shared" si="8"/>
        <v>0</v>
      </c>
      <c r="M38" s="103">
        <f t="shared" si="8"/>
        <v>0</v>
      </c>
      <c r="N38" s="103">
        <f t="shared" si="8"/>
        <v>0</v>
      </c>
      <c r="O38" s="103">
        <f t="shared" si="8"/>
        <v>0</v>
      </c>
      <c r="P38" s="103">
        <f t="shared" si="8"/>
        <v>0</v>
      </c>
      <c r="Q38" s="53">
        <f t="shared" si="9"/>
        <v>0</v>
      </c>
    </row>
    <row r="39" spans="1:17" ht="12.75" customHeight="1" outlineLevel="1" x14ac:dyDescent="0.2">
      <c r="A39" s="1"/>
      <c r="B39" s="1" t="str">
        <f>'3. Fixed Operating Expenses'!B16</f>
        <v>Customer Discounts and Refunds</v>
      </c>
      <c r="C39" s="1"/>
      <c r="D39" s="45"/>
      <c r="E39" s="53">
        <f>'3. Fixed Operating Expenses'!G16</f>
        <v>0</v>
      </c>
      <c r="F39" s="103">
        <f t="shared" si="8"/>
        <v>0</v>
      </c>
      <c r="G39" s="103">
        <f t="shared" si="8"/>
        <v>0</v>
      </c>
      <c r="H39" s="103">
        <f t="shared" si="8"/>
        <v>0</v>
      </c>
      <c r="I39" s="103">
        <f t="shared" si="8"/>
        <v>0</v>
      </c>
      <c r="J39" s="103">
        <f t="shared" si="8"/>
        <v>0</v>
      </c>
      <c r="K39" s="103">
        <f t="shared" si="8"/>
        <v>0</v>
      </c>
      <c r="L39" s="103">
        <f t="shared" si="8"/>
        <v>0</v>
      </c>
      <c r="M39" s="103">
        <f t="shared" si="8"/>
        <v>0</v>
      </c>
      <c r="N39" s="103">
        <f t="shared" si="8"/>
        <v>0</v>
      </c>
      <c r="O39" s="103">
        <f t="shared" si="8"/>
        <v>0</v>
      </c>
      <c r="P39" s="103">
        <f t="shared" si="8"/>
        <v>0</v>
      </c>
      <c r="Q39" s="53">
        <f t="shared" si="9"/>
        <v>0</v>
      </c>
    </row>
    <row r="40" spans="1:17" ht="12.75" customHeight="1" outlineLevel="1" x14ac:dyDescent="0.2">
      <c r="A40" s="1"/>
      <c r="B40" s="1" t="str">
        <f>'3. Fixed Operating Expenses'!B17</f>
        <v>Dues and Subscriptions</v>
      </c>
      <c r="C40" s="1"/>
      <c r="D40" s="45"/>
      <c r="E40" s="53">
        <f>'3. Fixed Operating Expenses'!G17</f>
        <v>0</v>
      </c>
      <c r="F40" s="103">
        <f t="shared" si="8"/>
        <v>0</v>
      </c>
      <c r="G40" s="103">
        <f t="shared" si="8"/>
        <v>0</v>
      </c>
      <c r="H40" s="103">
        <f t="shared" si="8"/>
        <v>0</v>
      </c>
      <c r="I40" s="103">
        <f t="shared" si="8"/>
        <v>0</v>
      </c>
      <c r="J40" s="103">
        <f t="shared" si="8"/>
        <v>0</v>
      </c>
      <c r="K40" s="103">
        <f t="shared" si="8"/>
        <v>0</v>
      </c>
      <c r="L40" s="103">
        <f t="shared" si="8"/>
        <v>0</v>
      </c>
      <c r="M40" s="103">
        <f t="shared" si="8"/>
        <v>0</v>
      </c>
      <c r="N40" s="103">
        <f t="shared" si="8"/>
        <v>0</v>
      </c>
      <c r="O40" s="103">
        <f t="shared" si="8"/>
        <v>0</v>
      </c>
      <c r="P40" s="103">
        <f t="shared" si="8"/>
        <v>0</v>
      </c>
      <c r="Q40" s="53">
        <f t="shared" si="9"/>
        <v>0</v>
      </c>
    </row>
    <row r="41" spans="1:17" ht="12.75" customHeight="1" outlineLevel="1" x14ac:dyDescent="0.2">
      <c r="A41" s="1"/>
      <c r="B41" s="1" t="str">
        <f>'3. Fixed Operating Expenses'!B18</f>
        <v>Entertainment</v>
      </c>
      <c r="C41" s="1"/>
      <c r="D41" s="45"/>
      <c r="E41" s="53">
        <f>'3. Fixed Operating Expenses'!G18</f>
        <v>0</v>
      </c>
      <c r="F41" s="103">
        <f t="shared" si="8"/>
        <v>0</v>
      </c>
      <c r="G41" s="103">
        <f t="shared" si="8"/>
        <v>0</v>
      </c>
      <c r="H41" s="103">
        <f t="shared" si="8"/>
        <v>0</v>
      </c>
      <c r="I41" s="103">
        <f t="shared" si="8"/>
        <v>0</v>
      </c>
      <c r="J41" s="103">
        <f t="shared" si="8"/>
        <v>0</v>
      </c>
      <c r="K41" s="103">
        <f t="shared" si="8"/>
        <v>0</v>
      </c>
      <c r="L41" s="103">
        <f t="shared" si="8"/>
        <v>0</v>
      </c>
      <c r="M41" s="103">
        <f t="shared" si="8"/>
        <v>0</v>
      </c>
      <c r="N41" s="103">
        <f t="shared" si="8"/>
        <v>0</v>
      </c>
      <c r="O41" s="103">
        <f t="shared" si="8"/>
        <v>0</v>
      </c>
      <c r="P41" s="103">
        <f t="shared" si="8"/>
        <v>0</v>
      </c>
      <c r="Q41" s="53">
        <f t="shared" si="9"/>
        <v>0</v>
      </c>
    </row>
    <row r="42" spans="1:17" ht="12.75" customHeight="1" outlineLevel="1" x14ac:dyDescent="0.2">
      <c r="A42" s="1"/>
      <c r="B42" s="1" t="str">
        <f>'3. Fixed Operating Expenses'!B19</f>
        <v>Insurance (Liability and Property)</v>
      </c>
      <c r="C42" s="1"/>
      <c r="D42" s="45"/>
      <c r="E42" s="53">
        <f>'3. Fixed Operating Expenses'!G19</f>
        <v>0</v>
      </c>
      <c r="F42" s="103">
        <f t="shared" si="8"/>
        <v>0</v>
      </c>
      <c r="G42" s="103">
        <f t="shared" si="8"/>
        <v>0</v>
      </c>
      <c r="H42" s="103">
        <f t="shared" si="8"/>
        <v>0</v>
      </c>
      <c r="I42" s="103">
        <f t="shared" si="8"/>
        <v>0</v>
      </c>
      <c r="J42" s="103">
        <f t="shared" si="8"/>
        <v>0</v>
      </c>
      <c r="K42" s="103">
        <f t="shared" si="8"/>
        <v>0</v>
      </c>
      <c r="L42" s="103">
        <f t="shared" si="8"/>
        <v>0</v>
      </c>
      <c r="M42" s="103">
        <f t="shared" si="8"/>
        <v>0</v>
      </c>
      <c r="N42" s="103">
        <f t="shared" si="8"/>
        <v>0</v>
      </c>
      <c r="O42" s="103">
        <f t="shared" si="8"/>
        <v>0</v>
      </c>
      <c r="P42" s="103">
        <f t="shared" si="8"/>
        <v>0</v>
      </c>
      <c r="Q42" s="53">
        <f t="shared" si="9"/>
        <v>0</v>
      </c>
    </row>
    <row r="43" spans="1:17" ht="12.75" customHeight="1" outlineLevel="1" x14ac:dyDescent="0.2">
      <c r="A43" s="1"/>
      <c r="B43" s="1" t="str">
        <f>'3. Fixed Operating Expenses'!B20</f>
        <v>Internet</v>
      </c>
      <c r="C43" s="1"/>
      <c r="D43" s="45"/>
      <c r="E43" s="53">
        <f>'3. Fixed Operating Expenses'!G20</f>
        <v>0</v>
      </c>
      <c r="F43" s="103">
        <f t="shared" si="8"/>
        <v>0</v>
      </c>
      <c r="G43" s="103">
        <f t="shared" si="8"/>
        <v>0</v>
      </c>
      <c r="H43" s="103">
        <f t="shared" si="8"/>
        <v>0</v>
      </c>
      <c r="I43" s="103">
        <f t="shared" si="8"/>
        <v>0</v>
      </c>
      <c r="J43" s="103">
        <f t="shared" si="8"/>
        <v>0</v>
      </c>
      <c r="K43" s="103">
        <f t="shared" si="8"/>
        <v>0</v>
      </c>
      <c r="L43" s="103">
        <f t="shared" si="8"/>
        <v>0</v>
      </c>
      <c r="M43" s="103">
        <f t="shared" si="8"/>
        <v>0</v>
      </c>
      <c r="N43" s="103">
        <f t="shared" si="8"/>
        <v>0</v>
      </c>
      <c r="O43" s="103">
        <f t="shared" si="8"/>
        <v>0</v>
      </c>
      <c r="P43" s="103">
        <f t="shared" si="8"/>
        <v>0</v>
      </c>
      <c r="Q43" s="53">
        <f t="shared" si="9"/>
        <v>0</v>
      </c>
    </row>
    <row r="44" spans="1:17" ht="12.75" customHeight="1" outlineLevel="1" x14ac:dyDescent="0.2">
      <c r="A44" s="1"/>
      <c r="B44" s="1" t="str">
        <f>'3. Fixed Operating Expenses'!B21</f>
        <v>Legal and Professional Fees</v>
      </c>
      <c r="C44" s="1"/>
      <c r="D44" s="45"/>
      <c r="E44" s="53">
        <f>'3. Fixed Operating Expenses'!G21</f>
        <v>0</v>
      </c>
      <c r="F44" s="103">
        <f t="shared" si="8"/>
        <v>0</v>
      </c>
      <c r="G44" s="103">
        <f t="shared" si="8"/>
        <v>0</v>
      </c>
      <c r="H44" s="103">
        <f t="shared" si="8"/>
        <v>0</v>
      </c>
      <c r="I44" s="103">
        <f t="shared" si="8"/>
        <v>0</v>
      </c>
      <c r="J44" s="103">
        <f t="shared" si="8"/>
        <v>0</v>
      </c>
      <c r="K44" s="103">
        <f t="shared" si="8"/>
        <v>0</v>
      </c>
      <c r="L44" s="103">
        <f t="shared" si="8"/>
        <v>0</v>
      </c>
      <c r="M44" s="103">
        <f t="shared" si="8"/>
        <v>0</v>
      </c>
      <c r="N44" s="103">
        <f t="shared" si="8"/>
        <v>0</v>
      </c>
      <c r="O44" s="103">
        <f t="shared" si="8"/>
        <v>0</v>
      </c>
      <c r="P44" s="103">
        <f t="shared" si="8"/>
        <v>0</v>
      </c>
      <c r="Q44" s="53">
        <f t="shared" si="9"/>
        <v>0</v>
      </c>
    </row>
    <row r="45" spans="1:17" ht="12.75" customHeight="1" outlineLevel="1" x14ac:dyDescent="0.2">
      <c r="A45" s="1"/>
      <c r="B45" s="1" t="str">
        <f>'3. Fixed Operating Expenses'!B22</f>
        <v>Office Expenses</v>
      </c>
      <c r="C45" s="1"/>
      <c r="D45" s="45"/>
      <c r="E45" s="53">
        <f>'3. Fixed Operating Expenses'!G22</f>
        <v>0</v>
      </c>
      <c r="F45" s="103">
        <f t="shared" si="8"/>
        <v>0</v>
      </c>
      <c r="G45" s="103">
        <f t="shared" si="8"/>
        <v>0</v>
      </c>
      <c r="H45" s="103">
        <f t="shared" si="8"/>
        <v>0</v>
      </c>
      <c r="I45" s="103">
        <f t="shared" si="8"/>
        <v>0</v>
      </c>
      <c r="J45" s="103">
        <f t="shared" si="8"/>
        <v>0</v>
      </c>
      <c r="K45" s="103">
        <f t="shared" si="8"/>
        <v>0</v>
      </c>
      <c r="L45" s="103">
        <f t="shared" si="8"/>
        <v>0</v>
      </c>
      <c r="M45" s="103">
        <f t="shared" si="8"/>
        <v>0</v>
      </c>
      <c r="N45" s="103">
        <f t="shared" si="8"/>
        <v>0</v>
      </c>
      <c r="O45" s="103">
        <f t="shared" si="8"/>
        <v>0</v>
      </c>
      <c r="P45" s="103">
        <f t="shared" si="8"/>
        <v>0</v>
      </c>
      <c r="Q45" s="53">
        <f t="shared" si="9"/>
        <v>0</v>
      </c>
    </row>
    <row r="46" spans="1:17" ht="12.75" customHeight="1" outlineLevel="1" x14ac:dyDescent="0.2">
      <c r="A46" s="1"/>
      <c r="B46" s="1" t="str">
        <f>'3. Fixed Operating Expenses'!B23</f>
        <v>Postage and Delivery</v>
      </c>
      <c r="C46" s="1"/>
      <c r="D46" s="45"/>
      <c r="E46" s="53">
        <f>'3. Fixed Operating Expenses'!G23</f>
        <v>0</v>
      </c>
      <c r="F46" s="103">
        <f t="shared" si="8"/>
        <v>0</v>
      </c>
      <c r="G46" s="103">
        <f t="shared" si="8"/>
        <v>0</v>
      </c>
      <c r="H46" s="103">
        <f t="shared" si="8"/>
        <v>0</v>
      </c>
      <c r="I46" s="103">
        <f t="shared" si="8"/>
        <v>0</v>
      </c>
      <c r="J46" s="103">
        <f t="shared" si="8"/>
        <v>0</v>
      </c>
      <c r="K46" s="103">
        <f t="shared" si="8"/>
        <v>0</v>
      </c>
      <c r="L46" s="103">
        <f t="shared" si="8"/>
        <v>0</v>
      </c>
      <c r="M46" s="103">
        <f t="shared" si="8"/>
        <v>0</v>
      </c>
      <c r="N46" s="103">
        <f t="shared" si="8"/>
        <v>0</v>
      </c>
      <c r="O46" s="103">
        <f t="shared" si="8"/>
        <v>0</v>
      </c>
      <c r="P46" s="103">
        <f t="shared" si="8"/>
        <v>0</v>
      </c>
      <c r="Q46" s="53">
        <f t="shared" si="9"/>
        <v>0</v>
      </c>
    </row>
    <row r="47" spans="1:17" ht="12.75" customHeight="1" outlineLevel="1" x14ac:dyDescent="0.2">
      <c r="A47" s="1"/>
      <c r="B47" s="1" t="str">
        <f>'3. Fixed Operating Expenses'!B24</f>
        <v>Rent (on business property)</v>
      </c>
      <c r="C47" s="1"/>
      <c r="D47" s="45"/>
      <c r="E47" s="53">
        <f>'3. Fixed Operating Expenses'!G24</f>
        <v>0</v>
      </c>
      <c r="F47" s="103">
        <f t="shared" si="8"/>
        <v>0</v>
      </c>
      <c r="G47" s="103">
        <f t="shared" si="8"/>
        <v>0</v>
      </c>
      <c r="H47" s="103">
        <f t="shared" si="8"/>
        <v>0</v>
      </c>
      <c r="I47" s="103">
        <f t="shared" si="8"/>
        <v>0</v>
      </c>
      <c r="J47" s="103">
        <f t="shared" si="8"/>
        <v>0</v>
      </c>
      <c r="K47" s="103">
        <f t="shared" si="8"/>
        <v>0</v>
      </c>
      <c r="L47" s="103">
        <f t="shared" si="8"/>
        <v>0</v>
      </c>
      <c r="M47" s="103">
        <f t="shared" si="8"/>
        <v>0</v>
      </c>
      <c r="N47" s="103">
        <f t="shared" si="8"/>
        <v>0</v>
      </c>
      <c r="O47" s="103">
        <f t="shared" si="8"/>
        <v>0</v>
      </c>
      <c r="P47" s="103">
        <f t="shared" si="8"/>
        <v>0</v>
      </c>
      <c r="Q47" s="53">
        <f t="shared" si="9"/>
        <v>0</v>
      </c>
    </row>
    <row r="48" spans="1:17" ht="12.75" customHeight="1" outlineLevel="1" x14ac:dyDescent="0.2">
      <c r="A48" s="1"/>
      <c r="B48" s="1" t="str">
        <f>'3. Fixed Operating Expenses'!B25</f>
        <v>Rent of Vehicles and Equipment</v>
      </c>
      <c r="C48" s="1"/>
      <c r="D48" s="45"/>
      <c r="E48" s="53">
        <f>'3. Fixed Operating Expenses'!G25</f>
        <v>0</v>
      </c>
      <c r="F48" s="103">
        <f t="shared" si="8"/>
        <v>0</v>
      </c>
      <c r="G48" s="103">
        <f t="shared" si="8"/>
        <v>0</v>
      </c>
      <c r="H48" s="103">
        <f t="shared" si="8"/>
        <v>0</v>
      </c>
      <c r="I48" s="103">
        <f t="shared" si="8"/>
        <v>0</v>
      </c>
      <c r="J48" s="103">
        <f t="shared" si="8"/>
        <v>0</v>
      </c>
      <c r="K48" s="103">
        <f t="shared" si="8"/>
        <v>0</v>
      </c>
      <c r="L48" s="103">
        <f t="shared" si="8"/>
        <v>0</v>
      </c>
      <c r="M48" s="103">
        <f t="shared" si="8"/>
        <v>0</v>
      </c>
      <c r="N48" s="103">
        <f t="shared" si="8"/>
        <v>0</v>
      </c>
      <c r="O48" s="103">
        <f t="shared" si="8"/>
        <v>0</v>
      </c>
      <c r="P48" s="103">
        <f t="shared" si="8"/>
        <v>0</v>
      </c>
      <c r="Q48" s="53">
        <f t="shared" si="9"/>
        <v>0</v>
      </c>
    </row>
    <row r="49" spans="1:17" ht="12.75" customHeight="1" outlineLevel="1" x14ac:dyDescent="0.2">
      <c r="A49" s="1"/>
      <c r="B49" s="1" t="str">
        <f>'3. Fixed Operating Expenses'!B26</f>
        <v>Repairs and Maintenance</v>
      </c>
      <c r="C49" s="1"/>
      <c r="D49" s="45"/>
      <c r="E49" s="53">
        <f>'3. Fixed Operating Expenses'!G26</f>
        <v>0</v>
      </c>
      <c r="F49" s="103">
        <f t="shared" si="8"/>
        <v>0</v>
      </c>
      <c r="G49" s="103">
        <f t="shared" si="8"/>
        <v>0</v>
      </c>
      <c r="H49" s="103">
        <f t="shared" si="8"/>
        <v>0</v>
      </c>
      <c r="I49" s="103">
        <f t="shared" si="8"/>
        <v>0</v>
      </c>
      <c r="J49" s="103">
        <f t="shared" si="8"/>
        <v>0</v>
      </c>
      <c r="K49" s="103">
        <f t="shared" si="8"/>
        <v>0</v>
      </c>
      <c r="L49" s="103">
        <f t="shared" si="8"/>
        <v>0</v>
      </c>
      <c r="M49" s="103">
        <f t="shared" si="8"/>
        <v>0</v>
      </c>
      <c r="N49" s="103">
        <f t="shared" si="8"/>
        <v>0</v>
      </c>
      <c r="O49" s="103">
        <f t="shared" si="8"/>
        <v>0</v>
      </c>
      <c r="P49" s="103">
        <f t="shared" si="8"/>
        <v>0</v>
      </c>
      <c r="Q49" s="53">
        <f t="shared" si="9"/>
        <v>0</v>
      </c>
    </row>
    <row r="50" spans="1:17" ht="12.75" customHeight="1" outlineLevel="1" x14ac:dyDescent="0.2">
      <c r="A50" s="1"/>
      <c r="B50" s="1" t="str">
        <f>'3. Fixed Operating Expenses'!B27</f>
        <v>Supplies</v>
      </c>
      <c r="C50" s="1"/>
      <c r="D50" s="45"/>
      <c r="E50" s="53">
        <f>'3. Fixed Operating Expenses'!G27</f>
        <v>0</v>
      </c>
      <c r="F50" s="103">
        <f t="shared" si="8"/>
        <v>0</v>
      </c>
      <c r="G50" s="103">
        <f t="shared" si="8"/>
        <v>0</v>
      </c>
      <c r="H50" s="103">
        <f t="shared" si="8"/>
        <v>0</v>
      </c>
      <c r="I50" s="103">
        <f t="shared" si="8"/>
        <v>0</v>
      </c>
      <c r="J50" s="103">
        <f t="shared" si="8"/>
        <v>0</v>
      </c>
      <c r="K50" s="103">
        <f t="shared" si="8"/>
        <v>0</v>
      </c>
      <c r="L50" s="103">
        <f t="shared" si="8"/>
        <v>0</v>
      </c>
      <c r="M50" s="103">
        <f t="shared" si="8"/>
        <v>0</v>
      </c>
      <c r="N50" s="103">
        <f t="shared" si="8"/>
        <v>0</v>
      </c>
      <c r="O50" s="103">
        <f t="shared" si="8"/>
        <v>0</v>
      </c>
      <c r="P50" s="103">
        <f t="shared" si="8"/>
        <v>0</v>
      </c>
      <c r="Q50" s="53">
        <f t="shared" si="9"/>
        <v>0</v>
      </c>
    </row>
    <row r="51" spans="1:17" ht="12.75" customHeight="1" outlineLevel="1" x14ac:dyDescent="0.2">
      <c r="A51" s="1"/>
      <c r="B51" s="1" t="str">
        <f>'3. Fixed Operating Expenses'!B28</f>
        <v>Telephone and Communications</v>
      </c>
      <c r="C51" s="1"/>
      <c r="D51" s="45"/>
      <c r="E51" s="53">
        <f>'3. Fixed Operating Expenses'!G28</f>
        <v>0</v>
      </c>
      <c r="F51" s="103">
        <f t="shared" si="8"/>
        <v>0</v>
      </c>
      <c r="G51" s="103">
        <f t="shared" si="8"/>
        <v>0</v>
      </c>
      <c r="H51" s="103">
        <f t="shared" si="8"/>
        <v>0</v>
      </c>
      <c r="I51" s="103">
        <f t="shared" si="8"/>
        <v>0</v>
      </c>
      <c r="J51" s="103">
        <f t="shared" si="8"/>
        <v>0</v>
      </c>
      <c r="K51" s="103">
        <f t="shared" si="8"/>
        <v>0</v>
      </c>
      <c r="L51" s="103">
        <f t="shared" si="8"/>
        <v>0</v>
      </c>
      <c r="M51" s="103">
        <f t="shared" si="8"/>
        <v>0</v>
      </c>
      <c r="N51" s="103">
        <f t="shared" si="8"/>
        <v>0</v>
      </c>
      <c r="O51" s="103">
        <f t="shared" si="8"/>
        <v>0</v>
      </c>
      <c r="P51" s="103">
        <f t="shared" si="8"/>
        <v>0</v>
      </c>
      <c r="Q51" s="53">
        <f t="shared" si="9"/>
        <v>0</v>
      </c>
    </row>
    <row r="52" spans="1:17" ht="12.75" customHeight="1" outlineLevel="1" x14ac:dyDescent="0.2">
      <c r="A52" s="1"/>
      <c r="B52" s="1" t="str">
        <f>'3. Fixed Operating Expenses'!B29</f>
        <v>Travel</v>
      </c>
      <c r="C52" s="1"/>
      <c r="D52" s="45"/>
      <c r="E52" s="53">
        <f>'3. Fixed Operating Expenses'!G29</f>
        <v>0</v>
      </c>
      <c r="F52" s="103">
        <f t="shared" si="8"/>
        <v>0</v>
      </c>
      <c r="G52" s="103">
        <f t="shared" si="8"/>
        <v>0</v>
      </c>
      <c r="H52" s="103">
        <f t="shared" si="8"/>
        <v>0</v>
      </c>
      <c r="I52" s="103">
        <f t="shared" si="8"/>
        <v>0</v>
      </c>
      <c r="J52" s="103">
        <f t="shared" si="8"/>
        <v>0</v>
      </c>
      <c r="K52" s="103">
        <f t="shared" si="8"/>
        <v>0</v>
      </c>
      <c r="L52" s="103">
        <f t="shared" si="8"/>
        <v>0</v>
      </c>
      <c r="M52" s="103">
        <f t="shared" si="8"/>
        <v>0</v>
      </c>
      <c r="N52" s="103">
        <f t="shared" si="8"/>
        <v>0</v>
      </c>
      <c r="O52" s="103">
        <f t="shared" si="8"/>
        <v>0</v>
      </c>
      <c r="P52" s="103">
        <f t="shared" si="8"/>
        <v>0</v>
      </c>
      <c r="Q52" s="53">
        <f t="shared" si="9"/>
        <v>0</v>
      </c>
    </row>
    <row r="53" spans="1:17" ht="12.75" customHeight="1" outlineLevel="1" thickBot="1" x14ac:dyDescent="0.25">
      <c r="A53" s="1"/>
      <c r="B53" s="1" t="str">
        <f>'3. Fixed Operating Expenses'!B30</f>
        <v>Utilities</v>
      </c>
      <c r="C53" s="1"/>
      <c r="D53" s="45"/>
      <c r="E53" s="57">
        <f>'3. Fixed Operating Expenses'!G30</f>
        <v>0</v>
      </c>
      <c r="F53" s="57">
        <f t="shared" si="8"/>
        <v>0</v>
      </c>
      <c r="G53" s="57">
        <f t="shared" si="8"/>
        <v>0</v>
      </c>
      <c r="H53" s="57">
        <f t="shared" si="8"/>
        <v>0</v>
      </c>
      <c r="I53" s="57">
        <f t="shared" si="8"/>
        <v>0</v>
      </c>
      <c r="J53" s="57">
        <f t="shared" si="8"/>
        <v>0</v>
      </c>
      <c r="K53" s="57">
        <f t="shared" si="8"/>
        <v>0</v>
      </c>
      <c r="L53" s="57">
        <f t="shared" si="8"/>
        <v>0</v>
      </c>
      <c r="M53" s="57">
        <f t="shared" si="8"/>
        <v>0</v>
      </c>
      <c r="N53" s="57">
        <f t="shared" si="8"/>
        <v>0</v>
      </c>
      <c r="O53" s="57">
        <f t="shared" si="8"/>
        <v>0</v>
      </c>
      <c r="P53" s="57">
        <f t="shared" si="8"/>
        <v>0</v>
      </c>
      <c r="Q53" s="57">
        <f t="shared" si="9"/>
        <v>0</v>
      </c>
    </row>
    <row r="54" spans="1:17" ht="12.75" customHeight="1" x14ac:dyDescent="0.2">
      <c r="A54" s="1" t="s">
        <v>139</v>
      </c>
      <c r="B54" s="1"/>
      <c r="C54" s="1"/>
      <c r="D54" s="45"/>
      <c r="E54" s="53">
        <f>SUM(E34:E53)</f>
        <v>0</v>
      </c>
      <c r="F54" s="53">
        <f t="shared" ref="F54:Q54" si="10">SUM(F34:F53)</f>
        <v>0</v>
      </c>
      <c r="G54" s="53">
        <f t="shared" si="10"/>
        <v>0</v>
      </c>
      <c r="H54" s="53">
        <f t="shared" si="10"/>
        <v>0</v>
      </c>
      <c r="I54" s="53">
        <f t="shared" si="10"/>
        <v>0</v>
      </c>
      <c r="J54" s="53">
        <f t="shared" si="10"/>
        <v>0</v>
      </c>
      <c r="K54" s="53">
        <f t="shared" si="10"/>
        <v>0</v>
      </c>
      <c r="L54" s="53">
        <f t="shared" si="10"/>
        <v>0</v>
      </c>
      <c r="M54" s="53">
        <f t="shared" si="10"/>
        <v>0</v>
      </c>
      <c r="N54" s="53">
        <f t="shared" si="10"/>
        <v>0</v>
      </c>
      <c r="O54" s="53">
        <f t="shared" si="10"/>
        <v>0</v>
      </c>
      <c r="P54" s="53">
        <f t="shared" si="10"/>
        <v>0</v>
      </c>
      <c r="Q54" s="53">
        <f t="shared" si="10"/>
        <v>0</v>
      </c>
    </row>
    <row r="55" spans="1:17" ht="12.75" customHeight="1" x14ac:dyDescent="0.2">
      <c r="A55" s="1"/>
      <c r="B55" s="1"/>
      <c r="C55" s="1"/>
      <c r="D55" s="45"/>
      <c r="E55" s="53"/>
      <c r="F55" s="53"/>
      <c r="G55" s="53"/>
      <c r="H55" s="53"/>
      <c r="I55" s="53"/>
      <c r="J55" s="53"/>
      <c r="K55" s="53"/>
      <c r="L55" s="53"/>
      <c r="M55" s="53"/>
      <c r="N55" s="53"/>
      <c r="O55" s="53"/>
      <c r="P55" s="53"/>
      <c r="Q55" s="53"/>
    </row>
    <row r="56" spans="1:17" ht="12.75" hidden="1" customHeight="1" outlineLevel="1" x14ac:dyDescent="0.2">
      <c r="A56" s="1" t="s">
        <v>118</v>
      </c>
      <c r="B56" s="1"/>
      <c r="C56" s="1"/>
      <c r="D56" s="45"/>
      <c r="E56" s="53"/>
      <c r="F56" s="53"/>
      <c r="G56" s="53"/>
      <c r="H56" s="53"/>
      <c r="I56" s="53"/>
      <c r="J56" s="53"/>
      <c r="K56" s="53"/>
      <c r="L56" s="53"/>
      <c r="M56" s="53"/>
      <c r="N56" s="53"/>
      <c r="O56" s="53"/>
      <c r="P56" s="53"/>
      <c r="Q56" s="53"/>
    </row>
    <row r="57" spans="1:17" ht="12.75" hidden="1" customHeight="1" outlineLevel="1" x14ac:dyDescent="0.2">
      <c r="A57" s="1"/>
      <c r="B57" s="1" t="s">
        <v>301</v>
      </c>
      <c r="C57" s="1"/>
      <c r="D57" s="45"/>
      <c r="E57" s="53">
        <f>IF('6. Cash Receipts-Disbursements'!$G$28&gt;0,'6. Cash Receipts-Disbursements'!$K$28,0)</f>
        <v>0</v>
      </c>
      <c r="F57" s="53">
        <f>IF('6. Cash Receipts-Disbursements'!$G$28&gt;0,'6. Cash Receipts-Disbursements'!$K$28,0)</f>
        <v>0</v>
      </c>
      <c r="G57" s="53">
        <f>IF('6. Cash Receipts-Disbursements'!$G$28&gt;0,'6. Cash Receipts-Disbursements'!$K$28,0)</f>
        <v>0</v>
      </c>
      <c r="H57" s="53">
        <f>IF('6. Cash Receipts-Disbursements'!$G$28&gt;0,'6. Cash Receipts-Disbursements'!$K$28,0)</f>
        <v>0</v>
      </c>
      <c r="I57" s="53">
        <f>IF('6. Cash Receipts-Disbursements'!$G$28&gt;0,'6. Cash Receipts-Disbursements'!$K$28,0)</f>
        <v>0</v>
      </c>
      <c r="J57" s="53">
        <f>IF('6. Cash Receipts-Disbursements'!$G$28&gt;0,'6. Cash Receipts-Disbursements'!$K$28,0)</f>
        <v>0</v>
      </c>
      <c r="K57" s="53">
        <f>IF('6. Cash Receipts-Disbursements'!$G$28&gt;0,'6. Cash Receipts-Disbursements'!$K$28,0)</f>
        <v>0</v>
      </c>
      <c r="L57" s="53">
        <f>IF('6. Cash Receipts-Disbursements'!$G$28&gt;0,'6. Cash Receipts-Disbursements'!$K$28,0)</f>
        <v>0</v>
      </c>
      <c r="M57" s="53">
        <f>IF('6. Cash Receipts-Disbursements'!$G$28&gt;0,'6. Cash Receipts-Disbursements'!$K$28,0)</f>
        <v>0</v>
      </c>
      <c r="N57" s="53">
        <f>IF('6. Cash Receipts-Disbursements'!$G$28&gt;0,'6. Cash Receipts-Disbursements'!$K$28,0)</f>
        <v>0</v>
      </c>
      <c r="O57" s="53">
        <f>IF('6. Cash Receipts-Disbursements'!$G$28&gt;0,'6. Cash Receipts-Disbursements'!$K$28,0)</f>
        <v>0</v>
      </c>
      <c r="P57" s="53">
        <f>IF('6. Cash Receipts-Disbursements'!$G$28&gt;0,'6. Cash Receipts-Disbursements'!$K$28,0)</f>
        <v>0</v>
      </c>
      <c r="Q57" s="53">
        <f>SUM(E57:P57)</f>
        <v>0</v>
      </c>
    </row>
    <row r="58" spans="1:17" ht="12.75" hidden="1" customHeight="1" outlineLevel="1" x14ac:dyDescent="0.2">
      <c r="A58" s="1"/>
      <c r="B58" s="1" t="s">
        <v>3</v>
      </c>
      <c r="C58" s="1"/>
      <c r="D58" s="45"/>
      <c r="E58" s="53">
        <f>'3. Fixed Operating Expenses'!G34</f>
        <v>0</v>
      </c>
      <c r="F58" s="53">
        <f>E58</f>
        <v>0</v>
      </c>
      <c r="G58" s="53">
        <f t="shared" ref="G58:P58" si="11">F58</f>
        <v>0</v>
      </c>
      <c r="H58" s="53">
        <f t="shared" si="11"/>
        <v>0</v>
      </c>
      <c r="I58" s="53">
        <f t="shared" si="11"/>
        <v>0</v>
      </c>
      <c r="J58" s="53">
        <f t="shared" si="11"/>
        <v>0</v>
      </c>
      <c r="K58" s="53">
        <f t="shared" si="11"/>
        <v>0</v>
      </c>
      <c r="L58" s="53">
        <f t="shared" si="11"/>
        <v>0</v>
      </c>
      <c r="M58" s="53">
        <f t="shared" si="11"/>
        <v>0</v>
      </c>
      <c r="N58" s="53">
        <f t="shared" si="11"/>
        <v>0</v>
      </c>
      <c r="O58" s="53">
        <f t="shared" si="11"/>
        <v>0</v>
      </c>
      <c r="P58" s="53">
        <f t="shared" si="11"/>
        <v>0</v>
      </c>
      <c r="Q58" s="53">
        <f>SUM(E58:P58)</f>
        <v>0</v>
      </c>
    </row>
    <row r="59" spans="1:17" ht="12.75" hidden="1" customHeight="1" outlineLevel="1" x14ac:dyDescent="0.2">
      <c r="A59" s="1"/>
      <c r="B59" s="1" t="s">
        <v>119</v>
      </c>
      <c r="C59" s="1"/>
      <c r="D59" s="45"/>
      <c r="E59" s="53"/>
      <c r="F59" s="53"/>
      <c r="G59" s="53"/>
      <c r="H59" s="53"/>
      <c r="I59" s="53"/>
      <c r="J59" s="53"/>
      <c r="K59" s="53"/>
      <c r="L59" s="53"/>
      <c r="M59" s="53"/>
      <c r="N59" s="53"/>
      <c r="O59" s="53"/>
      <c r="P59" s="53"/>
      <c r="Q59" s="53"/>
    </row>
    <row r="60" spans="1:17" ht="12.75" hidden="1" customHeight="1" outlineLevel="1" x14ac:dyDescent="0.2">
      <c r="A60" s="1"/>
      <c r="B60" s="1"/>
      <c r="C60" s="1" t="s">
        <v>29</v>
      </c>
      <c r="D60" s="45"/>
      <c r="E60" s="53">
        <f>'20. Amoritization Schedule'!G15</f>
        <v>0</v>
      </c>
      <c r="F60" s="53">
        <f>'20. Amoritization Schedule'!H15</f>
        <v>0</v>
      </c>
      <c r="G60" s="53">
        <f>'20. Amoritization Schedule'!I15</f>
        <v>0</v>
      </c>
      <c r="H60" s="53">
        <f>'20. Amoritization Schedule'!J15</f>
        <v>0</v>
      </c>
      <c r="I60" s="53">
        <f>'20. Amoritization Schedule'!K15</f>
        <v>0</v>
      </c>
      <c r="J60" s="53">
        <f>'20. Amoritization Schedule'!L15</f>
        <v>0</v>
      </c>
      <c r="K60" s="53">
        <f>'20. Amoritization Schedule'!M15</f>
        <v>0</v>
      </c>
      <c r="L60" s="53">
        <f>'20. Amoritization Schedule'!N15</f>
        <v>0</v>
      </c>
      <c r="M60" s="53">
        <f>'20. Amoritization Schedule'!O15</f>
        <v>0</v>
      </c>
      <c r="N60" s="53">
        <f>'20. Amoritization Schedule'!P15</f>
        <v>0</v>
      </c>
      <c r="O60" s="53">
        <f>'20. Amoritization Schedule'!Q15</f>
        <v>0</v>
      </c>
      <c r="P60" s="53">
        <f>'20. Amoritization Schedule'!R15</f>
        <v>0</v>
      </c>
      <c r="Q60" s="53">
        <f>SUM(E60:P60)</f>
        <v>0</v>
      </c>
    </row>
    <row r="61" spans="1:17" ht="12.75" hidden="1" customHeight="1" outlineLevel="1" x14ac:dyDescent="0.2">
      <c r="A61" s="1"/>
      <c r="B61" s="1"/>
      <c r="C61" s="1" t="s">
        <v>31</v>
      </c>
      <c r="D61" s="45"/>
      <c r="E61" s="53">
        <f>'20. Amoritization Schedule'!G35</f>
        <v>0</v>
      </c>
      <c r="F61" s="53">
        <f>'20. Amoritization Schedule'!H35</f>
        <v>0</v>
      </c>
      <c r="G61" s="53">
        <f>'20. Amoritization Schedule'!I35</f>
        <v>0</v>
      </c>
      <c r="H61" s="53">
        <f>'20. Amoritization Schedule'!J35</f>
        <v>0</v>
      </c>
      <c r="I61" s="53">
        <f>'20. Amoritization Schedule'!K35</f>
        <v>0</v>
      </c>
      <c r="J61" s="53">
        <f>'20. Amoritization Schedule'!L35</f>
        <v>0</v>
      </c>
      <c r="K61" s="53">
        <f>'20. Amoritization Schedule'!M35</f>
        <v>0</v>
      </c>
      <c r="L61" s="53">
        <f>'20. Amoritization Schedule'!N35</f>
        <v>0</v>
      </c>
      <c r="M61" s="53">
        <f>'20. Amoritization Schedule'!O35</f>
        <v>0</v>
      </c>
      <c r="N61" s="53">
        <f>'20. Amoritization Schedule'!P35</f>
        <v>0</v>
      </c>
      <c r="O61" s="53">
        <f>'20. Amoritization Schedule'!Q35</f>
        <v>0</v>
      </c>
      <c r="P61" s="53">
        <f>'20. Amoritization Schedule'!R35</f>
        <v>0</v>
      </c>
      <c r="Q61" s="53">
        <f>SUM(E61:P61)</f>
        <v>0</v>
      </c>
    </row>
    <row r="62" spans="1:17" ht="12.75" hidden="1" customHeight="1" outlineLevel="1" x14ac:dyDescent="0.2">
      <c r="A62" s="1"/>
      <c r="B62" s="1"/>
      <c r="C62" s="1" t="s">
        <v>121</v>
      </c>
      <c r="D62" s="45"/>
      <c r="E62" s="53">
        <f>'9. Cash Flow Statement'!E26</f>
        <v>0</v>
      </c>
      <c r="F62" s="53">
        <f>'9. Cash Flow Statement'!F26</f>
        <v>0</v>
      </c>
      <c r="G62" s="53">
        <f>'9. Cash Flow Statement'!G26</f>
        <v>0</v>
      </c>
      <c r="H62" s="53">
        <f>'9. Cash Flow Statement'!H26</f>
        <v>0</v>
      </c>
      <c r="I62" s="53">
        <f>'9. Cash Flow Statement'!I26</f>
        <v>0</v>
      </c>
      <c r="J62" s="53">
        <f>'9. Cash Flow Statement'!J26</f>
        <v>0</v>
      </c>
      <c r="K62" s="53">
        <f>'9. Cash Flow Statement'!K26</f>
        <v>0</v>
      </c>
      <c r="L62" s="53">
        <f>'9. Cash Flow Statement'!L26</f>
        <v>0</v>
      </c>
      <c r="M62" s="53">
        <f>'9. Cash Flow Statement'!M26</f>
        <v>0</v>
      </c>
      <c r="N62" s="53">
        <f>'9. Cash Flow Statement'!N26</f>
        <v>0</v>
      </c>
      <c r="O62" s="53">
        <f>'9. Cash Flow Statement'!O26</f>
        <v>0</v>
      </c>
      <c r="P62" s="53">
        <f>'9. Cash Flow Statement'!P26</f>
        <v>0</v>
      </c>
      <c r="Q62" s="53">
        <f>SUM(E62:P62)</f>
        <v>0</v>
      </c>
    </row>
    <row r="63" spans="1:17" ht="12.75" hidden="1" customHeight="1" outlineLevel="1" thickBot="1" x14ac:dyDescent="0.25">
      <c r="A63" s="1"/>
      <c r="B63" s="1" t="s">
        <v>158</v>
      </c>
      <c r="C63" s="1"/>
      <c r="D63" s="45"/>
      <c r="E63" s="57">
        <f>IF(E71&gt;0,(E70)*'6. Cash Receipts-Disbursements'!G25,0)</f>
        <v>0</v>
      </c>
      <c r="F63" s="57">
        <f>IF(F71&gt;0,IF(E71&lt;0,(F70-ABS(E71))*'6. Cash Receipts-Disbursements'!$G$25,'8. Income Statement'!F70*'6. Cash Receipts-Disbursements'!$G$25),IF('8. Income Statement'!E71&gt;0,-('8. Income Statement'!E71*'6. Cash Receipts-Disbursements'!$G$25),0))</f>
        <v>0</v>
      </c>
      <c r="G63" s="57">
        <f>IF(G71&gt;0,IF(F71&lt;0,(G70-ABS(F71))*'6. Cash Receipts-Disbursements'!$G$25,'8. Income Statement'!G70*'6. Cash Receipts-Disbursements'!$G$25),IF('8. Income Statement'!F71&gt;0,-('8. Income Statement'!F71*'6. Cash Receipts-Disbursements'!$G$25),0))</f>
        <v>0</v>
      </c>
      <c r="H63" s="57">
        <f>IF(H71&gt;0,IF(G71&lt;0,(H70-ABS(G71))*'6. Cash Receipts-Disbursements'!$G$25,'8. Income Statement'!H70*'6. Cash Receipts-Disbursements'!$G$25),IF('8. Income Statement'!G71&gt;0,-('8. Income Statement'!G71*'6. Cash Receipts-Disbursements'!$G$25),0))</f>
        <v>0</v>
      </c>
      <c r="I63" s="57">
        <f>IF(I71&gt;0,IF(H71&lt;0,(I70-ABS(H71))*'6. Cash Receipts-Disbursements'!$G$25,'8. Income Statement'!I70*'6. Cash Receipts-Disbursements'!$G$25),IF('8. Income Statement'!H71&gt;0,-('8. Income Statement'!H71*'6. Cash Receipts-Disbursements'!$G$25),0))</f>
        <v>0</v>
      </c>
      <c r="J63" s="57">
        <f>IF(J71&gt;0,IF(I71&lt;0,(J70-ABS(I71))*'6. Cash Receipts-Disbursements'!$G$25,'8. Income Statement'!J70*'6. Cash Receipts-Disbursements'!$G$25),IF('8. Income Statement'!I71&gt;0,-('8. Income Statement'!I71*'6. Cash Receipts-Disbursements'!$G$25),0))</f>
        <v>0</v>
      </c>
      <c r="K63" s="57">
        <f>IF(K71&gt;0,IF(J71&lt;0,(K70-ABS(J71))*'6. Cash Receipts-Disbursements'!$G$25,'8. Income Statement'!K70*'6. Cash Receipts-Disbursements'!$G$25),IF('8. Income Statement'!J71&gt;0,-('8. Income Statement'!J71*'6. Cash Receipts-Disbursements'!$G$25),0))</f>
        <v>0</v>
      </c>
      <c r="L63" s="57">
        <f>IF(L71&gt;0,IF(K71&lt;0,(L70-ABS(K71))*'6. Cash Receipts-Disbursements'!$G$25,'8. Income Statement'!L70*'6. Cash Receipts-Disbursements'!$G$25),IF('8. Income Statement'!K71&gt;0,-('8. Income Statement'!K71*'6. Cash Receipts-Disbursements'!$G$25),0))</f>
        <v>0</v>
      </c>
      <c r="M63" s="57">
        <f>IF(M71&gt;0,IF(L71&lt;0,(M70-ABS(L71))*'6. Cash Receipts-Disbursements'!$G$25,'8. Income Statement'!M70*'6. Cash Receipts-Disbursements'!$G$25),IF('8. Income Statement'!L71&gt;0,-('8. Income Statement'!L71*'6. Cash Receipts-Disbursements'!$G$25),0))</f>
        <v>0</v>
      </c>
      <c r="N63" s="57">
        <f>IF(N71&gt;0,IF(M71&lt;0,(N70-ABS(M71))*'6. Cash Receipts-Disbursements'!$G$25,'8. Income Statement'!N70*'6. Cash Receipts-Disbursements'!$G$25),IF('8. Income Statement'!M71&gt;0,-('8. Income Statement'!M71*'6. Cash Receipts-Disbursements'!$G$25),0))</f>
        <v>0</v>
      </c>
      <c r="O63" s="57">
        <f>IF(O71&gt;0,IF(N71&lt;0,(O70-ABS(N71))*'6. Cash Receipts-Disbursements'!$G$25,'8. Income Statement'!O70*'6. Cash Receipts-Disbursements'!$G$25),IF('8. Income Statement'!N71&gt;0,-('8. Income Statement'!N71*'6. Cash Receipts-Disbursements'!$G$25),0))</f>
        <v>0</v>
      </c>
      <c r="P63" s="57">
        <f>IF(P71&gt;0,IF(O71&lt;0,(P70-ABS(O71))*'6. Cash Receipts-Disbursements'!$G$25,'8. Income Statement'!P70*'6. Cash Receipts-Disbursements'!$G$25),IF('8. Income Statement'!O71&gt;0,-('8. Income Statement'!O71*'6. Cash Receipts-Disbursements'!$G$25),0))</f>
        <v>0</v>
      </c>
      <c r="Q63" s="57">
        <f>SUM(E63:P63)</f>
        <v>0</v>
      </c>
    </row>
    <row r="64" spans="1:17" ht="12.75" customHeight="1" collapsed="1" x14ac:dyDescent="0.2">
      <c r="A64" s="1" t="s">
        <v>120</v>
      </c>
      <c r="B64" s="1"/>
      <c r="C64" s="1"/>
      <c r="D64" s="45"/>
      <c r="E64" s="53">
        <f>SUM(E57:E63)</f>
        <v>0</v>
      </c>
      <c r="F64" s="53">
        <f t="shared" ref="F64:Q64" si="12">SUM(F57:F63)</f>
        <v>0</v>
      </c>
      <c r="G64" s="53">
        <f t="shared" si="12"/>
        <v>0</v>
      </c>
      <c r="H64" s="53">
        <f t="shared" si="12"/>
        <v>0</v>
      </c>
      <c r="I64" s="53">
        <f t="shared" si="12"/>
        <v>0</v>
      </c>
      <c r="J64" s="53">
        <f t="shared" si="12"/>
        <v>0</v>
      </c>
      <c r="K64" s="53">
        <f t="shared" si="12"/>
        <v>0</v>
      </c>
      <c r="L64" s="53">
        <f t="shared" si="12"/>
        <v>0</v>
      </c>
      <c r="M64" s="53">
        <f t="shared" si="12"/>
        <v>0</v>
      </c>
      <c r="N64" s="53">
        <f t="shared" si="12"/>
        <v>0</v>
      </c>
      <c r="O64" s="53">
        <f t="shared" si="12"/>
        <v>0</v>
      </c>
      <c r="P64" s="53">
        <f t="shared" si="12"/>
        <v>0</v>
      </c>
      <c r="Q64" s="53">
        <f t="shared" si="12"/>
        <v>0</v>
      </c>
    </row>
    <row r="65" spans="1:17" ht="12.75" customHeight="1" thickBot="1" x14ac:dyDescent="0.25">
      <c r="A65" s="1"/>
      <c r="B65" s="1"/>
      <c r="C65" s="1"/>
      <c r="D65" s="45"/>
      <c r="E65" s="57"/>
      <c r="F65" s="57"/>
      <c r="G65" s="57"/>
      <c r="H65" s="57"/>
      <c r="I65" s="57"/>
      <c r="J65" s="57"/>
      <c r="K65" s="57"/>
      <c r="L65" s="57"/>
      <c r="M65" s="57"/>
      <c r="N65" s="57"/>
      <c r="O65" s="57"/>
      <c r="P65" s="57"/>
      <c r="Q65" s="57"/>
    </row>
    <row r="66" spans="1:17" ht="15.95" customHeight="1" thickBot="1" x14ac:dyDescent="0.25">
      <c r="A66" s="1" t="s">
        <v>144</v>
      </c>
      <c r="B66" s="1"/>
      <c r="C66" s="1"/>
      <c r="D66" s="45"/>
      <c r="E66" s="107">
        <f t="shared" ref="E66:Q66" si="13">E22-E31-E54-E64</f>
        <v>0</v>
      </c>
      <c r="F66" s="107">
        <f t="shared" si="13"/>
        <v>0</v>
      </c>
      <c r="G66" s="107">
        <f t="shared" si="13"/>
        <v>0</v>
      </c>
      <c r="H66" s="107">
        <f t="shared" si="13"/>
        <v>0</v>
      </c>
      <c r="I66" s="107">
        <f t="shared" si="13"/>
        <v>0</v>
      </c>
      <c r="J66" s="107">
        <f t="shared" si="13"/>
        <v>0</v>
      </c>
      <c r="K66" s="107">
        <f t="shared" si="13"/>
        <v>0</v>
      </c>
      <c r="L66" s="107">
        <f t="shared" si="13"/>
        <v>0</v>
      </c>
      <c r="M66" s="107">
        <f t="shared" si="13"/>
        <v>0</v>
      </c>
      <c r="N66" s="107">
        <f t="shared" si="13"/>
        <v>0</v>
      </c>
      <c r="O66" s="107">
        <f t="shared" si="13"/>
        <v>0</v>
      </c>
      <c r="P66" s="107">
        <f t="shared" si="13"/>
        <v>0</v>
      </c>
      <c r="Q66" s="107">
        <f t="shared" si="13"/>
        <v>0</v>
      </c>
    </row>
    <row r="67" spans="1:17" ht="12.75" customHeight="1" thickTop="1" x14ac:dyDescent="0.2">
      <c r="A67" s="1"/>
      <c r="B67" s="1"/>
      <c r="C67" s="1"/>
      <c r="D67" s="45"/>
      <c r="E67" s="45"/>
      <c r="F67" s="45"/>
      <c r="G67" s="45"/>
      <c r="H67" s="45"/>
      <c r="I67" s="45"/>
      <c r="J67" s="45"/>
      <c r="K67" s="45"/>
      <c r="L67" s="45"/>
      <c r="M67" s="45"/>
      <c r="N67" s="45"/>
      <c r="O67" s="45"/>
      <c r="P67" s="45"/>
      <c r="Q67" s="45"/>
    </row>
    <row r="68" spans="1:17" ht="12.75" customHeight="1" x14ac:dyDescent="0.2">
      <c r="A68" s="1"/>
      <c r="B68" s="1"/>
      <c r="C68" s="1"/>
      <c r="D68" s="45"/>
      <c r="E68" s="45"/>
      <c r="F68" s="45"/>
      <c r="G68" s="45"/>
      <c r="H68" s="45"/>
      <c r="I68" s="45"/>
      <c r="J68" s="45"/>
      <c r="K68" s="45"/>
      <c r="L68" s="45"/>
      <c r="M68" s="45"/>
      <c r="N68" s="45"/>
      <c r="O68" s="45"/>
      <c r="P68" s="45"/>
      <c r="Q68" s="61"/>
    </row>
    <row r="69" spans="1:17" ht="12.75" customHeight="1" x14ac:dyDescent="0.2">
      <c r="A69" s="1"/>
      <c r="B69" s="1"/>
      <c r="C69" s="1"/>
      <c r="D69" s="45"/>
      <c r="E69" s="45"/>
      <c r="F69" s="45"/>
      <c r="G69" s="45"/>
      <c r="H69" s="45"/>
      <c r="I69" s="45"/>
      <c r="J69" s="45"/>
      <c r="K69" s="45"/>
      <c r="L69" s="45"/>
      <c r="M69" s="45"/>
      <c r="N69" s="45"/>
      <c r="O69" s="45"/>
      <c r="P69" s="45"/>
      <c r="Q69" s="45"/>
    </row>
    <row r="70" spans="1:17" ht="12.75" customHeight="1" x14ac:dyDescent="0.2">
      <c r="A70" s="1"/>
      <c r="B70" s="1"/>
      <c r="C70" s="1"/>
      <c r="D70" s="45"/>
      <c r="E70" s="108">
        <f t="shared" ref="E70:P70" si="14">E22-E31-E54-E58-E60-E61-E62</f>
        <v>0</v>
      </c>
      <c r="F70" s="108">
        <f t="shared" si="14"/>
        <v>0</v>
      </c>
      <c r="G70" s="108">
        <f t="shared" si="14"/>
        <v>0</v>
      </c>
      <c r="H70" s="108">
        <f t="shared" si="14"/>
        <v>0</v>
      </c>
      <c r="I70" s="108">
        <f t="shared" si="14"/>
        <v>0</v>
      </c>
      <c r="J70" s="108">
        <f t="shared" si="14"/>
        <v>0</v>
      </c>
      <c r="K70" s="108">
        <f t="shared" si="14"/>
        <v>0</v>
      </c>
      <c r="L70" s="108">
        <f t="shared" si="14"/>
        <v>0</v>
      </c>
      <c r="M70" s="108">
        <f t="shared" si="14"/>
        <v>0</v>
      </c>
      <c r="N70" s="108">
        <f t="shared" si="14"/>
        <v>0</v>
      </c>
      <c r="O70" s="108">
        <f t="shared" si="14"/>
        <v>0</v>
      </c>
      <c r="P70" s="108">
        <f t="shared" si="14"/>
        <v>0</v>
      </c>
      <c r="Q70" s="45"/>
    </row>
    <row r="71" spans="1:17" ht="12.75" customHeight="1" x14ac:dyDescent="0.2">
      <c r="A71" s="1"/>
      <c r="B71" s="1"/>
      <c r="C71" s="1"/>
      <c r="D71" s="45"/>
      <c r="E71" s="108">
        <f>E70</f>
        <v>0</v>
      </c>
      <c r="F71" s="108">
        <f>E71+F70</f>
        <v>0</v>
      </c>
      <c r="G71" s="108">
        <f t="shared" ref="G71:P71" si="15">F71+G70</f>
        <v>0</v>
      </c>
      <c r="H71" s="108">
        <f t="shared" si="15"/>
        <v>0</v>
      </c>
      <c r="I71" s="108">
        <f t="shared" si="15"/>
        <v>0</v>
      </c>
      <c r="J71" s="108">
        <f t="shared" si="15"/>
        <v>0</v>
      </c>
      <c r="K71" s="108">
        <f t="shared" si="15"/>
        <v>0</v>
      </c>
      <c r="L71" s="108">
        <f t="shared" si="15"/>
        <v>0</v>
      </c>
      <c r="M71" s="108">
        <f t="shared" si="15"/>
        <v>0</v>
      </c>
      <c r="N71" s="108">
        <f t="shared" si="15"/>
        <v>0</v>
      </c>
      <c r="O71" s="108">
        <f t="shared" si="15"/>
        <v>0</v>
      </c>
      <c r="P71" s="108">
        <f t="shared" si="15"/>
        <v>0</v>
      </c>
      <c r="Q71" s="45"/>
    </row>
    <row r="72" spans="1:17" ht="12.75" customHeight="1" x14ac:dyDescent="0.2">
      <c r="P72" s="25"/>
    </row>
    <row r="73" spans="1:17" ht="12.75" customHeight="1" x14ac:dyDescent="0.2"/>
    <row r="74" spans="1:17" ht="12.75" customHeight="1" x14ac:dyDescent="0.2"/>
    <row r="75" spans="1:17" ht="12.75" customHeight="1" x14ac:dyDescent="0.2"/>
    <row r="76" spans="1:17" ht="12.75" customHeight="1" x14ac:dyDescent="0.2"/>
    <row r="77" spans="1:17" ht="12.75" customHeight="1" x14ac:dyDescent="0.2"/>
    <row r="78" spans="1:17" ht="12.75" customHeight="1" x14ac:dyDescent="0.2"/>
    <row r="79" spans="1:17" ht="12.75" customHeight="1" x14ac:dyDescent="0.2"/>
    <row r="80" spans="1:17"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sheetData>
  <phoneticPr fontId="4" type="noConversion"/>
  <pageMargins left="0.75" right="0.75" top="1" bottom="0.75" header="0.5" footer="0.5"/>
  <pageSetup scale="75" orientation="landscape"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22</vt:i4>
      </vt:variant>
      <vt:variant>
        <vt:lpstr>Named Ranges</vt:lpstr>
      </vt:variant>
      <vt:variant>
        <vt:i4>15</vt:i4>
      </vt:variant>
    </vt:vector>
  </HeadingPairs>
  <TitlesOfParts>
    <vt:vector size="37" baseType="lpstr">
      <vt:lpstr>Introduction</vt:lpstr>
      <vt:lpstr>1. Required Start-Up Funds</vt:lpstr>
      <vt:lpstr>2. Salaries and Wages</vt:lpstr>
      <vt:lpstr>3. Fixed Operating Expenses</vt:lpstr>
      <vt:lpstr>4. Projected Sales Forecast</vt:lpstr>
      <vt:lpstr>5. Projected Sales Forecast (2)</vt:lpstr>
      <vt:lpstr>6. Cash Receipts-Disbursements</vt:lpstr>
      <vt:lpstr>7. Beginning Balance Sheet</vt:lpstr>
      <vt:lpstr>8. Income Statement</vt:lpstr>
      <vt:lpstr>9. Cash Flow Statement</vt:lpstr>
      <vt:lpstr>10. Balance Sheet</vt:lpstr>
      <vt:lpstr>11. Year End Summary</vt:lpstr>
      <vt:lpstr>12. Income Statement (2)</vt:lpstr>
      <vt:lpstr>13. Cash Flow Statement (2)</vt:lpstr>
      <vt:lpstr>14. Balance Sheet (2)</vt:lpstr>
      <vt:lpstr>15. Income Statement (3)</vt:lpstr>
      <vt:lpstr>16. Cash Flow Statement (3)</vt:lpstr>
      <vt:lpstr>17. Balance Sheet (3)</vt:lpstr>
      <vt:lpstr>18. Financial Ratios</vt:lpstr>
      <vt:lpstr>19. Breakeven Analysis</vt:lpstr>
      <vt:lpstr>20. Amoritization Schedule</vt:lpstr>
      <vt:lpstr>21. Financial Diagnostics</vt:lpstr>
      <vt:lpstr>'12. Income Statement (2)'!Print_Area</vt:lpstr>
      <vt:lpstr>'15. Income Statement (3)'!Print_Area</vt:lpstr>
      <vt:lpstr>'8. Income Statement'!Print_Area</vt:lpstr>
      <vt:lpstr>Introduction!Print_Area</vt:lpstr>
      <vt:lpstr>'10. Balance Sheet'!Print_Titles</vt:lpstr>
      <vt:lpstr>'11. Year End Summary'!Print_Titles</vt:lpstr>
      <vt:lpstr>'12. Income Statement (2)'!Print_Titles</vt:lpstr>
      <vt:lpstr>'13. Cash Flow Statement (2)'!Print_Titles</vt:lpstr>
      <vt:lpstr>'14. Balance Sheet (2)'!Print_Titles</vt:lpstr>
      <vt:lpstr>'15. Income Statement (3)'!Print_Titles</vt:lpstr>
      <vt:lpstr>'16. Cash Flow Statement (3)'!Print_Titles</vt:lpstr>
      <vt:lpstr>'17. Balance Sheet (3)'!Print_Titles</vt:lpstr>
      <vt:lpstr>'7. Beginning Balance Sheet'!Print_Titles</vt:lpstr>
      <vt:lpstr>'8. Income Statement'!Print_Titles</vt:lpstr>
      <vt:lpstr>'9. Cash Flow Statement'!Print_Titles</vt:lpstr>
    </vt:vector>
  </TitlesOfParts>
  <Company>CloudNET Co.,Ltd</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Lay Kiry</dc:creator>
  <cp:lastModifiedBy>Cloud</cp:lastModifiedBy>
  <cp:lastPrinted>2008-01-15T00:30:22Z</cp:lastPrinted>
  <dcterms:created xsi:type="dcterms:W3CDTF">2006-04-19T18:37:42Z</dcterms:created>
  <dcterms:modified xsi:type="dcterms:W3CDTF">2016-03-10T23:22:19Z</dcterms:modified>
</cp:coreProperties>
</file>