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kasikornbankgroup-my.sharepoint.com/personal/natthanicha_s_kasikornbank_com/Documents/Projects/Early NPL Monitoring &amp; Analysis/Documents/"/>
    </mc:Choice>
  </mc:AlternateContent>
  <xr:revisionPtr revIDLastSave="996" documentId="8_{CE6C76AE-8B93-4F68-8C5A-E731C331EB0B}" xr6:coauthVersionLast="47" xr6:coauthVersionMax="47" xr10:uidLastSave="{184542ED-D95E-4D03-ABA7-84FBC403CAB1}"/>
  <bookViews>
    <workbookView xWindow="-28920" yWindow="-3825" windowWidth="29040" windowHeight="15990" activeTab="3" xr2:uid="{00000000-000D-0000-FFFF-FFFF00000000}"/>
  </bookViews>
  <sheets>
    <sheet name="Deviation (2)" sheetId="6" r:id="rId1"/>
    <sheet name="Deviation" sheetId="3" r:id="rId2"/>
    <sheet name="Invariant Method" sheetId="4" r:id="rId3"/>
    <sheet name="Comparison" sheetId="5" r:id="rId4"/>
    <sheet name="Sheet1" sheetId="1" r:id="rId5"/>
    <sheet name="Sheet1 (2)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3" i="6"/>
  <c r="F3" i="4"/>
  <c r="F4" i="4"/>
  <c r="X47" i="6"/>
  <c r="Y44" i="6"/>
  <c r="Y45" i="6"/>
  <c r="Y43" i="6"/>
  <c r="X43" i="6"/>
  <c r="X44" i="6"/>
  <c r="X45" i="6"/>
  <c r="W46" i="6"/>
  <c r="V46" i="6"/>
  <c r="T45" i="6"/>
  <c r="W45" i="6" s="1"/>
  <c r="R47" i="6"/>
  <c r="Q47" i="6"/>
  <c r="R46" i="6"/>
  <c r="T44" i="6" s="1"/>
  <c r="W44" i="6" s="1"/>
  <c r="Q46" i="6"/>
  <c r="S44" i="6" s="1"/>
  <c r="M5" i="6"/>
  <c r="M6" i="6"/>
  <c r="M7" i="6"/>
  <c r="M8" i="6"/>
  <c r="M9" i="6"/>
  <c r="M10" i="6"/>
  <c r="M11" i="6"/>
  <c r="M12" i="6"/>
  <c r="M13" i="6"/>
  <c r="M14" i="6"/>
  <c r="M15" i="6"/>
  <c r="M4" i="6"/>
  <c r="M3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2" i="6"/>
  <c r="F15" i="6"/>
  <c r="G15" i="6" s="1"/>
  <c r="E15" i="6"/>
  <c r="F14" i="6"/>
  <c r="E14" i="6"/>
  <c r="F13" i="6"/>
  <c r="G13" i="6" s="1"/>
  <c r="E13" i="6"/>
  <c r="F12" i="6"/>
  <c r="G12" i="6" s="1"/>
  <c r="E12" i="6"/>
  <c r="F11" i="6"/>
  <c r="G11" i="6" s="1"/>
  <c r="E11" i="6"/>
  <c r="F10" i="6"/>
  <c r="E10" i="6"/>
  <c r="F9" i="6"/>
  <c r="G9" i="6" s="1"/>
  <c r="E9" i="6"/>
  <c r="F8" i="6"/>
  <c r="G8" i="6" s="1"/>
  <c r="E8" i="6"/>
  <c r="F7" i="6"/>
  <c r="G7" i="6" s="1"/>
  <c r="E7" i="6"/>
  <c r="F6" i="6"/>
  <c r="E6" i="6"/>
  <c r="F5" i="6"/>
  <c r="G5" i="6" s="1"/>
  <c r="E5" i="6"/>
  <c r="F4" i="6"/>
  <c r="G4" i="6" s="1"/>
  <c r="E4" i="6"/>
  <c r="T3" i="6"/>
  <c r="S3" i="6"/>
  <c r="U3" i="6" s="1"/>
  <c r="J3" i="6"/>
  <c r="I3" i="6"/>
  <c r="F3" i="6"/>
  <c r="G3" i="6" s="1"/>
  <c r="E3" i="6"/>
  <c r="E4" i="3"/>
  <c r="G4" i="3" s="1"/>
  <c r="K4" i="3" s="1"/>
  <c r="E5" i="3"/>
  <c r="E6" i="3"/>
  <c r="E7" i="3"/>
  <c r="E8" i="3"/>
  <c r="E9" i="3"/>
  <c r="E10" i="3"/>
  <c r="E11" i="3"/>
  <c r="G11" i="3" s="1"/>
  <c r="K11" i="3" s="1"/>
  <c r="E12" i="3"/>
  <c r="G12" i="3" s="1"/>
  <c r="K12" i="3" s="1"/>
  <c r="E13" i="3"/>
  <c r="G13" i="3" s="1"/>
  <c r="K13" i="3" s="1"/>
  <c r="E14" i="3"/>
  <c r="E15" i="3"/>
  <c r="G8" i="3"/>
  <c r="K8" i="3" s="1"/>
  <c r="E3" i="3"/>
  <c r="G3" i="3" s="1"/>
  <c r="K3" i="3" s="1"/>
  <c r="V3" i="3"/>
  <c r="U3" i="3"/>
  <c r="T3" i="3"/>
  <c r="S3" i="3"/>
  <c r="G5" i="3"/>
  <c r="K5" i="3" s="1"/>
  <c r="G6" i="3"/>
  <c r="K6" i="3" s="1"/>
  <c r="G7" i="3"/>
  <c r="K7" i="3" s="1"/>
  <c r="G9" i="3"/>
  <c r="K9" i="3" s="1"/>
  <c r="G10" i="3"/>
  <c r="K10" i="3" s="1"/>
  <c r="G14" i="3"/>
  <c r="K14" i="3" s="1"/>
  <c r="G15" i="3"/>
  <c r="K15" i="3" s="1"/>
  <c r="F15" i="5"/>
  <c r="G15" i="5" s="1"/>
  <c r="K15" i="5" s="1"/>
  <c r="E15" i="5"/>
  <c r="F14" i="5"/>
  <c r="G14" i="5" s="1"/>
  <c r="K14" i="5" s="1"/>
  <c r="E14" i="5"/>
  <c r="F13" i="5"/>
  <c r="E13" i="5"/>
  <c r="F12" i="5"/>
  <c r="E12" i="5"/>
  <c r="F11" i="5"/>
  <c r="G11" i="5" s="1"/>
  <c r="K11" i="5" s="1"/>
  <c r="E11" i="5"/>
  <c r="F10" i="5"/>
  <c r="G10" i="5" s="1"/>
  <c r="K10" i="5" s="1"/>
  <c r="E10" i="5"/>
  <c r="F9" i="5"/>
  <c r="G9" i="5" s="1"/>
  <c r="K9" i="5" s="1"/>
  <c r="E9" i="5"/>
  <c r="F8" i="5"/>
  <c r="E8" i="5"/>
  <c r="F7" i="5"/>
  <c r="G7" i="5" s="1"/>
  <c r="K7" i="5" s="1"/>
  <c r="E7" i="5"/>
  <c r="F6" i="5"/>
  <c r="G6" i="5" s="1"/>
  <c r="K6" i="5" s="1"/>
  <c r="E6" i="5"/>
  <c r="F5" i="5"/>
  <c r="G5" i="5" s="1"/>
  <c r="K5" i="5" s="1"/>
  <c r="E5" i="5"/>
  <c r="F4" i="5"/>
  <c r="E4" i="5"/>
  <c r="J3" i="5"/>
  <c r="I3" i="5"/>
  <c r="G3" i="5"/>
  <c r="K3" i="5" s="1"/>
  <c r="F3" i="5"/>
  <c r="E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F5" i="4"/>
  <c r="F6" i="4"/>
  <c r="F7" i="4"/>
  <c r="F8" i="4"/>
  <c r="F9" i="4"/>
  <c r="F10" i="4"/>
  <c r="F11" i="4"/>
  <c r="F12" i="4"/>
  <c r="F13" i="4"/>
  <c r="F14" i="4"/>
  <c r="F15" i="4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D23" i="4"/>
  <c r="D31" i="4"/>
  <c r="D30" i="4"/>
  <c r="D29" i="4"/>
  <c r="D28" i="4"/>
  <c r="D27" i="4"/>
  <c r="D26" i="4"/>
  <c r="D25" i="4"/>
  <c r="D24" i="4"/>
  <c r="E21" i="4"/>
  <c r="F21" i="4" s="1"/>
  <c r="D22" i="4"/>
  <c r="D21" i="4"/>
  <c r="D20" i="4"/>
  <c r="E19" i="4"/>
  <c r="F19" i="4" s="1"/>
  <c r="E20" i="4"/>
  <c r="F20" i="4" s="1"/>
  <c r="G20" i="4" s="1"/>
  <c r="D19" i="4"/>
  <c r="I3" i="3"/>
  <c r="J3" i="3"/>
  <c r="V44" i="6" l="1"/>
  <c r="U44" i="6"/>
  <c r="G6" i="6"/>
  <c r="G10" i="6"/>
  <c r="G14" i="6"/>
  <c r="S43" i="6"/>
  <c r="S45" i="6"/>
  <c r="T43" i="6"/>
  <c r="W43" i="6" s="1"/>
  <c r="V3" i="6"/>
  <c r="G4" i="5"/>
  <c r="K4" i="5" s="1"/>
  <c r="G8" i="5"/>
  <c r="K8" i="5" s="1"/>
  <c r="G12" i="5"/>
  <c r="K12" i="5" s="1"/>
  <c r="G13" i="5"/>
  <c r="K13" i="5" s="1"/>
  <c r="G30" i="4"/>
  <c r="G23" i="4"/>
  <c r="G27" i="4"/>
  <c r="G26" i="4"/>
  <c r="G28" i="4"/>
  <c r="G24" i="4"/>
  <c r="G31" i="4"/>
  <c r="G29" i="4"/>
  <c r="G25" i="4"/>
  <c r="G21" i="4"/>
  <c r="G22" i="4"/>
  <c r="V45" i="6" l="1"/>
  <c r="U45" i="6"/>
  <c r="U43" i="6"/>
  <c r="V43" i="6"/>
  <c r="G19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7" i="1"/>
  <c r="L4" i="1"/>
  <c r="L3" i="1"/>
  <c r="N3" i="1" s="1"/>
  <c r="K3" i="1"/>
  <c r="K4" i="1" s="1"/>
  <c r="F3" i="1"/>
  <c r="F4" i="1"/>
  <c r="F5" i="1"/>
  <c r="E6" i="1"/>
  <c r="E4" i="1"/>
  <c r="E5" i="1"/>
  <c r="E3" i="1"/>
  <c r="G3" i="1" s="1"/>
  <c r="D2" i="1"/>
  <c r="F29" i="2"/>
  <c r="E29" i="2"/>
  <c r="D29" i="2"/>
  <c r="C29" i="2"/>
  <c r="F28" i="2"/>
  <c r="E28" i="2"/>
  <c r="D28" i="2"/>
  <c r="C28" i="2"/>
  <c r="F12" i="1"/>
  <c r="C12" i="1"/>
  <c r="D12" i="1"/>
  <c r="E12" i="1"/>
  <c r="C13" i="1"/>
  <c r="D13" i="1"/>
  <c r="E13" i="1"/>
  <c r="F13" i="1"/>
  <c r="G4" i="1" l="1"/>
  <c r="N4" i="1"/>
  <c r="K5" i="1"/>
  <c r="M4" i="1"/>
  <c r="O4" i="1" s="1"/>
  <c r="G6" i="1"/>
  <c r="M3" i="1"/>
  <c r="O3" i="1" s="1"/>
  <c r="G5" i="1"/>
  <c r="L5" i="1"/>
  <c r="K6" i="1" l="1"/>
  <c r="M6" i="1" s="1"/>
  <c r="M5" i="1"/>
  <c r="L6" i="1"/>
  <c r="N6" i="1" s="1"/>
  <c r="O6" i="1" s="1"/>
  <c r="N5" i="1"/>
  <c r="O5" i="1" s="1"/>
</calcChain>
</file>

<file path=xl/sharedStrings.xml><?xml version="1.0" encoding="utf-8"?>
<sst xmlns="http://schemas.openxmlformats.org/spreadsheetml/2006/main" count="259" uniqueCount="68">
  <si>
    <t>cohort</t>
  </si>
  <si>
    <t>No. App</t>
  </si>
  <si>
    <t>O/S</t>
  </si>
  <si>
    <t>2021-10</t>
  </si>
  <si>
    <t>2021-11</t>
  </si>
  <si>
    <t>2021-12</t>
  </si>
  <si>
    <t>2022-01</t>
  </si>
  <si>
    <t>No. App (%)</t>
  </si>
  <si>
    <t>O/S (%)</t>
  </si>
  <si>
    <t>Mean</t>
  </si>
  <si>
    <t>95% CI</t>
  </si>
  <si>
    <t>Minimum</t>
  </si>
  <si>
    <t>Maximum</t>
  </si>
  <si>
    <t>Higher CI</t>
  </si>
  <si>
    <t>Lower CI</t>
  </si>
  <si>
    <t>S.D.</t>
  </si>
  <si>
    <t>Lower CI O/S (%)</t>
  </si>
  <si>
    <t>Higher CI O/S (%)</t>
  </si>
  <si>
    <t>2022-02</t>
  </si>
  <si>
    <t>M0 No. App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</si>
  <si>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</si>
  <si>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</si>
  <si>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</si>
  <si>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</si>
  <si>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</si>
  <si>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</si>
  <si>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</si>
  <si>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</si>
  <si>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</si>
  <si>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(M03 60+) No. App</t>
  </si>
  <si>
    <t>Corr</t>
  </si>
  <si>
    <t>pct diff (M0)</t>
  </si>
  <si>
    <t>pct diff (M3)</t>
  </si>
  <si>
    <t>ใช้ 82 app M0, M03 ถึงจะเพิ่งขึ้น 17%</t>
  </si>
  <si>
    <t>ใช้ 47 app M0, M03 ถึงจะเพิ่งขึ้น 400%</t>
  </si>
  <si>
    <t>มันจะมีอัตราการเปลี่ยนแปลง 9 เท่า</t>
  </si>
  <si>
    <t>มันจะมีอัตราการเปลี่ยนแปลง 1 เท่า</t>
  </si>
  <si>
    <t>(M0) No. App</t>
  </si>
  <si>
    <t>(M0) PCT Change</t>
  </si>
  <si>
    <t>(M03 60+) PCT Change</t>
  </si>
  <si>
    <t>-</t>
  </si>
  <si>
    <t>Deviation</t>
  </si>
  <si>
    <t>Suspicious</t>
  </si>
  <si>
    <t>#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</si>
  <si>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</si>
  <si>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</si>
  <si>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</si>
  <si>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</si>
  <si>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</si>
  <si>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</si>
  <si>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</si>
  <si>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</si>
  <si>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Sum</t>
  </si>
  <si>
    <t>Count</t>
  </si>
  <si>
    <t>Confidence Level(95.0%)</t>
  </si>
  <si>
    <t>(M03 60+) N</t>
  </si>
  <si>
    <t>std</t>
  </si>
  <si>
    <t>alpha</t>
  </si>
  <si>
    <t>Size</t>
  </si>
  <si>
    <t>Lower</t>
  </si>
  <si>
    <t>Upper</t>
  </si>
  <si>
    <t>upper</t>
  </si>
  <si>
    <t>KEC</t>
  </si>
  <si>
    <t>Deviation2</t>
  </si>
  <si>
    <t>Correlation</t>
  </si>
  <si>
    <t>mean</t>
  </si>
  <si>
    <t>sum</t>
  </si>
  <si>
    <t>covar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</si>
</sst>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Fill="1" applyBorder="1" applyAlignme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 applyAlignment="1"/>
    <xf numFmtId="2" fontId="0" fillId="0" borderId="1" xfId="0" applyNumberFormat="1" applyFill="1" applyBorder="1" applyAlignment="1"/>
    <xf numFmtId="2" fontId="0" fillId="0" borderId="1" xfId="0" applyNumberFormat="1" applyBorder="1"/>
    <xf numFmtId="0" fontId="1" fillId="0" borderId="1" xfId="0" applyFont="1" applyFill="1" applyBorder="1" applyAlignment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1" fillId="3" borderId="1" xfId="0" applyFont="1" applyFill="1" applyBorder="1"/>
    <xf numFmtId="1" fontId="0" fillId="0" borderId="1" xfId="0" applyNumberFormat="1" applyBorder="1"/>
    <xf numFmtId="0" fontId="1" fillId="4" borderId="1" xfId="0" applyFont="1" applyFill="1" applyBorder="1"/>
    <xf numFmtId="1" fontId="0" fillId="5" borderId="1" xfId="0" applyNumberFormat="1" applyFill="1" applyBorder="1"/>
    <xf numFmtId="0" fontId="0" fillId="5" borderId="1" xfId="0" applyFill="1" applyBorder="1"/>
    <xf numFmtId="0" fontId="0" fillId="0" borderId="3" xfId="0" applyBorder="1" applyAlignment="1">
      <alignment vertical="top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  <xf numFmtId="2" fontId="0" fillId="0" borderId="4" xfId="0" applyNumberFormat="1" applyFill="1" applyBorder="1" applyAlignment="1"/>
    <xf numFmtId="2" fontId="0" fillId="0" borderId="0" xfId="0" applyNumberFormat="1" applyFill="1" applyBorder="1" applyAlignment="1"/>
    <xf numFmtId="0" fontId="5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9" fillId="0" borderId="1" xfId="0" applyFont="1" applyFill="1" applyBorder="1"/>
    <xf numFmtId="2" fontId="9" fillId="0" borderId="1" xfId="0" applyNumberFormat="1" applyFont="1" applyFill="1" applyBorder="1" applyAlignment="1"/>
    <xf numFmtId="2" fontId="9" fillId="0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9" fillId="7" borderId="1" xfId="0" applyNumberFormat="1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Font="1" applyFill="1" applyBorder="1" applyAlignment="1">
      <alignment horizontal="centerContinuous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/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6" xfId="0" applyFont="1" applyFill="1" applyBorder="1"/>
    <xf numFmtId="0" fontId="4" fillId="8" borderId="1" xfId="0" applyFont="1" applyFill="1" applyBorder="1"/>
    <xf numFmtId="0" fontId="1" fillId="0" borderId="0" xfId="0" applyFont="1"/>
    <xf numFmtId="164" fontId="0" fillId="0" borderId="1" xfId="1" applyNumberFormat="1" applyFont="1" applyFill="1" applyBorder="1" applyAlignment="1">
      <alignment horizontal="center"/>
    </xf>
    <xf numFmtId="164" fontId="9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left" vertical="top"/>
    </xf>
    <xf numFmtId="43" fontId="0" fillId="0" borderId="0" xfId="0" applyNumberFormat="1"/>
    <xf numFmtId="0" fontId="4" fillId="11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11" fillId="9" borderId="6" xfId="0" applyFont="1" applyFill="1" applyBorder="1"/>
    <xf numFmtId="0" fontId="4" fillId="8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Deviation of M01 &amp; M03 (60+) No. Application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'Deviation (2)'!$H$1</c:f>
              <c:strCache>
                <c:ptCount val="1"/>
                <c:pt idx="0">
                  <c:v>95% 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'Deviation (2)'!$A$2:$A$15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'Deviation (2)'!$H$2:$H$15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1.2296063268211612</c:v>
                </c:pt>
                <c:pt idx="2">
                  <c:v>1.2296063268211612</c:v>
                </c:pt>
                <c:pt idx="3">
                  <c:v>1.2296063268211612</c:v>
                </c:pt>
                <c:pt idx="4">
                  <c:v>1.2296063268211612</c:v>
                </c:pt>
                <c:pt idx="5">
                  <c:v>1.2296063268211612</c:v>
                </c:pt>
                <c:pt idx="6">
                  <c:v>1.2296063268211612</c:v>
                </c:pt>
                <c:pt idx="7">
                  <c:v>1.2296063268211612</c:v>
                </c:pt>
                <c:pt idx="8">
                  <c:v>1.2296063268211612</c:v>
                </c:pt>
                <c:pt idx="9">
                  <c:v>1.2296063268211612</c:v>
                </c:pt>
                <c:pt idx="10">
                  <c:v>1.2296063268211612</c:v>
                </c:pt>
                <c:pt idx="11">
                  <c:v>1.2296063268211612</c:v>
                </c:pt>
                <c:pt idx="12">
                  <c:v>1.2296063268211612</c:v>
                </c:pt>
                <c:pt idx="13">
                  <c:v>1.2296063268211612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5-4601-9DF7-B1CFD3F0127C}"/>
            </c:ext>
          </c:extLst>
        </c:ser>
        <c:ser>
          <c:idx val="2"/>
          <c:order val="2"/>
          <c:tx>
            <c:strRef>
              <c:f>'Deviation (2)'!$I$1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'Deviation (2)'!$A$2:$A$15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'Deviation (2)'!$I$2:$I$15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1.7331818030416213</c:v>
                </c:pt>
                <c:pt idx="2">
                  <c:v>1.7331818030416213</c:v>
                </c:pt>
                <c:pt idx="3">
                  <c:v>1.7331818030416213</c:v>
                </c:pt>
                <c:pt idx="4">
                  <c:v>1.7331818030416213</c:v>
                </c:pt>
                <c:pt idx="5">
                  <c:v>1.7331818030416213</c:v>
                </c:pt>
                <c:pt idx="6">
                  <c:v>1.7331818030416213</c:v>
                </c:pt>
                <c:pt idx="7">
                  <c:v>1.7331818030416213</c:v>
                </c:pt>
                <c:pt idx="8">
                  <c:v>1.7331818030416213</c:v>
                </c:pt>
                <c:pt idx="9">
                  <c:v>1.7331818030416213</c:v>
                </c:pt>
                <c:pt idx="10">
                  <c:v>1.7331818030416213</c:v>
                </c:pt>
                <c:pt idx="11">
                  <c:v>1.7331818030416213</c:v>
                </c:pt>
                <c:pt idx="12">
                  <c:v>1.7331818030416213</c:v>
                </c:pt>
                <c:pt idx="13">
                  <c:v>1.7331818030416213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5-4601-9DF7-B1CFD3F0127C}"/>
            </c:ext>
          </c:extLst>
        </c:ser>
        <c:ser>
          <c:idx val="3"/>
          <c:order val="3"/>
          <c:tx>
            <c:strRef>
              <c:f>'Deviation (2)'!$J$1</c:f>
              <c:strCache>
                <c:ptCount val="1"/>
                <c:pt idx="0">
                  <c:v>Higher CI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'Deviation (2)'!$A$2:$A$15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'Deviation (2)'!$J$2:$J$15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4.1923944566839442</c:v>
                </c:pt>
                <c:pt idx="2">
                  <c:v>4.1923944566839442</c:v>
                </c:pt>
                <c:pt idx="3">
                  <c:v>4.1923944566839442</c:v>
                </c:pt>
                <c:pt idx="4">
                  <c:v>4.1923944566839442</c:v>
                </c:pt>
                <c:pt idx="5">
                  <c:v>4.1923944566839442</c:v>
                </c:pt>
                <c:pt idx="6">
                  <c:v>4.1923944566839442</c:v>
                </c:pt>
                <c:pt idx="7">
                  <c:v>4.1923944566839442</c:v>
                </c:pt>
                <c:pt idx="8">
                  <c:v>4.1923944566839442</c:v>
                </c:pt>
                <c:pt idx="9">
                  <c:v>4.1923944566839442</c:v>
                </c:pt>
                <c:pt idx="10">
                  <c:v>4.1923944566839442</c:v>
                </c:pt>
                <c:pt idx="11">
                  <c:v>4.1923944566839442</c:v>
                </c:pt>
                <c:pt idx="12">
                  <c:v>4.1923944566839442</c:v>
                </c:pt>
                <c:pt idx="13">
                  <c:v>4.1923944566839442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5-4601-9DF7-B1CFD3F0127C}"/>
            </c:ext>
          </c:extLst>
        </c:ser>
        <c:ser>
          <c:idx val="5"/>
          <c:order val="5"/>
          <c:tx>
            <c:strRef>
              <c:f>'Deviation (2)'!$L$1</c:f>
              <c:strCache>
                <c:ptCount val="1"/>
                <c:pt idx="0">
                  <c:v>Deviation2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'Deviation (2)'!$A$2:$A$15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'Deviation (2)'!$L$2:$L$15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0.51028173575129532</c:v>
                </c:pt>
                <c:pt idx="2">
                  <c:v>4.8782952900886967</c:v>
                </c:pt>
                <c:pt idx="3">
                  <c:v>2.68212724138772</c:v>
                </c:pt>
                <c:pt idx="4">
                  <c:v>-1.43032658344293</c:v>
                </c:pt>
                <c:pt idx="5">
                  <c:v>-3.5834098944848132E-2</c:v>
                </c:pt>
                <c:pt idx="6">
                  <c:v>-3.3667434263374898</c:v>
                </c:pt>
                <c:pt idx="7">
                  <c:v>4.3548755449952701</c:v>
                </c:pt>
                <c:pt idx="8">
                  <c:v>3.0766750231450199</c:v>
                </c:pt>
                <c:pt idx="9">
                  <c:v>-0.66581584038344899</c:v>
                </c:pt>
                <c:pt idx="10">
                  <c:v>4.8985808893093701</c:v>
                </c:pt>
                <c:pt idx="11">
                  <c:v>2.6788393670250881</c:v>
                </c:pt>
                <c:pt idx="12">
                  <c:v>-2.7622778330726598</c:v>
                </c:pt>
                <c:pt idx="13">
                  <c:v>7.1755728143323481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5-4601-9DF7-B1CFD3F0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136432"/>
        <c:axId val="964138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'Deviation (2)'!$G$1</c15:sqref>
                        </c15:formulaRef>
                      </c:ext>
                    </c:extLst>
                    <c:strCache>
                      <c:ptCount val="1"/>
                      <c:pt idx="0">
                        <c:v>Deviation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'Deviation (2)'!$A$2:$A$15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'Deviation (2)'!$G$2:$G$15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 formatCode="General">
                        <c:v>0</c:v>
                      </c:pt>
                      <c:pt idx="1">
                        <c:v>0.51028173575129532</c:v>
                      </c:pt>
                      <c:pt idx="2">
                        <c:v>4.8782952900886967</c:v>
                      </c:pt>
                      <c:pt idx="3">
                        <c:v>-2.6821272413877248</c:v>
                      </c:pt>
                      <c:pt idx="4">
                        <c:v>1.4303265834429257</c:v>
                      </c:pt>
                      <c:pt idx="5">
                        <c:v>-3.5834098944848132E-2</c:v>
                      </c:pt>
                      <c:pt idx="6">
                        <c:v>3.366743426337492</c:v>
                      </c:pt>
                      <c:pt idx="7">
                        <c:v>-4.354875544995271</c:v>
                      </c:pt>
                      <c:pt idx="8">
                        <c:v>-3.0766750231450177</c:v>
                      </c:pt>
                      <c:pt idx="9">
                        <c:v>0.66581584038344932</c:v>
                      </c:pt>
                      <c:pt idx="10">
                        <c:v>-4.8985808893093656</c:v>
                      </c:pt>
                      <c:pt idx="11">
                        <c:v>2.6788393670250881</c:v>
                      </c:pt>
                      <c:pt idx="12">
                        <c:v>2.7622778330726576</c:v>
                      </c:pt>
                      <c:pt idx="13">
                        <c:v>7.1755728143323481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55-4601-9DF7-B1CFD3F0127C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strRef>
              <c:f>'Deviation (2)'!$K$1</c:f>
              <c:strCache>
                <c:ptCount val="1"/>
                <c:pt idx="0">
                  <c:v>Suspicious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4"/>
            <c:spPr>
              <a:noFill/>
              <a:ln w="53975">
                <a:solidFill>
                  <a:srgbClr val="FF0000">
                    <a:alpha val="70000"/>
                  </a:srgbClr>
                </a:solidFill>
              </a:ln>
              <a:effectLst/>
            </c:spPr>
          </c:marker>
          <c:yVal>
            <c:numRef>
              <c:f>'Deviation (2)'!$K$2:$K$15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4.8782952900886967</c:v>
                </c:pt>
                <c:pt idx="3">
                  <c:v>-2.6821272413877248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-4.354875544995271</c:v>
                </c:pt>
                <c:pt idx="8">
                  <c:v>-3.0766750231450177</c:v>
                </c:pt>
                <c:pt idx="9">
                  <c:v>0</c:v>
                </c:pt>
                <c:pt idx="10">
                  <c:v>-4.8985808893093656</c:v>
                </c:pt>
                <c:pt idx="11">
                  <c:v>2.6788393670250881</c:v>
                </c:pt>
                <c:pt idx="12">
                  <c:v>0</c:v>
                </c:pt>
                <c:pt idx="13">
                  <c:v>7.1755728143323481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55-4601-9DF7-B1CFD3F0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36432"/>
        <c:axId val="964138928"/>
      </c:scatterChart>
      <c:catAx>
        <c:axId val="9641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38928"/>
        <c:crosses val="autoZero"/>
        <c:auto val="1"/>
        <c:lblAlgn val="ctr"/>
        <c:lblOffset val="100"/>
        <c:noMultiLvlLbl val="0"/>
      </c:catAx>
      <c:valAx>
        <c:axId val="9641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O/S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Sheet1!$X$2:$X$6</c:f>
              <c:numCache>
                <c:formatCode>General</c:formatCode>
                <c:ptCount val="5"/>
                <c:pt idx="0">
                  <c:v>2.7</c:v>
                </c:pt>
                <c:pt idx="1">
                  <c:v>2.4</c:v>
                </c:pt>
                <c:pt idx="2">
                  <c:v>9.6999999999999993</c:v>
                </c:pt>
                <c:pt idx="3">
                  <c:v>5.2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C-41BA-8BE6-F136BDA6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634576"/>
        <c:axId val="968635408"/>
      </c:barChart>
      <c:lineChart>
        <c:grouping val="standard"/>
        <c:varyColors val="0"/>
        <c:ser>
          <c:idx val="1"/>
          <c:order val="1"/>
          <c:tx>
            <c:strRef>
              <c:f>Sheet1!$Y$1</c:f>
              <c:strCache>
                <c:ptCount val="1"/>
                <c:pt idx="0">
                  <c:v>Lower CI O/S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Sheet1!$Y$2:$Y$6</c:f>
              <c:numCache>
                <c:formatCode>0.00</c:formatCode>
                <c:ptCount val="5"/>
                <c:pt idx="0">
                  <c:v>1.5281579089798556</c:v>
                </c:pt>
                <c:pt idx="1">
                  <c:v>1.5281579089798556</c:v>
                </c:pt>
                <c:pt idx="2">
                  <c:v>1.5281579089798556</c:v>
                </c:pt>
                <c:pt idx="3">
                  <c:v>1.5281579089798556</c:v>
                </c:pt>
                <c:pt idx="4">
                  <c:v>1.5281579089798556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1BA-8BE6-F136BDA68BDF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Higher CI O/S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Sheet1!$Z$2:$Z$6</c:f>
              <c:numCache>
                <c:formatCode>0.00</c:formatCode>
                <c:ptCount val="5"/>
                <c:pt idx="0">
                  <c:v>8.8718420910201452</c:v>
                </c:pt>
                <c:pt idx="1">
                  <c:v>8.8718420910201452</c:v>
                </c:pt>
                <c:pt idx="2">
                  <c:v>8.8718420910201452</c:v>
                </c:pt>
                <c:pt idx="3">
                  <c:v>8.8718420910201452</c:v>
                </c:pt>
                <c:pt idx="4">
                  <c:v>8.8718420910201452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C-41BA-8BE6-F136BDA68BDF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95% 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Sheet1!$AA$2:$AA$6</c:f>
              <c:numCache>
                <c:formatCode>0.00</c:formatCode>
                <c:ptCount val="5"/>
                <c:pt idx="0">
                  <c:v>3.6718420910201401</c:v>
                </c:pt>
                <c:pt idx="1">
                  <c:v>3.6718420910201446</c:v>
                </c:pt>
                <c:pt idx="2">
                  <c:v>3.6718420910201446</c:v>
                </c:pt>
                <c:pt idx="3">
                  <c:v>3.6718420910201446</c:v>
                </c:pt>
                <c:pt idx="4">
                  <c:v>3.6718420910201446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C-41BA-8BE6-F136BDA6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34576"/>
        <c:axId val="968635408"/>
      </c:lineChart>
      <c:catAx>
        <c:axId val="9686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5408"/>
        <c:crosses val="autoZero"/>
        <c:auto val="1"/>
        <c:lblAlgn val="ctr"/>
        <c:lblOffset val="100"/>
        <c:noMultiLvlLbl val="0"/>
      </c:catAx>
      <c:valAx>
        <c:axId val="9686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(2)'!$F$1</c:f>
              <c:strCache>
                <c:ptCount val="1"/>
                <c:pt idx="0">
                  <c:v>O/S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(2)'!$F$2:$F$6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B8D-431E-8181-038B8491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634576"/>
        <c:axId val="968635408"/>
      </c:barChart>
      <c:lineChart>
        <c:grouping val="standard"/>
        <c:varyColors val="0"/>
        <c:ser>
          <c:idx val="1"/>
          <c:order val="1"/>
          <c:tx>
            <c:strRef>
              <c:f>'Sheet1 (2)'!$G$1</c:f>
              <c:strCache>
                <c:ptCount val="1"/>
                <c:pt idx="0">
                  <c:v>Lower CI O/S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(2)'!$G$2:$G$6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D-431E-8181-038B84910D31}"/>
            </c:ext>
          </c:extLst>
        </c:ser>
        <c:ser>
          <c:idx val="2"/>
          <c:order val="2"/>
          <c:tx>
            <c:strRef>
              <c:f>'Sheet1 (2)'!$H$1</c:f>
              <c:strCache>
                <c:ptCount val="1"/>
                <c:pt idx="0">
                  <c:v>Higher CI O/S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(2)'!$H$2:$H$6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D-431E-8181-038B84910D31}"/>
            </c:ext>
          </c:extLst>
        </c:ser>
        <c:ser>
          <c:idx val="3"/>
          <c:order val="3"/>
          <c:tx>
            <c:strRef>
              <c:f>'Sheet1 (2)'!$I$1</c:f>
              <c:strCache>
                <c:ptCount val="1"/>
                <c:pt idx="0">
                  <c:v>95% 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(2)'!$I$2:$I$6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D-431E-8181-038B8491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34576"/>
        <c:axId val="968635408"/>
      </c:lineChart>
      <c:catAx>
        <c:axId val="9686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5408"/>
        <c:crosses val="autoZero"/>
        <c:auto val="1"/>
        <c:lblAlgn val="ctr"/>
        <c:lblOffset val="100"/>
        <c:noMultiLvlLbl val="0"/>
      </c:catAx>
      <c:valAx>
        <c:axId val="9686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'Deviation (2)'!$C$1</c:f>
              <c:strCache>
                <c:ptCount val="1"/>
                <c:pt idx="0">
                  <c:v>(M0) No. App</c:v>
                </c:pt>
              </c:strCache>
            </c:strRef>
          </c:tx>
          <c:val>
            <c:numRef>
              <c:f>'Deviation (2)'!$C$2:$C$15</c:f>
              <c:numCache>
                <c:formatCode>_(* #,##0_);_(* \(#,##0\);_(* "-"??_);_(@_)</c:formatCode>
                <c:ptCount val="14"/>
                <c:pt idx="0">
                  <c:v>10887</c:v>
                </c:pt>
                <c:pt idx="1">
                  <c:v>23239</c:v>
                </c:pt>
                <c:pt idx="2">
                  <c:v>46502</c:v>
                </c:pt>
                <c:pt idx="3">
                  <c:v>38840</c:v>
                </c:pt>
                <c:pt idx="4">
                  <c:v>30891</c:v>
                </c:pt>
                <c:pt idx="5">
                  <c:v>42864</c:v>
                </c:pt>
                <c:pt idx="6">
                  <c:v>37341</c:v>
                </c:pt>
                <c:pt idx="7">
                  <c:v>29577</c:v>
                </c:pt>
                <c:pt idx="8">
                  <c:v>28824</c:v>
                </c:pt>
                <c:pt idx="9">
                  <c:v>25889</c:v>
                </c:pt>
                <c:pt idx="10">
                  <c:v>25436</c:v>
                </c:pt>
                <c:pt idx="11">
                  <c:v>27753</c:v>
                </c:pt>
                <c:pt idx="12">
                  <c:v>26130</c:v>
                </c:pt>
                <c:pt idx="13">
                  <c:v>26723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F-42C0-B16F-1E30F958AB8D}"/>
            </c:ext>
          </c:extLst>
        </c:ser>
        <c:ser>
          <c:idx val="1"/>
          <c:order val="3"/>
          <c:tx>
            <c:strRef>
              <c:f>'Deviation (2)'!$C$1</c:f>
              <c:strCache>
                <c:ptCount val="1"/>
                <c:pt idx="0">
                  <c:v>(M0) No. 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val>
            <c:numRef>
              <c:f>'Deviation (2)'!$C$2:$C$15</c:f>
              <c:numCache>
                <c:formatCode>_(* #,##0_);_(* \(#,##0\);_(* "-"??_);_(@_)</c:formatCode>
                <c:ptCount val="14"/>
                <c:pt idx="0">
                  <c:v>10887</c:v>
                </c:pt>
                <c:pt idx="1">
                  <c:v>23239</c:v>
                </c:pt>
                <c:pt idx="2">
                  <c:v>46502</c:v>
                </c:pt>
                <c:pt idx="3">
                  <c:v>38840</c:v>
                </c:pt>
                <c:pt idx="4">
                  <c:v>30891</c:v>
                </c:pt>
                <c:pt idx="5">
                  <c:v>42864</c:v>
                </c:pt>
                <c:pt idx="6">
                  <c:v>37341</c:v>
                </c:pt>
                <c:pt idx="7">
                  <c:v>29577</c:v>
                </c:pt>
                <c:pt idx="8">
                  <c:v>28824</c:v>
                </c:pt>
                <c:pt idx="9">
                  <c:v>25889</c:v>
                </c:pt>
                <c:pt idx="10">
                  <c:v>25436</c:v>
                </c:pt>
                <c:pt idx="11">
                  <c:v>27753</c:v>
                </c:pt>
                <c:pt idx="12">
                  <c:v>26130</c:v>
                </c:pt>
                <c:pt idx="13">
                  <c:v>26723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F-42C0-B16F-1E30F958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9856"/>
        <c:axId val="2122770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val>
                  <c:numRef>
                    <c:extLst>
                      <c:ext uri="{02D57815-91ED-43cb-92C2-25804820EDAC}">
                        <c15:formulaRef>
                          <c15:sqref>'Deviation (2)'!$D$2:$D$15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38</c:v>
                      </c:pt>
                      <c:pt idx="1">
                        <c:v>60</c:v>
                      </c:pt>
                      <c:pt idx="2">
                        <c:v>353</c:v>
                      </c:pt>
                      <c:pt idx="3">
                        <c:v>509</c:v>
                      </c:pt>
                      <c:pt idx="4">
                        <c:v>360</c:v>
                      </c:pt>
                      <c:pt idx="5">
                        <c:v>355</c:v>
                      </c:pt>
                      <c:pt idx="6">
                        <c:v>201</c:v>
                      </c:pt>
                      <c:pt idx="7">
                        <c:v>383</c:v>
                      </c:pt>
                      <c:pt idx="8">
                        <c:v>413</c:v>
                      </c:pt>
                      <c:pt idx="9">
                        <c:v>385</c:v>
                      </c:pt>
                      <c:pt idx="10">
                        <c:v>418</c:v>
                      </c:pt>
                      <c:pt idx="11">
                        <c:v>520</c:v>
                      </c:pt>
                      <c:pt idx="12">
                        <c:v>436</c:v>
                      </c:pt>
                      <c:pt idx="13">
                        <c:v>507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BF-42C0-B16F-1E30F958AB8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'Deviation (2)'!$D$2:$D$15</c:f>
              <c:numCache>
                <c:formatCode>General</c:formatCode>
                <c:ptCount val="14"/>
                <c:pt idx="0">
                  <c:v>38</c:v>
                </c:pt>
                <c:pt idx="1">
                  <c:v>60</c:v>
                </c:pt>
                <c:pt idx="2">
                  <c:v>353</c:v>
                </c:pt>
                <c:pt idx="3">
                  <c:v>509</c:v>
                </c:pt>
                <c:pt idx="4">
                  <c:v>360</c:v>
                </c:pt>
                <c:pt idx="5">
                  <c:v>355</c:v>
                </c:pt>
                <c:pt idx="6">
                  <c:v>201</c:v>
                </c:pt>
                <c:pt idx="7">
                  <c:v>383</c:v>
                </c:pt>
                <c:pt idx="8">
                  <c:v>413</c:v>
                </c:pt>
                <c:pt idx="9">
                  <c:v>385</c:v>
                </c:pt>
                <c:pt idx="10">
                  <c:v>418</c:v>
                </c:pt>
                <c:pt idx="11">
                  <c:v>520</c:v>
                </c:pt>
                <c:pt idx="12">
                  <c:v>436</c:v>
                </c:pt>
                <c:pt idx="13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F-42C0-B16F-1E30F958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28656"/>
        <c:axId val="603726576"/>
      </c:lineChart>
      <c:catAx>
        <c:axId val="212276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70272"/>
        <c:crosses val="autoZero"/>
        <c:auto val="1"/>
        <c:lblAlgn val="ctr"/>
        <c:lblOffset val="100"/>
        <c:noMultiLvlLbl val="0"/>
      </c:catAx>
      <c:valAx>
        <c:axId val="2122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69856"/>
        <c:crosses val="autoZero"/>
        <c:crossBetween val="between"/>
      </c:valAx>
      <c:valAx>
        <c:axId val="60372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03728656"/>
        <c:crosses val="max"/>
        <c:crossBetween val="between"/>
      </c:valAx>
      <c:catAx>
        <c:axId val="60372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60372657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'Deviation (2)'!$M$1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'Deviation (2)'!$M$2:$M$15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0.95939649179941655</c:v>
                </c:pt>
                <c:pt idx="3">
                  <c:v>0.84887319108812032</c:v>
                </c:pt>
                <c:pt idx="4">
                  <c:v>0.7065764709077238</c:v>
                </c:pt>
                <c:pt idx="5">
                  <c:v>-0.13114417716981797</c:v>
                </c:pt>
                <c:pt idx="6">
                  <c:v>0.10540767545252594</c:v>
                </c:pt>
                <c:pt idx="7">
                  <c:v>-0.33306021716904505</c:v>
                </c:pt>
                <c:pt idx="8">
                  <c:v>-0.47202326888025675</c:v>
                </c:pt>
                <c:pt idx="9">
                  <c:v>-0.92394041548574646</c:v>
                </c:pt>
                <c:pt idx="10">
                  <c:v>-0.27332378773252175</c:v>
                </c:pt>
                <c:pt idx="11">
                  <c:v>0.37574205824853124</c:v>
                </c:pt>
                <c:pt idx="12">
                  <c:v>0.9103816897748106</c:v>
                </c:pt>
                <c:pt idx="13">
                  <c:v>0.92898674859767416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C-44FF-AE30-E3F08DA86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2544"/>
        <c:axId val="463692960"/>
      </c:lineChart>
      <c:catAx>
        <c:axId val="4636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2960"/>
        <c:crosses val="autoZero"/>
        <c:auto val="1"/>
        <c:lblAlgn val="ctr"/>
        <c:lblOffset val="100"/>
        <c:noMultiLvlLbl val="0"/>
      </c:catAx>
      <c:valAx>
        <c:axId val="4636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36930381617231E-2"/>
          <c:y val="5.0890585241730277E-2"/>
          <c:w val="0.8565759864523349"/>
          <c:h val="0.78155689879806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'Deviation (2)'!$N$1</c:f>
              <c:strCache>
                <c:ptCount val="1"/>
                <c:pt idx="0">
                  <c:v>(M0) No. App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'Deviation (2)'!$B$2:$B$15</c:f>
              <c:strCache>
                <c:ptCount val="14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</c:strCache>
            </c:strRef>
          </c:xVal>
          <c:yVal>
            <c:numRef>
              <c:f>'Deviation (2)'!$N$2:$N$15</c:f>
              <c:numCache>
                <c:formatCode>General</c:formatCode>
                <c:ptCount val="14"/>
                <c:pt idx="0">
                  <c:v>9.2953246958811793</c:v>
                </c:pt>
                <c:pt idx="1">
                  <c:v>10.053587180780166</c:v>
                </c:pt>
                <c:pt idx="2">
                  <c:v>10.7472506014032</c:v>
                </c:pt>
                <c:pt idx="3">
                  <c:v>10.567205922405261</c:v>
                </c:pt>
                <c:pt idx="4">
                  <c:v>10.338220158324861</c:v>
                </c:pt>
                <c:pt idx="5">
                  <c:v>10.66578759178439</c:v>
                </c:pt>
                <c:pt idx="6">
                  <c:v>10.527847197669088</c:v>
                </c:pt>
                <c:pt idx="7">
                  <c:v>10.294752311243151</c:v>
                </c:pt>
                <c:pt idx="8">
                  <c:v>10.26896365242793</c:v>
                </c:pt>
                <c:pt idx="9">
                  <c:v>10.161573447047902</c:v>
                </c:pt>
                <c:pt idx="10">
                  <c:v>10.143920772387299</c:v>
                </c:pt>
                <c:pt idx="11">
                  <c:v>10.231099221439429</c:v>
                </c:pt>
                <c:pt idx="12">
                  <c:v>10.170839358514659</c:v>
                </c:pt>
                <c:pt idx="13">
                  <c:v>10.193279896797268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B-47E0-B5F0-F81FBDDFFAE5}"/>
            </c:ext>
          </c:extLst>
        </c:ser>
        <c:ser>
          <c:idx val="1"/>
          <c:order val="1"/>
          <c:tx>
            <c:strRef>
              <c:f>'Deviation (2)'!$O$1</c:f>
              <c:strCache>
                <c:ptCount val="1"/>
                <c:pt idx="0">
                  <c:v>(M03 60+) No. App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'Deviation (2)'!$B$2:$B$15</c:f>
              <c:strCache>
                <c:ptCount val="14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</c:strCache>
            </c:strRef>
          </c:xVal>
          <c:yVal>
            <c:numRef>
              <c:f>'Deviation (2)'!$O$2:$O$15</c:f>
              <c:numCache>
                <c:formatCode>General</c:formatCode>
                <c:ptCount val="14"/>
                <c:pt idx="0">
                  <c:v>3.6375861597263857</c:v>
                </c:pt>
                <c:pt idx="1">
                  <c:v>4.0943445622221004</c:v>
                </c:pt>
                <c:pt idx="2">
                  <c:v>5.8664680569332965</c:v>
                </c:pt>
                <c:pt idx="3">
                  <c:v>6.2324480165505225</c:v>
                </c:pt>
                <c:pt idx="4">
                  <c:v>5.8861040314501558</c:v>
                </c:pt>
                <c:pt idx="5">
                  <c:v>5.872117789475416</c:v>
                </c:pt>
                <c:pt idx="6">
                  <c:v>5.3033049080590757</c:v>
                </c:pt>
                <c:pt idx="7">
                  <c:v>5.9480349891806457</c:v>
                </c:pt>
                <c:pt idx="8">
                  <c:v>6.0234475929610332</c:v>
                </c:pt>
                <c:pt idx="9">
                  <c:v>5.9532433342877846</c:v>
                </c:pt>
                <c:pt idx="10">
                  <c:v>6.0354814325247563</c:v>
                </c:pt>
                <c:pt idx="11">
                  <c:v>6.253828811575473</c:v>
                </c:pt>
                <c:pt idx="12">
                  <c:v>6.0776422433490342</c:v>
                </c:pt>
                <c:pt idx="13">
                  <c:v>6.2285110035911835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7B-47E0-B5F0-F81FBDDF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30192"/>
        <c:axId val="2121431440"/>
      </c:scatterChart>
      <c:valAx>
        <c:axId val="21214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31440"/>
        <c:crosses val="autoZero"/>
        <c:crossBetween val="midCat"/>
      </c:valAx>
      <c:valAx>
        <c:axId val="2121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3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Deviation of M01 &amp; M03 (60+) No. Application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Deviation!$G$1</c:f>
              <c:strCache>
                <c:ptCount val="1"/>
                <c:pt idx="0">
                  <c:v>Deviation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Deviation!$A$2:$A$15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Deviation!$G$2:$G$15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0.51028173575129532</c:v>
                </c:pt>
                <c:pt idx="2">
                  <c:v>4.8782952900886967</c:v>
                </c:pt>
                <c:pt idx="3">
                  <c:v>-2.6821272413877248</c:v>
                </c:pt>
                <c:pt idx="4">
                  <c:v>1.4303265834429257</c:v>
                </c:pt>
                <c:pt idx="5">
                  <c:v>-3.5834098944848132E-2</c:v>
                </c:pt>
                <c:pt idx="6">
                  <c:v>3.366743426337492</c:v>
                </c:pt>
                <c:pt idx="7">
                  <c:v>-4.354875544995271</c:v>
                </c:pt>
                <c:pt idx="8">
                  <c:v>-3.0766750231450177</c:v>
                </c:pt>
                <c:pt idx="9">
                  <c:v>0.66581584038344932</c:v>
                </c:pt>
                <c:pt idx="10">
                  <c:v>-4.8985808893093656</c:v>
                </c:pt>
                <c:pt idx="11">
                  <c:v>2.6788393670250881</c:v>
                </c:pt>
                <c:pt idx="12">
                  <c:v>2.7622778330726576</c:v>
                </c:pt>
                <c:pt idx="13">
                  <c:v>7.1755728143323481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A-4384-B52A-E646D1A1FC65}"/>
            </c:ext>
          </c:extLst>
        </c:ser>
        <c:ser>
          <c:idx val="1"/>
          <c:order val="1"/>
          <c:tx>
            <c:strRef>
              <c:f>Deviation!$H$1</c:f>
              <c:strCache>
                <c:ptCount val="1"/>
                <c:pt idx="0">
                  <c:v>95% 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Deviation!$A$2:$A$15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Deviation!$H$2:$H$15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1.2296063268211612</c:v>
                </c:pt>
                <c:pt idx="2">
                  <c:v>1.2296063268211612</c:v>
                </c:pt>
                <c:pt idx="3">
                  <c:v>1.2296063268211612</c:v>
                </c:pt>
                <c:pt idx="4">
                  <c:v>1.2296063268211612</c:v>
                </c:pt>
                <c:pt idx="5">
                  <c:v>1.2296063268211612</c:v>
                </c:pt>
                <c:pt idx="6">
                  <c:v>1.2296063268211612</c:v>
                </c:pt>
                <c:pt idx="7">
                  <c:v>1.2296063268211612</c:v>
                </c:pt>
                <c:pt idx="8">
                  <c:v>1.2296063268211612</c:v>
                </c:pt>
                <c:pt idx="9">
                  <c:v>1.2296063268211612</c:v>
                </c:pt>
                <c:pt idx="10">
                  <c:v>1.2296063268211612</c:v>
                </c:pt>
                <c:pt idx="11">
                  <c:v>1.2296063268211612</c:v>
                </c:pt>
                <c:pt idx="12">
                  <c:v>1.2296063268211612</c:v>
                </c:pt>
                <c:pt idx="13">
                  <c:v>1.2296063268211612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A-4384-B52A-E646D1A1FC65}"/>
            </c:ext>
          </c:extLst>
        </c:ser>
        <c:ser>
          <c:idx val="2"/>
          <c:order val="2"/>
          <c:tx>
            <c:strRef>
              <c:f>Deviation!$I$1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Deviation!$A$2:$A$15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Deviation!$I$2:$I$15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1.7331818030416213</c:v>
                </c:pt>
                <c:pt idx="2">
                  <c:v>1.7331818030416213</c:v>
                </c:pt>
                <c:pt idx="3">
                  <c:v>1.7331818030416213</c:v>
                </c:pt>
                <c:pt idx="4">
                  <c:v>1.7331818030416213</c:v>
                </c:pt>
                <c:pt idx="5">
                  <c:v>1.7331818030416213</c:v>
                </c:pt>
                <c:pt idx="6">
                  <c:v>1.7331818030416213</c:v>
                </c:pt>
                <c:pt idx="7">
                  <c:v>1.7331818030416213</c:v>
                </c:pt>
                <c:pt idx="8">
                  <c:v>1.7331818030416213</c:v>
                </c:pt>
                <c:pt idx="9">
                  <c:v>1.7331818030416213</c:v>
                </c:pt>
                <c:pt idx="10">
                  <c:v>1.7331818030416213</c:v>
                </c:pt>
                <c:pt idx="11">
                  <c:v>1.7331818030416213</c:v>
                </c:pt>
                <c:pt idx="12">
                  <c:v>1.7331818030416213</c:v>
                </c:pt>
                <c:pt idx="13">
                  <c:v>1.7331818030416213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A-4384-B52A-E646D1A1FC65}"/>
            </c:ext>
          </c:extLst>
        </c:ser>
        <c:ser>
          <c:idx val="3"/>
          <c:order val="3"/>
          <c:tx>
            <c:strRef>
              <c:f>Deviation!$J$1</c:f>
              <c:strCache>
                <c:ptCount val="1"/>
                <c:pt idx="0">
                  <c:v>Higher CI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Deviation!$A$2:$A$15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Deviation!$J$2:$J$15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4.1923944566839442</c:v>
                </c:pt>
                <c:pt idx="2">
                  <c:v>4.1923944566839442</c:v>
                </c:pt>
                <c:pt idx="3">
                  <c:v>4.1923944566839442</c:v>
                </c:pt>
                <c:pt idx="4">
                  <c:v>4.1923944566839442</c:v>
                </c:pt>
                <c:pt idx="5">
                  <c:v>4.1923944566839442</c:v>
                </c:pt>
                <c:pt idx="6">
                  <c:v>4.1923944566839442</c:v>
                </c:pt>
                <c:pt idx="7">
                  <c:v>4.1923944566839442</c:v>
                </c:pt>
                <c:pt idx="8">
                  <c:v>4.1923944566839442</c:v>
                </c:pt>
                <c:pt idx="9">
                  <c:v>4.1923944566839442</c:v>
                </c:pt>
                <c:pt idx="10">
                  <c:v>4.1923944566839442</c:v>
                </c:pt>
                <c:pt idx="11">
                  <c:v>4.1923944566839442</c:v>
                </c:pt>
                <c:pt idx="12">
                  <c:v>4.1923944566839442</c:v>
                </c:pt>
                <c:pt idx="13">
                  <c:v>4.1923944566839442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A-4384-B52A-E646D1A1FC65}"/>
            </c:ext>
          </c:extLst>
        </c:ser>
        <c:ser>
          <c:idx val="5"/>
          <c:order val="5"/>
          <c:tx>
            <c:strRef>
              <c:f>Deviation!$L$1</c:f>
              <c:strCache>
                <c:ptCount val="1"/>
                <c:pt idx="0">
                  <c:v>Deviation2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Deviation!$A$2:$A$15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Deviation!$L$2:$L$15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0.51028173575129532</c:v>
                </c:pt>
                <c:pt idx="2">
                  <c:v>4.8782952900886967</c:v>
                </c:pt>
                <c:pt idx="3">
                  <c:v>2.68212724138772</c:v>
                </c:pt>
                <c:pt idx="4">
                  <c:v>-1.43032658344293</c:v>
                </c:pt>
                <c:pt idx="5">
                  <c:v>-3.5834098944848132E-2</c:v>
                </c:pt>
                <c:pt idx="6">
                  <c:v>-3.3667434263374898</c:v>
                </c:pt>
                <c:pt idx="7">
                  <c:v>4.3548755449952701</c:v>
                </c:pt>
                <c:pt idx="8">
                  <c:v>3.0766750231450199</c:v>
                </c:pt>
                <c:pt idx="9">
                  <c:v>-0.66581584038344899</c:v>
                </c:pt>
                <c:pt idx="10">
                  <c:v>4.8985808893093701</c:v>
                </c:pt>
                <c:pt idx="11">
                  <c:v>2.6788393670250881</c:v>
                </c:pt>
                <c:pt idx="12">
                  <c:v>-2.7622778330726598</c:v>
                </c:pt>
                <c:pt idx="13">
                  <c:v>7.1755728143323481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7-401B-ABED-B76828748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136432"/>
        <c:axId val="964138928"/>
      </c:lineChart>
      <c:scatterChart>
        <c:scatterStyle val="lineMarker"/>
        <c:varyColors val="0"/>
        <c:ser>
          <c:idx val="4"/>
          <c:order val="4"/>
          <c:tx>
            <c:strRef>
              <c:f>Deviation!$K$1</c:f>
              <c:strCache>
                <c:ptCount val="1"/>
                <c:pt idx="0">
                  <c:v>Suspicious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4"/>
            <c:spPr>
              <a:noFill/>
              <a:ln w="53975">
                <a:solidFill>
                  <a:srgbClr val="FF0000">
                    <a:alpha val="70000"/>
                  </a:srgbClr>
                </a:solidFill>
              </a:ln>
              <a:effectLst/>
            </c:spPr>
          </c:marker>
          <c:yVal>
            <c:numRef>
              <c:f>Deviation!$K$2:$K$15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4.8782952900886967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3.366743426337492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2.6788393670250881</c:v>
                </c:pt>
                <c:pt idx="12">
                  <c:v>2.7622778330726576</c:v>
                </c:pt>
                <c:pt idx="13">
                  <c:v>7.1755728143323481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EA-4384-B52A-E646D1A1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36432"/>
        <c:axId val="964138928"/>
      </c:scatterChart>
      <c:catAx>
        <c:axId val="9641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38928"/>
        <c:crosses val="autoZero"/>
        <c:auto val="1"/>
        <c:lblAlgn val="ctr"/>
        <c:lblOffset val="100"/>
        <c:noMultiLvlLbl val="0"/>
      </c:catAx>
      <c:valAx>
        <c:axId val="9641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Deviation!$C$1</c:f>
              <c:strCache>
                <c:ptCount val="1"/>
                <c:pt idx="0">
                  <c:v>(M0) No. App</c:v>
                </c:pt>
              </c:strCache>
            </c:strRef>
          </c:tx>
          <c:val>
            <c:numRef>
              <c:f>Deviation!$C$2:$C$15</c:f>
              <c:numCache>
                <c:formatCode>_(* #,##0_);_(* \(#,##0\);_(* "-"??_);_(@_)</c:formatCode>
                <c:ptCount val="14"/>
                <c:pt idx="0">
                  <c:v>10887</c:v>
                </c:pt>
                <c:pt idx="1">
                  <c:v>23239</c:v>
                </c:pt>
                <c:pt idx="2">
                  <c:v>46502</c:v>
                </c:pt>
                <c:pt idx="3">
                  <c:v>38840</c:v>
                </c:pt>
                <c:pt idx="4">
                  <c:v>30891</c:v>
                </c:pt>
                <c:pt idx="5">
                  <c:v>42864</c:v>
                </c:pt>
                <c:pt idx="6">
                  <c:v>37341</c:v>
                </c:pt>
                <c:pt idx="7">
                  <c:v>29577</c:v>
                </c:pt>
                <c:pt idx="8">
                  <c:v>28824</c:v>
                </c:pt>
                <c:pt idx="9">
                  <c:v>25889</c:v>
                </c:pt>
                <c:pt idx="10">
                  <c:v>25436</c:v>
                </c:pt>
                <c:pt idx="11">
                  <c:v>27753</c:v>
                </c:pt>
                <c:pt idx="12">
                  <c:v>26130</c:v>
                </c:pt>
                <c:pt idx="13">
                  <c:v>26723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95-4940-8581-3191E9C65A1D}"/>
            </c:ext>
          </c:extLst>
        </c:ser>
        <c:ser>
          <c:idx val="1"/>
          <c:order val="3"/>
          <c:tx>
            <c:strRef>
              <c:f>Deviation!$C$1</c:f>
              <c:strCache>
                <c:ptCount val="1"/>
                <c:pt idx="0">
                  <c:v>(M0) No. 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val>
            <c:numRef>
              <c:f>Deviation!$C$2:$C$15</c:f>
              <c:numCache>
                <c:formatCode>_(* #,##0_);_(* \(#,##0\);_(* "-"??_);_(@_)</c:formatCode>
                <c:ptCount val="14"/>
                <c:pt idx="0">
                  <c:v>10887</c:v>
                </c:pt>
                <c:pt idx="1">
                  <c:v>23239</c:v>
                </c:pt>
                <c:pt idx="2">
                  <c:v>46502</c:v>
                </c:pt>
                <c:pt idx="3">
                  <c:v>38840</c:v>
                </c:pt>
                <c:pt idx="4">
                  <c:v>30891</c:v>
                </c:pt>
                <c:pt idx="5">
                  <c:v>42864</c:v>
                </c:pt>
                <c:pt idx="6">
                  <c:v>37341</c:v>
                </c:pt>
                <c:pt idx="7">
                  <c:v>29577</c:v>
                </c:pt>
                <c:pt idx="8">
                  <c:v>28824</c:v>
                </c:pt>
                <c:pt idx="9">
                  <c:v>25889</c:v>
                </c:pt>
                <c:pt idx="10">
                  <c:v>25436</c:v>
                </c:pt>
                <c:pt idx="11">
                  <c:v>27753</c:v>
                </c:pt>
                <c:pt idx="12">
                  <c:v>26130</c:v>
                </c:pt>
                <c:pt idx="13">
                  <c:v>26723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5-4940-8581-3191E9C6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9856"/>
        <c:axId val="2122770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val>
                  <c:numRef>
                    <c:extLst>
                      <c:ext uri="{02D57815-91ED-43cb-92C2-25804820EDAC}">
                        <c15:formulaRef>
                          <c15:sqref>Deviation!$D$2:$D$15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38</c:v>
                      </c:pt>
                      <c:pt idx="1">
                        <c:v>60</c:v>
                      </c:pt>
                      <c:pt idx="2">
                        <c:v>353</c:v>
                      </c:pt>
                      <c:pt idx="3">
                        <c:v>509</c:v>
                      </c:pt>
                      <c:pt idx="4">
                        <c:v>360</c:v>
                      </c:pt>
                      <c:pt idx="5">
                        <c:v>355</c:v>
                      </c:pt>
                      <c:pt idx="6">
                        <c:v>201</c:v>
                      </c:pt>
                      <c:pt idx="7">
                        <c:v>383</c:v>
                      </c:pt>
                      <c:pt idx="8">
                        <c:v>413</c:v>
                      </c:pt>
                      <c:pt idx="9">
                        <c:v>385</c:v>
                      </c:pt>
                      <c:pt idx="10">
                        <c:v>418</c:v>
                      </c:pt>
                      <c:pt idx="11">
                        <c:v>520</c:v>
                      </c:pt>
                      <c:pt idx="12">
                        <c:v>436</c:v>
                      </c:pt>
                      <c:pt idx="13">
                        <c:v>507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D95-4940-8581-3191E9C65A1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Deviation!$D$2:$D$15</c:f>
              <c:numCache>
                <c:formatCode>General</c:formatCode>
                <c:ptCount val="14"/>
                <c:pt idx="0">
                  <c:v>38</c:v>
                </c:pt>
                <c:pt idx="1">
                  <c:v>60</c:v>
                </c:pt>
                <c:pt idx="2">
                  <c:v>353</c:v>
                </c:pt>
                <c:pt idx="3">
                  <c:v>509</c:v>
                </c:pt>
                <c:pt idx="4">
                  <c:v>360</c:v>
                </c:pt>
                <c:pt idx="5">
                  <c:v>355</c:v>
                </c:pt>
                <c:pt idx="6">
                  <c:v>201</c:v>
                </c:pt>
                <c:pt idx="7">
                  <c:v>383</c:v>
                </c:pt>
                <c:pt idx="8">
                  <c:v>413</c:v>
                </c:pt>
                <c:pt idx="9">
                  <c:v>385</c:v>
                </c:pt>
                <c:pt idx="10">
                  <c:v>418</c:v>
                </c:pt>
                <c:pt idx="11">
                  <c:v>520</c:v>
                </c:pt>
                <c:pt idx="12">
                  <c:v>436</c:v>
                </c:pt>
                <c:pt idx="13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5-4940-8581-3191E9C6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28656"/>
        <c:axId val="603726576"/>
      </c:lineChart>
      <c:catAx>
        <c:axId val="212276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70272"/>
        <c:crosses val="autoZero"/>
        <c:auto val="1"/>
        <c:lblAlgn val="ctr"/>
        <c:lblOffset val="100"/>
        <c:noMultiLvlLbl val="0"/>
      </c:catAx>
      <c:valAx>
        <c:axId val="2122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69856"/>
        <c:crosses val="autoZero"/>
        <c:crossBetween val="between"/>
      </c:valAx>
      <c:valAx>
        <c:axId val="60372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03728656"/>
        <c:crosses val="max"/>
        <c:crossBetween val="between"/>
      </c:valAx>
      <c:catAx>
        <c:axId val="60372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60372657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[M03 60+] No</a:t>
            </a:r>
            <a:r>
              <a:rPr lang="en-US" b="1" baseline="0"/>
              <a:t>. App (Invariant Method)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'Invariant Method'!$D$1</c:f>
              <c:strCache>
                <c:ptCount val="1"/>
                <c:pt idx="0">
                  <c:v>(M03 60+) No. App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'Invariant Method'!$D$2:$D$15</c:f>
              <c:numCache>
                <c:formatCode>General</c:formatCode>
                <c:ptCount val="14"/>
                <c:pt idx="0">
                  <c:v>38</c:v>
                </c:pt>
                <c:pt idx="1">
                  <c:v>60</c:v>
                </c:pt>
                <c:pt idx="2">
                  <c:v>353</c:v>
                </c:pt>
                <c:pt idx="3">
                  <c:v>509</c:v>
                </c:pt>
                <c:pt idx="4">
                  <c:v>360</c:v>
                </c:pt>
                <c:pt idx="5">
                  <c:v>355</c:v>
                </c:pt>
                <c:pt idx="6">
                  <c:v>201</c:v>
                </c:pt>
                <c:pt idx="7">
                  <c:v>383</c:v>
                </c:pt>
                <c:pt idx="8">
                  <c:v>413</c:v>
                </c:pt>
                <c:pt idx="9">
                  <c:v>385</c:v>
                </c:pt>
                <c:pt idx="10">
                  <c:v>418</c:v>
                </c:pt>
                <c:pt idx="11">
                  <c:v>520</c:v>
                </c:pt>
                <c:pt idx="12">
                  <c:v>436</c:v>
                </c:pt>
                <c:pt idx="13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1-4181-8808-A738B5BEFD5F}"/>
            </c:ext>
          </c:extLst>
        </c:ser>
        <c:ser>
          <c:idx val="3"/>
          <c:order val="1"/>
          <c:tx>
            <c:strRef>
              <c:f>'Invariant Method'!$E$1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ysDot"/>
              </a:ln>
              <a:effectLst/>
            </c:spPr>
          </c:marker>
          <c:val>
            <c:numRef>
              <c:f>'Invariant Method'!$E$2:$E$15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70.559603829940585</c:v>
                </c:pt>
                <c:pt idx="2">
                  <c:v>349.3326934454202</c:v>
                </c:pt>
                <c:pt idx="3">
                  <c:v>465.13579992895092</c:v>
                </c:pt>
                <c:pt idx="4">
                  <c:v>444.62213963550812</c:v>
                </c:pt>
                <c:pt idx="5">
                  <c:v>429.61005730565455</c:v>
                </c:pt>
                <c:pt idx="6">
                  <c:v>397.01778888935883</c:v>
                </c:pt>
                <c:pt idx="7">
                  <c:v>397.60517764042703</c:v>
                </c:pt>
                <c:pt idx="8">
                  <c:v>402.4187105214458</c:v>
                </c:pt>
                <c:pt idx="9">
                  <c:v>401.65555672800804</c:v>
                </c:pt>
                <c:pt idx="10">
                  <c:v>404.98075715386386</c:v>
                </c:pt>
                <c:pt idx="11">
                  <c:v>420.79521577090554</c:v>
                </c:pt>
                <c:pt idx="12">
                  <c:v>423.16309946187914</c:v>
                </c:pt>
                <c:pt idx="13">
                  <c:v>432.39582347190867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1-4181-8808-A738B5BE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24719"/>
        <c:axId val="2104626383"/>
      </c:lineChart>
      <c:scatterChart>
        <c:scatterStyle val="lineMarker"/>
        <c:varyColors val="0"/>
        <c:ser>
          <c:idx val="4"/>
          <c:order val="2"/>
          <c:tx>
            <c:strRef>
              <c:f>'Invariant Method'!$F$1</c:f>
              <c:strCache>
                <c:ptCount val="1"/>
                <c:pt idx="0">
                  <c:v>Suspicious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57150">
                <a:solidFill>
                  <a:srgbClr val="FF0000">
                    <a:alpha val="70000"/>
                  </a:srgbClr>
                </a:solidFill>
              </a:ln>
              <a:effectLst/>
            </c:spPr>
          </c:marker>
          <c:yVal>
            <c:numRef>
              <c:f>'Invariant Method'!$F$2:$F$15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353</c:v>
                </c:pt>
                <c:pt idx="3">
                  <c:v>509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413</c:v>
                </c:pt>
                <c:pt idx="9">
                  <c:v>0</c:v>
                </c:pt>
                <c:pt idx="10">
                  <c:v>418</c:v>
                </c:pt>
                <c:pt idx="11">
                  <c:v>520</c:v>
                </c:pt>
                <c:pt idx="12">
                  <c:v>436</c:v>
                </c:pt>
                <c:pt idx="13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71-4181-8808-A738B5BE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24719"/>
        <c:axId val="2104626383"/>
      </c:scatterChart>
      <c:catAx>
        <c:axId val="210462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26383"/>
        <c:crosses val="autoZero"/>
        <c:auto val="1"/>
        <c:lblAlgn val="ctr"/>
        <c:lblOffset val="100"/>
        <c:noMultiLvlLbl val="0"/>
      </c:catAx>
      <c:valAx>
        <c:axId val="21046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Deviation of M01 &amp; M03 (60+) No. Application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Deviation!$G$1</c:f>
              <c:strCache>
                <c:ptCount val="1"/>
                <c:pt idx="0">
                  <c:v>Deviation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Deviation!$G$2:$G$15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0.51028173575129532</c:v>
                </c:pt>
                <c:pt idx="2">
                  <c:v>4.8782952900886967</c:v>
                </c:pt>
                <c:pt idx="3">
                  <c:v>-2.6821272413877248</c:v>
                </c:pt>
                <c:pt idx="4">
                  <c:v>1.4303265834429257</c:v>
                </c:pt>
                <c:pt idx="5">
                  <c:v>-3.5834098944848132E-2</c:v>
                </c:pt>
                <c:pt idx="6">
                  <c:v>3.366743426337492</c:v>
                </c:pt>
                <c:pt idx="7">
                  <c:v>-4.354875544995271</c:v>
                </c:pt>
                <c:pt idx="8">
                  <c:v>-3.0766750231450177</c:v>
                </c:pt>
                <c:pt idx="9">
                  <c:v>0.66581584038344932</c:v>
                </c:pt>
                <c:pt idx="10">
                  <c:v>-4.8985808893093656</c:v>
                </c:pt>
                <c:pt idx="11">
                  <c:v>2.6788393670250881</c:v>
                </c:pt>
                <c:pt idx="12">
                  <c:v>2.7622778330726576</c:v>
                </c:pt>
                <c:pt idx="13">
                  <c:v>7.1755728143323481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C-4F59-8A24-40D6BC1665D4}"/>
            </c:ext>
          </c:extLst>
        </c:ser>
        <c:ser>
          <c:idx val="1"/>
          <c:order val="1"/>
          <c:tx>
            <c:strRef>
              <c:f>Deviation!$H$1</c:f>
              <c:strCache>
                <c:ptCount val="1"/>
                <c:pt idx="0">
                  <c:v>95% 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Deviation!$H$2:$H$15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1.2296063268211612</c:v>
                </c:pt>
                <c:pt idx="2">
                  <c:v>1.2296063268211612</c:v>
                </c:pt>
                <c:pt idx="3">
                  <c:v>1.2296063268211612</c:v>
                </c:pt>
                <c:pt idx="4">
                  <c:v>1.2296063268211612</c:v>
                </c:pt>
                <c:pt idx="5">
                  <c:v>1.2296063268211612</c:v>
                </c:pt>
                <c:pt idx="6">
                  <c:v>1.2296063268211612</c:v>
                </c:pt>
                <c:pt idx="7">
                  <c:v>1.2296063268211612</c:v>
                </c:pt>
                <c:pt idx="8">
                  <c:v>1.2296063268211612</c:v>
                </c:pt>
                <c:pt idx="9">
                  <c:v>1.2296063268211612</c:v>
                </c:pt>
                <c:pt idx="10">
                  <c:v>1.2296063268211612</c:v>
                </c:pt>
                <c:pt idx="11">
                  <c:v>1.2296063268211612</c:v>
                </c:pt>
                <c:pt idx="12">
                  <c:v>1.2296063268211612</c:v>
                </c:pt>
                <c:pt idx="13">
                  <c:v>1.2296063268211612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C-4F59-8A24-40D6BC1665D4}"/>
            </c:ext>
          </c:extLst>
        </c:ser>
        <c:ser>
          <c:idx val="2"/>
          <c:order val="2"/>
          <c:tx>
            <c:strRef>
              <c:f>Deviation!$I$1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Deviation!$I$2:$I$15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1.7331818030416213</c:v>
                </c:pt>
                <c:pt idx="2">
                  <c:v>1.7331818030416213</c:v>
                </c:pt>
                <c:pt idx="3">
                  <c:v>1.7331818030416213</c:v>
                </c:pt>
                <c:pt idx="4">
                  <c:v>1.7331818030416213</c:v>
                </c:pt>
                <c:pt idx="5">
                  <c:v>1.7331818030416213</c:v>
                </c:pt>
                <c:pt idx="6">
                  <c:v>1.7331818030416213</c:v>
                </c:pt>
                <c:pt idx="7">
                  <c:v>1.7331818030416213</c:v>
                </c:pt>
                <c:pt idx="8">
                  <c:v>1.7331818030416213</c:v>
                </c:pt>
                <c:pt idx="9">
                  <c:v>1.7331818030416213</c:v>
                </c:pt>
                <c:pt idx="10">
                  <c:v>1.7331818030416213</c:v>
                </c:pt>
                <c:pt idx="11">
                  <c:v>1.7331818030416213</c:v>
                </c:pt>
                <c:pt idx="12">
                  <c:v>1.7331818030416213</c:v>
                </c:pt>
                <c:pt idx="13">
                  <c:v>1.7331818030416213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C-4F59-8A24-40D6BC1665D4}"/>
            </c:ext>
          </c:extLst>
        </c:ser>
        <c:ser>
          <c:idx val="3"/>
          <c:order val="3"/>
          <c:tx>
            <c:strRef>
              <c:f>Deviation!$J$1</c:f>
              <c:strCache>
                <c:ptCount val="1"/>
                <c:pt idx="0">
                  <c:v>Higher CI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Deviation!$J$2:$J$15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4.1923944566839442</c:v>
                </c:pt>
                <c:pt idx="2">
                  <c:v>4.1923944566839442</c:v>
                </c:pt>
                <c:pt idx="3">
                  <c:v>4.1923944566839442</c:v>
                </c:pt>
                <c:pt idx="4">
                  <c:v>4.1923944566839442</c:v>
                </c:pt>
                <c:pt idx="5">
                  <c:v>4.1923944566839442</c:v>
                </c:pt>
                <c:pt idx="6">
                  <c:v>4.1923944566839442</c:v>
                </c:pt>
                <c:pt idx="7">
                  <c:v>4.1923944566839442</c:v>
                </c:pt>
                <c:pt idx="8">
                  <c:v>4.1923944566839442</c:v>
                </c:pt>
                <c:pt idx="9">
                  <c:v>4.1923944566839442</c:v>
                </c:pt>
                <c:pt idx="10">
                  <c:v>4.1923944566839442</c:v>
                </c:pt>
                <c:pt idx="11">
                  <c:v>4.1923944566839442</c:v>
                </c:pt>
                <c:pt idx="12">
                  <c:v>4.1923944566839442</c:v>
                </c:pt>
                <c:pt idx="13">
                  <c:v>4.1923944566839442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C-4F59-8A24-40D6BC16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136432"/>
        <c:axId val="964138928"/>
      </c:lineChart>
      <c:scatterChart>
        <c:scatterStyle val="lineMarker"/>
        <c:varyColors val="0"/>
        <c:ser>
          <c:idx val="4"/>
          <c:order val="4"/>
          <c:tx>
            <c:strRef>
              <c:f>Deviation!$K$1</c:f>
              <c:strCache>
                <c:ptCount val="1"/>
                <c:pt idx="0">
                  <c:v>Suspicious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4"/>
            <c:spPr>
              <a:noFill/>
              <a:ln w="53975">
                <a:solidFill>
                  <a:srgbClr val="FF0000">
                    <a:alpha val="70000"/>
                  </a:srgbClr>
                </a:solidFill>
              </a:ln>
              <a:effectLst/>
            </c:spPr>
          </c:marker>
          <c:yVal>
            <c:numRef>
              <c:f>Deviation!$K$2:$K$15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4.8782952900886967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3.366743426337492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2.6788393670250881</c:v>
                </c:pt>
                <c:pt idx="12">
                  <c:v>2.7622778330726576</c:v>
                </c:pt>
                <c:pt idx="13">
                  <c:v>7.1755728143323481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C-4F59-8A24-40D6BC16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36432"/>
        <c:axId val="964138928"/>
      </c:scatterChart>
      <c:catAx>
        <c:axId val="96413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38928"/>
        <c:crosses val="autoZero"/>
        <c:auto val="1"/>
        <c:lblAlgn val="ctr"/>
        <c:lblOffset val="100"/>
        <c:noMultiLvlLbl val="0"/>
      </c:catAx>
      <c:valAx>
        <c:axId val="9641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36432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latin typeface="+mn-lt"/>
              </a:rPr>
              <a:t>[M03 60+] No</a:t>
            </a:r>
            <a:r>
              <a:rPr lang="en-US" b="1" baseline="0">
                <a:latin typeface="+mn-lt"/>
              </a:rPr>
              <a:t>. App (VaR - Static)</a:t>
            </a:r>
            <a:endParaRPr lang="en-US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'Invariant Method'!$D$1</c:f>
              <c:strCache>
                <c:ptCount val="1"/>
                <c:pt idx="0">
                  <c:v>(M03 60+) No. App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'Invariant Method'!$D$2:$D$15</c:f>
              <c:numCache>
                <c:formatCode>General</c:formatCode>
                <c:ptCount val="14"/>
                <c:pt idx="0">
                  <c:v>38</c:v>
                </c:pt>
                <c:pt idx="1">
                  <c:v>60</c:v>
                </c:pt>
                <c:pt idx="2">
                  <c:v>353</c:v>
                </c:pt>
                <c:pt idx="3">
                  <c:v>509</c:v>
                </c:pt>
                <c:pt idx="4">
                  <c:v>360</c:v>
                </c:pt>
                <c:pt idx="5">
                  <c:v>355</c:v>
                </c:pt>
                <c:pt idx="6">
                  <c:v>201</c:v>
                </c:pt>
                <c:pt idx="7">
                  <c:v>383</c:v>
                </c:pt>
                <c:pt idx="8">
                  <c:v>413</c:v>
                </c:pt>
                <c:pt idx="9">
                  <c:v>385</c:v>
                </c:pt>
                <c:pt idx="10">
                  <c:v>418</c:v>
                </c:pt>
                <c:pt idx="11">
                  <c:v>520</c:v>
                </c:pt>
                <c:pt idx="12">
                  <c:v>436</c:v>
                </c:pt>
                <c:pt idx="13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6-4522-80A0-25FDC2D9E8EF}"/>
            </c:ext>
          </c:extLst>
        </c:ser>
        <c:ser>
          <c:idx val="1"/>
          <c:order val="1"/>
          <c:tx>
            <c:strRef>
              <c:f>'Invariant Method'!#REF!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alpha val="70000"/>
                </a:schemeClr>
              </a:solidFill>
              <a:ln>
                <a:solidFill>
                  <a:schemeClr val="accent4"/>
                </a:solidFill>
                <a:prstDash val="sysDot"/>
              </a:ln>
              <a:effectLst/>
            </c:spPr>
          </c:marker>
          <c:val>
            <c:numRef>
              <c:f>'Invariant Method'!#REF!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6-4522-80A0-25FDC2D9E8EF}"/>
            </c:ext>
          </c:extLst>
        </c:ser>
        <c:ser>
          <c:idx val="2"/>
          <c:order val="2"/>
          <c:tx>
            <c:strRef>
              <c:f>'Invariant Method'!#REF!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ysDot"/>
              </a:ln>
              <a:effectLst/>
            </c:spPr>
          </c:marker>
          <c:val>
            <c:numRef>
              <c:f>'Invariant Method'!#REF!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6-4522-80A0-25FDC2D9E8EF}"/>
            </c:ext>
          </c:extLst>
        </c:ser>
        <c:ser>
          <c:idx val="3"/>
          <c:order val="3"/>
          <c:tx>
            <c:strRef>
              <c:f>'Invariant Method'!$E$1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ysDot"/>
              </a:ln>
              <a:effectLst/>
            </c:spPr>
          </c:marker>
          <c:val>
            <c:numRef>
              <c:f>'Invariant Method'!$E$2:$E$15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70.559603829940585</c:v>
                </c:pt>
                <c:pt idx="2">
                  <c:v>349.3326934454202</c:v>
                </c:pt>
                <c:pt idx="3">
                  <c:v>465.13579992895092</c:v>
                </c:pt>
                <c:pt idx="4">
                  <c:v>444.62213963550812</c:v>
                </c:pt>
                <c:pt idx="5">
                  <c:v>429.61005730565455</c:v>
                </c:pt>
                <c:pt idx="6">
                  <c:v>397.01778888935883</c:v>
                </c:pt>
                <c:pt idx="7">
                  <c:v>397.60517764042703</c:v>
                </c:pt>
                <c:pt idx="8">
                  <c:v>402.4187105214458</c:v>
                </c:pt>
                <c:pt idx="9">
                  <c:v>401.65555672800804</c:v>
                </c:pt>
                <c:pt idx="10">
                  <c:v>404.98075715386386</c:v>
                </c:pt>
                <c:pt idx="11">
                  <c:v>420.79521577090554</c:v>
                </c:pt>
                <c:pt idx="12">
                  <c:v>423.16309946187914</c:v>
                </c:pt>
                <c:pt idx="13">
                  <c:v>432.39582347190867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6-4522-80A0-25FDC2D9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24719"/>
        <c:axId val="2104626383"/>
      </c:lineChart>
      <c:scatterChart>
        <c:scatterStyle val="lineMarker"/>
        <c:varyColors val="0"/>
        <c:ser>
          <c:idx val="4"/>
          <c:order val="4"/>
          <c:tx>
            <c:strRef>
              <c:f>'Invariant Method'!$F$1</c:f>
              <c:strCache>
                <c:ptCount val="1"/>
                <c:pt idx="0">
                  <c:v>Suspicious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57150">
                <a:solidFill>
                  <a:srgbClr val="FF0000">
                    <a:alpha val="70000"/>
                  </a:srgbClr>
                </a:solidFill>
              </a:ln>
              <a:effectLst/>
            </c:spPr>
          </c:marker>
          <c:yVal>
            <c:numRef>
              <c:f>'Invariant Method'!$F$2:$F$15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353</c:v>
                </c:pt>
                <c:pt idx="3">
                  <c:v>509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413</c:v>
                </c:pt>
                <c:pt idx="9">
                  <c:v>0</c:v>
                </c:pt>
                <c:pt idx="10">
                  <c:v>418</c:v>
                </c:pt>
                <c:pt idx="11">
                  <c:v>520</c:v>
                </c:pt>
                <c:pt idx="12">
                  <c:v>436</c:v>
                </c:pt>
                <c:pt idx="13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66-4522-80A0-25FDC2D9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24719"/>
        <c:axId val="2104626383"/>
      </c:scatterChart>
      <c:catAx>
        <c:axId val="210462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26383"/>
        <c:crosses val="autoZero"/>
        <c:auto val="1"/>
        <c:lblAlgn val="ctr"/>
        <c:lblOffset val="100"/>
        <c:noMultiLvlLbl val="0"/>
      </c:catAx>
      <c:valAx>
        <c:axId val="21046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20</xdr:row>
      <xdr:rowOff>36195</xdr:rowOff>
    </xdr:from>
    <xdr:to>
      <xdr:col>7</xdr:col>
      <xdr:colOff>265361</xdr:colOff>
      <xdr:row>48</xdr:row>
      <xdr:rowOff>137063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038480-8A9E-4244-B565-0760889D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3846195"/>
          <a:ext cx="5656511" cy="5168168"/>
        </a:xfrm>
        <a:prstGeom prst="rect">
          <a:avLst/>
        </a:prstGeom>
      </xdr:spPr>
    </xdr:pic>
    <xdr:clientData/>
  </xdr:twoCellAnchor>
  <xdr:twoCellAnchor>
    <xdr:from>
      <xdr:col>7</xdr:col>
      <xdr:colOff>648565</xdr:colOff>
      <xdr:row>16</xdr:row>
      <xdr:rowOff>2685</xdr:rowOff>
    </xdr:from>
    <xdr:to>
      <xdr:col>20</xdr:col>
      <xdr:colOff>170410</xdr:colOff>
      <xdr:row>36</xdr:row>
      <xdr:rowOff>91268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F07E8-B667-4433-8987-27F9F5DB9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396761</xdr:colOff>
      <xdr:row>50</xdr:row>
      <xdr:rowOff>134043</xdr:rowOff>
    </xdr:from>
    <xdr:to>
      <xdr:col>14</xdr:col>
      <xdr:colOff>395029</xdr:colOff>
      <xdr:row>65</xdr:row>
      <xdr:rowOff>151534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94BECA-B014-4062-830A-8762A9FC6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511232</xdr:colOff>
      <xdr:row>34</xdr:row>
      <xdr:rowOff>142700</xdr:rowOff>
    </xdr:from>
    <xdr:to>
      <xdr:col>14</xdr:col>
      <xdr:colOff>460837</xdr:colOff>
      <xdr:row>53</xdr:row>
      <xdr:rowOff>24071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24165-9F64-63F6-35CA-AA223EC2E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574790</xdr:colOff>
      <xdr:row>6</xdr:row>
      <xdr:rowOff>82262</xdr:rowOff>
    </xdr:from>
    <xdr:to>
      <xdr:col>29</xdr:col>
      <xdr:colOff>126077</xdr:colOff>
      <xdr:row>23</xdr:row>
      <xdr:rowOff>151015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EDF7B-FBE9-A42A-38B4-484A8CE8D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20</xdr:row>
      <xdr:rowOff>36195</xdr:rowOff>
    </xdr:from>
    <xdr:to>
      <xdr:col>7</xdr:col>
      <xdr:colOff>265361</xdr:colOff>
      <xdr:row>48</xdr:row>
      <xdr:rowOff>133253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CFB5E7-D3F2-5B82-C015-2DF747334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3970020"/>
          <a:ext cx="5658416" cy="5171978"/>
        </a:xfrm>
        <a:prstGeom prst="rect">
          <a:avLst/>
        </a:prstGeom>
      </xdr:spPr>
    </xdr:pic>
    <xdr:clientData/>
  </xdr:twoCellAnchor>
  <xdr:twoCellAnchor>
    <xdr:from>
      <xdr:col>7</xdr:col>
      <xdr:colOff>648565</xdr:colOff>
      <xdr:row>16</xdr:row>
      <xdr:rowOff>2685</xdr:rowOff>
    </xdr:from>
    <xdr:to>
      <xdr:col>20</xdr:col>
      <xdr:colOff>170410</xdr:colOff>
      <xdr:row>36</xdr:row>
      <xdr:rowOff>91268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FB1C727C-C973-322F-B82C-82CC81FA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31173</xdr:colOff>
      <xdr:row>0</xdr:row>
      <xdr:rowOff>350520</xdr:rowOff>
    </xdr:from>
    <xdr:to>
      <xdr:col>18</xdr:col>
      <xdr:colOff>11084</xdr:colOff>
      <xdr:row>15</xdr:row>
      <xdr:rowOff>186170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B3718-D256-D821-B248-A097B712A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35</xdr:row>
      <xdr:rowOff>57150</xdr:rowOff>
    </xdr:from>
    <xdr:to>
      <xdr:col>7</xdr:col>
      <xdr:colOff>288221</xdr:colOff>
      <xdr:row>63</xdr:row>
      <xdr:rowOff>156113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72B5-3AC2-4DF6-A367-30A816296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591300"/>
          <a:ext cx="5646986" cy="5166263"/>
        </a:xfrm>
        <a:prstGeom prst="rect">
          <a:avLst/>
        </a:prstGeom>
      </xdr:spPr>
    </xdr:pic>
    <xdr:clientData/>
  </xdr:twoCellAnchor>
  <xdr:twoCellAnchor>
    <xdr:from>
      <xdr:col>8</xdr:col>
      <xdr:colOff>431224</xdr:colOff>
      <xdr:row>0</xdr:row>
      <xdr:rowOff>266528</xdr:rowOff>
    </xdr:from>
    <xdr:to>
      <xdr:col>21</xdr:col>
      <xdr:colOff>346621</xdr:colOff>
      <xdr:row>24</xdr:row>
      <xdr:rowOff>27017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72D8E3-FF23-9252-C60E-390F1C22B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173354</xdr:colOff>
      <xdr:row>0</xdr:row>
      <xdr:rowOff>94379</xdr:rowOff>
    </xdr:from>
    <xdr:to>
      <xdr:col>23</xdr:col>
      <xdr:colOff>114300</xdr:colOff>
      <xdr:row>16</xdr:row>
      <xdr:rowOff>40957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129154B-39FF-4EBA-B9B6-DA01D68C2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89533</xdr:colOff>
      <xdr:row>16</xdr:row>
      <xdr:rowOff>134111</xdr:rowOff>
    </xdr:from>
    <xdr:to>
      <xdr:col>23</xdr:col>
      <xdr:colOff>104774</xdr:colOff>
      <xdr:row>34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5C852-BB81-4D22-815C-CF8BBE229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350520</xdr:colOff>
      <xdr:row>1</xdr:row>
      <xdr:rowOff>62865</xdr:rowOff>
    </xdr:from>
    <xdr:to>
      <xdr:col>19</xdr:col>
      <xdr:colOff>161925</xdr:colOff>
      <xdr:row>34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12EA46C-A2DF-4F12-9116-6E3E6C83C394}"/>
            </a:ext>
          </a:extLst>
        </xdr:cNvPr>
        <xdr:cNvSpPr/>
      </xdr:nvSpPr>
      <xdr:spPr>
        <a:xfrm>
          <a:off x="11323320" y="615315"/>
          <a:ext cx="421005" cy="6452235"/>
        </a:xfrm>
        <a:prstGeom prst="rect">
          <a:avLst/>
        </a:prstGeom>
        <a:solidFill>
          <a:srgbClr val="5B9BD5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550545</xdr:colOff>
      <xdr:row>1</xdr:row>
      <xdr:rowOff>55245</xdr:rowOff>
    </xdr:from>
    <xdr:to>
      <xdr:col>15</xdr:col>
      <xdr:colOff>360045</xdr:colOff>
      <xdr:row>35</xdr:row>
      <xdr:rowOff>1905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D1FC7E7-E6C2-40AC-A676-4662009F883E}"/>
            </a:ext>
          </a:extLst>
        </xdr:cNvPr>
        <xdr:cNvSpPr/>
      </xdr:nvSpPr>
      <xdr:spPr>
        <a:xfrm>
          <a:off x="9084945" y="607695"/>
          <a:ext cx="419100" cy="6471285"/>
        </a:xfrm>
        <a:prstGeom prst="rect">
          <a:avLst/>
        </a:prstGeom>
        <a:solidFill>
          <a:srgbClr val="5B9BD5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20955</xdr:colOff>
      <xdr:row>1</xdr:row>
      <xdr:rowOff>68580</xdr:rowOff>
    </xdr:from>
    <xdr:to>
      <xdr:col>20</xdr:col>
      <xdr:colOff>443865</xdr:colOff>
      <xdr:row>34</xdr:row>
      <xdr:rowOff>179070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8759E63-5ABB-4FAE-A4E3-F8E9E9845903}"/>
            </a:ext>
          </a:extLst>
        </xdr:cNvPr>
        <xdr:cNvSpPr/>
      </xdr:nvSpPr>
      <xdr:spPr>
        <a:xfrm>
          <a:off x="12212955" y="621030"/>
          <a:ext cx="422910" cy="6454140"/>
        </a:xfrm>
        <a:prstGeom prst="rect">
          <a:avLst/>
        </a:prstGeom>
        <a:solidFill>
          <a:srgbClr val="5B9BD5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440055</xdr:colOff>
      <xdr:row>1</xdr:row>
      <xdr:rowOff>66675</xdr:rowOff>
    </xdr:from>
    <xdr:to>
      <xdr:col>21</xdr:col>
      <xdr:colOff>253365</xdr:colOff>
      <xdr:row>34</xdr:row>
      <xdr:rowOff>173355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3DF0953-98A7-4B29-AA53-2A5148731B89}"/>
            </a:ext>
          </a:extLst>
        </xdr:cNvPr>
        <xdr:cNvSpPr/>
      </xdr:nvSpPr>
      <xdr:spPr>
        <a:xfrm>
          <a:off x="12632055" y="619125"/>
          <a:ext cx="422910" cy="6450330"/>
        </a:xfrm>
        <a:prstGeom prst="rect">
          <a:avLst/>
        </a:prstGeom>
        <a:solidFill>
          <a:srgbClr val="5B9BD5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123825</xdr:colOff>
      <xdr:row>1</xdr:row>
      <xdr:rowOff>68580</xdr:rowOff>
    </xdr:from>
    <xdr:to>
      <xdr:col>22</xdr:col>
      <xdr:colOff>548640</xdr:colOff>
      <xdr:row>34</xdr:row>
      <xdr:rowOff>169545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853C395-30A2-4990-9B2D-3E0F1BC1DFFA}"/>
            </a:ext>
          </a:extLst>
        </xdr:cNvPr>
        <xdr:cNvSpPr/>
      </xdr:nvSpPr>
      <xdr:spPr>
        <a:xfrm>
          <a:off x="13535025" y="621030"/>
          <a:ext cx="424815" cy="6444615"/>
        </a:xfrm>
        <a:prstGeom prst="rect">
          <a:avLst/>
        </a:prstGeom>
        <a:solidFill>
          <a:srgbClr val="5B9BD5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533400</xdr:colOff>
      <xdr:row>1</xdr:row>
      <xdr:rowOff>55245</xdr:rowOff>
    </xdr:from>
    <xdr:to>
      <xdr:col>18</xdr:col>
      <xdr:colOff>348615</xdr:colOff>
      <xdr:row>34</xdr:row>
      <xdr:rowOff>171450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CA6222C-1B2A-4BB1-B9DA-C1BFFF7540DA}"/>
            </a:ext>
          </a:extLst>
        </xdr:cNvPr>
        <xdr:cNvSpPr/>
      </xdr:nvSpPr>
      <xdr:spPr>
        <a:xfrm>
          <a:off x="10896600" y="607695"/>
          <a:ext cx="424815" cy="6459855"/>
        </a:xfrm>
        <a:prstGeom prst="rect">
          <a:avLst/>
        </a:prstGeom>
        <a:solidFill>
          <a:schemeClr val="accent2">
            <a:alpha val="10196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240030</xdr:colOff>
      <xdr:row>1</xdr:row>
      <xdr:rowOff>66675</xdr:rowOff>
    </xdr:from>
    <xdr:to>
      <xdr:col>22</xdr:col>
      <xdr:colOff>49530</xdr:colOff>
      <xdr:row>34</xdr:row>
      <xdr:rowOff>173355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8D67B98-2D08-4537-9815-220341C9D66B}"/>
            </a:ext>
          </a:extLst>
        </xdr:cNvPr>
        <xdr:cNvSpPr/>
      </xdr:nvSpPr>
      <xdr:spPr>
        <a:xfrm>
          <a:off x="13041630" y="619125"/>
          <a:ext cx="419100" cy="6450330"/>
        </a:xfrm>
        <a:prstGeom prst="rect">
          <a:avLst/>
        </a:prstGeom>
        <a:solidFill>
          <a:schemeClr val="accent2">
            <a:alpha val="10196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380047</xdr:colOff>
      <xdr:row>10</xdr:row>
      <xdr:rowOff>77152</xdr:rowOff>
    </xdr:from>
    <xdr:to>
      <xdr:col>23</xdr:col>
      <xdr:colOff>104775</xdr:colOff>
      <xdr:row>31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586388-90B0-F15C-D4FE-956B386AB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35699</xdr:colOff>
      <xdr:row>17</xdr:row>
      <xdr:rowOff>21038</xdr:rowOff>
    </xdr:from>
    <xdr:to>
      <xdr:col>5</xdr:col>
      <xdr:colOff>724750</xdr:colOff>
      <xdr:row>36</xdr:row>
      <xdr:rowOff>95395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820CE6-2158-986C-F16E-8D14013A4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99" y="3118734"/>
          <a:ext cx="4939272" cy="3536487"/>
        </a:xfrm>
        <a:prstGeom prst="rect">
          <a:avLst/>
        </a:prstGeom>
        <a:ln w="12700">
          <a:solidFill>
            <a:schemeClr val="bg1">
              <a:lumMod val="85000"/>
            </a:schemeClr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15611</xdr:colOff>
      <xdr:row>10</xdr:row>
      <xdr:rowOff>102000</xdr:rowOff>
    </xdr:from>
    <xdr:to>
      <xdr:col>21</xdr:col>
      <xdr:colOff>351348</xdr:colOff>
      <xdr:row>26</xdr:row>
      <xdr:rowOff>112478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04B11-3643-4A89-857C-F8FC5F4EA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DB16-70C8-483E-A0C5-8E64EF1965E5}">
  <dimension ref="A1:Y48"/>
  <sheetViews>
    <sheetView zoomScale="110" zoomScaleNormal="110" workbookViewId="0">
      <selection activeCell="K3" sqref="K3:K15"/>
    </sheetView>
  </sheetViews>
  <sheetFormatPr defaultRowHeight="14.4" x14ac:dyDescent="0.3"/>
  <cols>
    <col min="1" max="1" width="3.6640625" customWidth="1"/>
    <col min="2" max="6" width="13.109375" customWidth="1"/>
    <col min="7" max="7" width="12.109375" customWidth="1"/>
    <col min="8" max="8" width="10" customWidth="1"/>
    <col min="11" max="11" width="9.77734375" customWidth="1"/>
    <col min="12" max="12" width="11.44140625" customWidth="1"/>
    <col min="13" max="13" width="11" customWidth="1"/>
    <col min="15" max="15" width="12" bestFit="1" customWidth="1"/>
    <col min="22" max="22" width="10.21875" bestFit="1" customWidth="1"/>
  </cols>
  <sheetData>
    <row r="1" spans="1:22" s="19" customFormat="1" ht="28.8" x14ac:dyDescent="0.3">
      <c r="A1" s="54" t="s">
        <v>43</v>
      </c>
      <c r="B1" s="54" t="s">
        <v>0</v>
      </c>
      <c r="C1" s="54" t="s">
        <v>37</v>
      </c>
      <c r="D1" s="54" t="s">
        <v>29</v>
      </c>
      <c r="E1" s="54" t="s">
        <v>38</v>
      </c>
      <c r="F1" s="54" t="s">
        <v>39</v>
      </c>
      <c r="G1" s="20" t="s">
        <v>41</v>
      </c>
      <c r="H1" s="54" t="s">
        <v>10</v>
      </c>
      <c r="I1" s="54" t="s">
        <v>14</v>
      </c>
      <c r="J1" s="54" t="s">
        <v>13</v>
      </c>
      <c r="K1" s="54" t="s">
        <v>42</v>
      </c>
      <c r="L1" s="20" t="s">
        <v>63</v>
      </c>
      <c r="M1" s="54" t="s">
        <v>64</v>
      </c>
      <c r="N1" s="54" t="s">
        <v>37</v>
      </c>
      <c r="O1" s="54" t="s">
        <v>29</v>
      </c>
      <c r="Q1" s="27" t="s">
        <v>41</v>
      </c>
      <c r="R1" s="24"/>
    </row>
    <row r="2" spans="1:22" x14ac:dyDescent="0.3">
      <c r="A2" s="28">
        <v>1</v>
      </c>
      <c r="B2" s="29" t="s">
        <v>20</v>
      </c>
      <c r="C2" s="59">
        <v>10887</v>
      </c>
      <c r="D2" s="28">
        <v>38</v>
      </c>
      <c r="E2" s="28" t="s">
        <v>40</v>
      </c>
      <c r="F2" s="28" t="s">
        <v>40</v>
      </c>
      <c r="G2" s="62" t="s">
        <v>40</v>
      </c>
      <c r="H2" s="32" t="s">
        <v>40</v>
      </c>
      <c r="I2" s="32" t="s">
        <v>40</v>
      </c>
      <c r="J2" s="32" t="s">
        <v>40</v>
      </c>
      <c r="K2" s="28" t="s">
        <v>40</v>
      </c>
      <c r="L2" s="62" t="s">
        <v>40</v>
      </c>
      <c r="M2" s="64">
        <v>0</v>
      </c>
      <c r="N2">
        <f>LN(C2)</f>
        <v>9.2953246958811793</v>
      </c>
      <c r="O2">
        <f>LN(D2)</f>
        <v>3.6375861597263857</v>
      </c>
      <c r="Q2" s="1"/>
      <c r="R2" s="1"/>
      <c r="S2">
        <v>2000</v>
      </c>
    </row>
    <row r="3" spans="1:22" x14ac:dyDescent="0.3">
      <c r="A3" s="28">
        <v>2</v>
      </c>
      <c r="B3" s="29" t="s">
        <v>21</v>
      </c>
      <c r="C3" s="59">
        <v>23239</v>
      </c>
      <c r="D3" s="28">
        <v>60</v>
      </c>
      <c r="E3" s="31">
        <f>ABS(((C3-C2)/ABS(C2))*100)</f>
        <v>113.45641590888216</v>
      </c>
      <c r="F3" s="31">
        <f>((D3-D2)/ABS(D2))*100</f>
        <v>57.894736842105267</v>
      </c>
      <c r="G3" s="63">
        <f>F3/E3</f>
        <v>0.51028173575129532</v>
      </c>
      <c r="H3" s="33">
        <v>1.2296063268211612</v>
      </c>
      <c r="I3" s="34">
        <f>C17-H3</f>
        <v>1.7331818030416213</v>
      </c>
      <c r="J3" s="34">
        <f>C17+H3</f>
        <v>4.1923944566839442</v>
      </c>
      <c r="K3" s="31">
        <f>IF(AND(L3&gt;I3), 1*G3, 0)</f>
        <v>0</v>
      </c>
      <c r="L3" s="63">
        <v>0.51028173575129532</v>
      </c>
      <c r="M3" s="65">
        <f>CORREL($C$2:C3,$D$2:D3)</f>
        <v>1</v>
      </c>
      <c r="N3">
        <f t="shared" ref="N3:O15" si="0">LN(C3)</f>
        <v>10.053587180780166</v>
      </c>
      <c r="O3">
        <f t="shared" si="0"/>
        <v>4.0943445622221004</v>
      </c>
      <c r="Q3" s="1" t="s">
        <v>9</v>
      </c>
      <c r="R3" s="26">
        <v>2.9627881298627825</v>
      </c>
      <c r="S3">
        <f>S2*0.91</f>
        <v>1820</v>
      </c>
      <c r="T3" t="e">
        <f>(#REF!-#REF!)/#REF!</f>
        <v>#REF!</v>
      </c>
      <c r="U3">
        <f>(S3-S2)/S2</f>
        <v>-0.09</v>
      </c>
      <c r="V3" t="e">
        <f>U3/T3</f>
        <v>#REF!</v>
      </c>
    </row>
    <row r="4" spans="1:22" x14ac:dyDescent="0.3">
      <c r="A4" s="28">
        <v>3</v>
      </c>
      <c r="B4" s="29" t="s">
        <v>22</v>
      </c>
      <c r="C4" s="59">
        <v>46502</v>
      </c>
      <c r="D4" s="28">
        <v>353</v>
      </c>
      <c r="E4" s="31">
        <f t="shared" ref="E4:F15" si="1">((C4-C3)/ABS(C3))*100</f>
        <v>100.10327466758466</v>
      </c>
      <c r="F4" s="31">
        <f t="shared" si="1"/>
        <v>488.33333333333337</v>
      </c>
      <c r="G4" s="63">
        <f t="shared" ref="G4:G15" si="2">F4/E4</f>
        <v>4.8782952900886967</v>
      </c>
      <c r="H4" s="33">
        <v>1.2296063268211612</v>
      </c>
      <c r="I4" s="34">
        <v>1.7331818030416213</v>
      </c>
      <c r="J4" s="34">
        <v>4.1923944566839442</v>
      </c>
      <c r="K4" s="31">
        <f t="shared" ref="K4:K15" si="3">IF(AND(L4&gt;I4), 1*G4, 0)</f>
        <v>4.8782952900886967</v>
      </c>
      <c r="L4" s="63">
        <v>4.8782952900886967</v>
      </c>
      <c r="M4" s="65">
        <f>CORREL($C1:C4,$D1:D4)</f>
        <v>0.95939649179941655</v>
      </c>
      <c r="N4">
        <f t="shared" si="0"/>
        <v>10.7472506014032</v>
      </c>
      <c r="O4">
        <f t="shared" si="0"/>
        <v>5.8664680569332965</v>
      </c>
      <c r="Q4" s="1" t="s">
        <v>44</v>
      </c>
      <c r="R4" s="1">
        <v>0.56434692786757645</v>
      </c>
    </row>
    <row r="5" spans="1:22" x14ac:dyDescent="0.3">
      <c r="A5" s="40">
        <v>4</v>
      </c>
      <c r="B5" s="41" t="s">
        <v>23</v>
      </c>
      <c r="C5" s="60">
        <v>38840</v>
      </c>
      <c r="D5" s="40">
        <v>509</v>
      </c>
      <c r="E5" s="43">
        <f t="shared" si="1"/>
        <v>-16.476710679110575</v>
      </c>
      <c r="F5" s="43">
        <f t="shared" si="1"/>
        <v>44.192634560906512</v>
      </c>
      <c r="G5" s="63">
        <f t="shared" si="2"/>
        <v>-2.6821272413877248</v>
      </c>
      <c r="H5" s="33">
        <v>1.2296063268211612</v>
      </c>
      <c r="I5" s="34">
        <v>1.7331818030416213</v>
      </c>
      <c r="J5" s="34">
        <v>4.1923944566839442</v>
      </c>
      <c r="K5" s="31">
        <f t="shared" si="3"/>
        <v>-2.6821272413877248</v>
      </c>
      <c r="L5" s="63">
        <v>2.68212724138772</v>
      </c>
      <c r="M5" s="65">
        <f>CORREL($C2:C5,$D2:D5)</f>
        <v>0.84887319108812032</v>
      </c>
      <c r="N5">
        <f t="shared" si="0"/>
        <v>10.567205922405261</v>
      </c>
      <c r="O5">
        <f t="shared" si="0"/>
        <v>6.2324480165505225</v>
      </c>
      <c r="Q5" s="1" t="s">
        <v>45</v>
      </c>
      <c r="R5" s="1">
        <v>2.7622778330726576</v>
      </c>
    </row>
    <row r="6" spans="1:22" x14ac:dyDescent="0.3">
      <c r="A6" s="28">
        <v>5</v>
      </c>
      <c r="B6" s="29" t="s">
        <v>24</v>
      </c>
      <c r="C6" s="59">
        <v>30891</v>
      </c>
      <c r="D6" s="28">
        <v>360</v>
      </c>
      <c r="E6" s="31">
        <f t="shared" si="1"/>
        <v>-20.466014418125646</v>
      </c>
      <c r="F6" s="31">
        <f t="shared" si="1"/>
        <v>-29.273084479371313</v>
      </c>
      <c r="G6" s="63">
        <f t="shared" si="2"/>
        <v>1.4303265834429257</v>
      </c>
      <c r="H6" s="33">
        <v>1.2296063268211612</v>
      </c>
      <c r="I6" s="34">
        <v>1.7331818030416213</v>
      </c>
      <c r="J6" s="34">
        <v>4.1923944566839442</v>
      </c>
      <c r="K6" s="31">
        <f t="shared" si="3"/>
        <v>0</v>
      </c>
      <c r="L6" s="63">
        <v>-1.43032658344293</v>
      </c>
      <c r="M6" s="65">
        <f>CORREL($C3:C6,$D3:D6)</f>
        <v>0.7065764709077238</v>
      </c>
      <c r="N6">
        <f t="shared" si="0"/>
        <v>10.338220158324861</v>
      </c>
      <c r="O6">
        <f t="shared" si="0"/>
        <v>5.8861040314501558</v>
      </c>
      <c r="Q6" s="1" t="s">
        <v>46</v>
      </c>
      <c r="R6" s="1" t="e">
        <v>#N/A</v>
      </c>
    </row>
    <row r="7" spans="1:22" x14ac:dyDescent="0.3">
      <c r="A7" s="28">
        <v>6</v>
      </c>
      <c r="B7" s="29" t="s">
        <v>25</v>
      </c>
      <c r="C7" s="59">
        <v>42864</v>
      </c>
      <c r="D7" s="28">
        <v>355</v>
      </c>
      <c r="E7" s="31">
        <f t="shared" si="1"/>
        <v>38.758861804409051</v>
      </c>
      <c r="F7" s="31">
        <f t="shared" si="1"/>
        <v>-1.3888888888888888</v>
      </c>
      <c r="G7" s="63">
        <f t="shared" si="2"/>
        <v>-3.5834098944848132E-2</v>
      </c>
      <c r="H7" s="33">
        <v>1.2296063268211612</v>
      </c>
      <c r="I7" s="34">
        <v>1.7331818030416213</v>
      </c>
      <c r="J7" s="34">
        <v>4.1923944566839442</v>
      </c>
      <c r="K7" s="31">
        <f t="shared" si="3"/>
        <v>0</v>
      </c>
      <c r="L7" s="63">
        <v>-3.5834098944848132E-2</v>
      </c>
      <c r="M7" s="65">
        <f>CORREL($C4:C7,$D4:D7)</f>
        <v>-0.13114417716981797</v>
      </c>
      <c r="N7">
        <f t="shared" si="0"/>
        <v>10.66578759178439</v>
      </c>
      <c r="O7">
        <f t="shared" si="0"/>
        <v>5.872117789475416</v>
      </c>
      <c r="Q7" s="1" t="s">
        <v>47</v>
      </c>
      <c r="R7" s="1">
        <v>2.034781785577124</v>
      </c>
    </row>
    <row r="8" spans="1:22" x14ac:dyDescent="0.3">
      <c r="A8" s="35">
        <v>7</v>
      </c>
      <c r="B8" s="36" t="s">
        <v>26</v>
      </c>
      <c r="C8" s="61">
        <v>37341</v>
      </c>
      <c r="D8" s="35">
        <v>201</v>
      </c>
      <c r="E8" s="38">
        <f t="shared" si="1"/>
        <v>-12.884938409854424</v>
      </c>
      <c r="F8" s="38">
        <f t="shared" si="1"/>
        <v>-43.380281690140841</v>
      </c>
      <c r="G8" s="63">
        <f t="shared" si="2"/>
        <v>3.366743426337492</v>
      </c>
      <c r="H8" s="33">
        <v>1.2296063268211612</v>
      </c>
      <c r="I8" s="34">
        <v>1.7331818030416213</v>
      </c>
      <c r="J8" s="34">
        <v>4.1923944566839442</v>
      </c>
      <c r="K8" s="31">
        <f t="shared" si="3"/>
        <v>0</v>
      </c>
      <c r="L8" s="63">
        <v>-3.3667434263374898</v>
      </c>
      <c r="M8" s="65">
        <f>CORREL($C5:C8,$D5:D8)</f>
        <v>0.10540767545252594</v>
      </c>
      <c r="N8">
        <f t="shared" si="0"/>
        <v>10.527847197669088</v>
      </c>
      <c r="O8">
        <f t="shared" si="0"/>
        <v>5.3033049080590757</v>
      </c>
      <c r="Q8" s="1" t="s">
        <v>48</v>
      </c>
      <c r="R8" s="1">
        <v>4.1403369149164293</v>
      </c>
    </row>
    <row r="9" spans="1:22" x14ac:dyDescent="0.3">
      <c r="A9" s="28">
        <v>8</v>
      </c>
      <c r="B9" s="29" t="s">
        <v>27</v>
      </c>
      <c r="C9" s="59">
        <v>29577</v>
      </c>
      <c r="D9" s="28">
        <v>383</v>
      </c>
      <c r="E9" s="31">
        <f t="shared" si="1"/>
        <v>-20.792158753113199</v>
      </c>
      <c r="F9" s="31">
        <f t="shared" si="1"/>
        <v>90.547263681592042</v>
      </c>
      <c r="G9" s="63">
        <f t="shared" si="2"/>
        <v>-4.354875544995271</v>
      </c>
      <c r="H9" s="33">
        <v>1.2296063268211612</v>
      </c>
      <c r="I9" s="34">
        <v>1.7331818030416213</v>
      </c>
      <c r="J9" s="34">
        <v>4.1923944566839442</v>
      </c>
      <c r="K9" s="31">
        <f t="shared" si="3"/>
        <v>-4.354875544995271</v>
      </c>
      <c r="L9" s="63">
        <v>4.3548755449952701</v>
      </c>
      <c r="M9" s="65">
        <f>CORREL($C6:C9,$D6:D9)</f>
        <v>-0.33306021716904505</v>
      </c>
      <c r="N9">
        <f t="shared" si="0"/>
        <v>10.294752311243151</v>
      </c>
      <c r="O9">
        <f t="shared" si="0"/>
        <v>5.9480349891806457</v>
      </c>
      <c r="Q9" s="1" t="s">
        <v>49</v>
      </c>
      <c r="R9" s="1">
        <v>7.4491594583285803E-3</v>
      </c>
    </row>
    <row r="10" spans="1:22" x14ac:dyDescent="0.3">
      <c r="A10" s="40">
        <v>9</v>
      </c>
      <c r="B10" s="41" t="s">
        <v>28</v>
      </c>
      <c r="C10" s="60">
        <v>28824</v>
      </c>
      <c r="D10" s="40">
        <v>413</v>
      </c>
      <c r="E10" s="43">
        <f t="shared" si="1"/>
        <v>-2.5458971498123542</v>
      </c>
      <c r="F10" s="43">
        <f t="shared" si="1"/>
        <v>7.8328981723237598</v>
      </c>
      <c r="G10" s="63">
        <f t="shared" si="2"/>
        <v>-3.0766750231450177</v>
      </c>
      <c r="H10" s="33">
        <v>1.2296063268211612</v>
      </c>
      <c r="I10" s="34">
        <v>1.7331818030416213</v>
      </c>
      <c r="J10" s="34">
        <v>4.1923944566839442</v>
      </c>
      <c r="K10" s="31">
        <f t="shared" si="3"/>
        <v>-3.0766750231450177</v>
      </c>
      <c r="L10" s="63">
        <v>3.0766750231450199</v>
      </c>
      <c r="M10" s="65">
        <f>CORREL($C7:C10,$D7:D10)</f>
        <v>-0.47202326888025675</v>
      </c>
      <c r="N10">
        <f t="shared" si="0"/>
        <v>10.26896365242793</v>
      </c>
      <c r="O10">
        <f t="shared" si="0"/>
        <v>6.0234475929610332</v>
      </c>
      <c r="Q10" s="1" t="s">
        <v>50</v>
      </c>
      <c r="R10" s="1">
        <v>0.42337101007792316</v>
      </c>
    </row>
    <row r="11" spans="1:22" x14ac:dyDescent="0.3">
      <c r="A11" s="28">
        <v>10</v>
      </c>
      <c r="B11" s="29" t="s">
        <v>3</v>
      </c>
      <c r="C11" s="59">
        <v>25889</v>
      </c>
      <c r="D11" s="28">
        <v>385</v>
      </c>
      <c r="E11" s="31">
        <f t="shared" si="1"/>
        <v>-10.18248681654177</v>
      </c>
      <c r="F11" s="31">
        <f t="shared" si="1"/>
        <v>-6.7796610169491522</v>
      </c>
      <c r="G11" s="63">
        <f t="shared" si="2"/>
        <v>0.66581584038344932</v>
      </c>
      <c r="H11" s="33">
        <v>1.2296063268211612</v>
      </c>
      <c r="I11" s="34">
        <v>1.7331818030416213</v>
      </c>
      <c r="J11" s="34">
        <v>4.1923944566839442</v>
      </c>
      <c r="K11" s="31">
        <f t="shared" si="3"/>
        <v>0</v>
      </c>
      <c r="L11" s="63">
        <v>-0.66581584038344899</v>
      </c>
      <c r="M11" s="65">
        <f>CORREL($C8:C11,$D8:D11)</f>
        <v>-0.92394041548574646</v>
      </c>
      <c r="N11">
        <f t="shared" si="0"/>
        <v>10.161573447047902</v>
      </c>
      <c r="O11">
        <f t="shared" si="0"/>
        <v>5.9532433342877846</v>
      </c>
      <c r="Q11" s="1" t="s">
        <v>51</v>
      </c>
      <c r="R11" s="1">
        <v>7.1397387153874998</v>
      </c>
    </row>
    <row r="12" spans="1:22" x14ac:dyDescent="0.3">
      <c r="A12" s="40">
        <v>11</v>
      </c>
      <c r="B12" s="41" t="s">
        <v>4</v>
      </c>
      <c r="C12" s="60">
        <v>25436</v>
      </c>
      <c r="D12" s="40">
        <v>418</v>
      </c>
      <c r="E12" s="43">
        <f t="shared" si="1"/>
        <v>-1.749777897948936</v>
      </c>
      <c r="F12" s="43">
        <f t="shared" si="1"/>
        <v>8.5714285714285712</v>
      </c>
      <c r="G12" s="63">
        <f t="shared" si="2"/>
        <v>-4.8985808893093656</v>
      </c>
      <c r="H12" s="33">
        <v>1.2296063268211612</v>
      </c>
      <c r="I12" s="34">
        <v>1.7331818030416213</v>
      </c>
      <c r="J12" s="34">
        <v>4.1923944566839442</v>
      </c>
      <c r="K12" s="31">
        <f t="shared" si="3"/>
        <v>-4.8985808893093656</v>
      </c>
      <c r="L12" s="63">
        <v>4.8985808893093701</v>
      </c>
      <c r="M12" s="65">
        <f>CORREL($C9:C12,$D9:D12)</f>
        <v>-0.27332378773252175</v>
      </c>
      <c r="N12">
        <f t="shared" si="0"/>
        <v>10.143920772387299</v>
      </c>
      <c r="O12">
        <f t="shared" si="0"/>
        <v>6.0354814325247563</v>
      </c>
      <c r="Q12" s="1" t="s">
        <v>11</v>
      </c>
      <c r="R12" s="1">
        <v>3.5834098944848132E-2</v>
      </c>
    </row>
    <row r="13" spans="1:22" x14ac:dyDescent="0.3">
      <c r="A13" s="40">
        <v>12</v>
      </c>
      <c r="B13" s="41" t="s">
        <v>5</v>
      </c>
      <c r="C13" s="60">
        <v>27753</v>
      </c>
      <c r="D13" s="40">
        <v>520</v>
      </c>
      <c r="E13" s="43">
        <f t="shared" si="1"/>
        <v>9.1091366567070295</v>
      </c>
      <c r="F13" s="43">
        <f t="shared" si="1"/>
        <v>24.401913875598087</v>
      </c>
      <c r="G13" s="63">
        <f t="shared" si="2"/>
        <v>2.6788393670250881</v>
      </c>
      <c r="H13" s="33">
        <v>1.2296063268211612</v>
      </c>
      <c r="I13" s="34">
        <v>1.7331818030416213</v>
      </c>
      <c r="J13" s="34">
        <v>4.1923944566839442</v>
      </c>
      <c r="K13" s="31">
        <f t="shared" si="3"/>
        <v>2.6788393670250881</v>
      </c>
      <c r="L13" s="63">
        <v>2.6788393670250881</v>
      </c>
      <c r="M13" s="65">
        <f>CORREL($C10:C13,$D10:D13)</f>
        <v>0.37574205824853124</v>
      </c>
      <c r="N13">
        <f t="shared" si="0"/>
        <v>10.231099221439429</v>
      </c>
      <c r="O13">
        <f t="shared" si="0"/>
        <v>6.253828811575473</v>
      </c>
      <c r="Q13" s="1" t="s">
        <v>12</v>
      </c>
      <c r="R13" s="1">
        <v>7.1755728143323481</v>
      </c>
    </row>
    <row r="14" spans="1:22" x14ac:dyDescent="0.3">
      <c r="A14" s="35">
        <v>13</v>
      </c>
      <c r="B14" s="36" t="s">
        <v>6</v>
      </c>
      <c r="C14" s="61">
        <v>26130</v>
      </c>
      <c r="D14" s="35">
        <v>436</v>
      </c>
      <c r="E14" s="38">
        <f t="shared" si="1"/>
        <v>-5.8480164306561448</v>
      </c>
      <c r="F14" s="38">
        <f t="shared" si="1"/>
        <v>-16.153846153846153</v>
      </c>
      <c r="G14" s="63">
        <f t="shared" si="2"/>
        <v>2.7622778330726576</v>
      </c>
      <c r="H14" s="33">
        <v>1.2296063268211612</v>
      </c>
      <c r="I14" s="34">
        <v>1.7331818030416213</v>
      </c>
      <c r="J14" s="34">
        <v>4.1923944566839442</v>
      </c>
      <c r="K14" s="31">
        <f t="shared" si="3"/>
        <v>0</v>
      </c>
      <c r="L14" s="63">
        <v>-2.7622778330726598</v>
      </c>
      <c r="M14" s="65">
        <f>CORREL($C11:C14,$D11:D14)</f>
        <v>0.9103816897748106</v>
      </c>
      <c r="N14">
        <f t="shared" si="0"/>
        <v>10.170839358514659</v>
      </c>
      <c r="O14">
        <f t="shared" si="0"/>
        <v>6.0776422433490342</v>
      </c>
      <c r="Q14" s="1" t="s">
        <v>52</v>
      </c>
      <c r="R14" s="1">
        <v>38.516245688216173</v>
      </c>
    </row>
    <row r="15" spans="1:22" x14ac:dyDescent="0.3">
      <c r="A15" s="28">
        <v>14</v>
      </c>
      <c r="B15" s="29" t="s">
        <v>18</v>
      </c>
      <c r="C15" s="59">
        <v>26723</v>
      </c>
      <c r="D15" s="28">
        <v>507</v>
      </c>
      <c r="E15" s="31">
        <f t="shared" si="1"/>
        <v>2.2694221201683891</v>
      </c>
      <c r="F15" s="31">
        <f t="shared" si="1"/>
        <v>16.284403669724771</v>
      </c>
      <c r="G15" s="63">
        <f t="shared" si="2"/>
        <v>7.1755728143323481</v>
      </c>
      <c r="H15" s="33">
        <v>1.2296063268211612</v>
      </c>
      <c r="I15" s="34">
        <v>1.7331818030416213</v>
      </c>
      <c r="J15" s="34">
        <v>4.1923944566839442</v>
      </c>
      <c r="K15" s="31">
        <f t="shared" si="3"/>
        <v>7.1755728143323481</v>
      </c>
      <c r="L15" s="63">
        <v>7.1755728143323481</v>
      </c>
      <c r="M15" s="65">
        <f>CORREL($C12:C15,$D12:D15)</f>
        <v>0.92898674859767416</v>
      </c>
      <c r="N15">
        <f t="shared" si="0"/>
        <v>10.193279896797268</v>
      </c>
      <c r="O15">
        <f t="shared" si="0"/>
        <v>6.2285110035911835</v>
      </c>
      <c r="Q15" s="1" t="s">
        <v>53</v>
      </c>
      <c r="R15" s="1">
        <v>13</v>
      </c>
    </row>
    <row r="16" spans="1:22" ht="15" thickBot="1" x14ac:dyDescent="0.35">
      <c r="Q16" s="23" t="s">
        <v>54</v>
      </c>
      <c r="R16" s="25">
        <v>1.2296063268211612</v>
      </c>
    </row>
    <row r="17" spans="2:3" x14ac:dyDescent="0.3">
      <c r="B17" s="54" t="s">
        <v>9</v>
      </c>
      <c r="C17" s="5">
        <v>2.9627881298627825</v>
      </c>
    </row>
    <row r="20" spans="2:3" x14ac:dyDescent="0.3">
      <c r="B20" s="58" t="s">
        <v>62</v>
      </c>
    </row>
    <row r="43" spans="16:25" x14ac:dyDescent="0.3">
      <c r="Q43" s="60">
        <v>27753</v>
      </c>
      <c r="R43" s="40">
        <v>520</v>
      </c>
      <c r="S43" s="66">
        <f>Q43-$Q$46</f>
        <v>884.33333333333212</v>
      </c>
      <c r="T43" s="66">
        <f>R43-$R$46</f>
        <v>32.333333333333314</v>
      </c>
      <c r="U43">
        <f>S43*T43</f>
        <v>28593.444444444387</v>
      </c>
      <c r="V43" s="66">
        <f>S43^2</f>
        <v>782045.44444444228</v>
      </c>
      <c r="W43" s="66">
        <f>T43^2</f>
        <v>1045.4444444444432</v>
      </c>
      <c r="X43" s="68">
        <f>S43/$V$46</f>
        <v>1.3188272917023676</v>
      </c>
      <c r="Y43" s="68">
        <f>T43/$W$46</f>
        <v>0.875830881274554</v>
      </c>
    </row>
    <row r="44" spans="16:25" x14ac:dyDescent="0.3">
      <c r="Q44" s="61">
        <v>26130</v>
      </c>
      <c r="R44" s="35">
        <v>436</v>
      </c>
      <c r="S44" s="66">
        <f t="shared" ref="S44:S45" si="4">Q44-$Q$46</f>
        <v>-738.66666666666788</v>
      </c>
      <c r="T44" s="66">
        <f t="shared" ref="T44:T45" si="5">R44-$R$46</f>
        <v>-51.666666666666686</v>
      </c>
      <c r="U44">
        <f t="shared" ref="U44:U45" si="6">S44*T44</f>
        <v>38164.444444444518</v>
      </c>
      <c r="V44" s="66">
        <f t="shared" ref="V44:W45" si="7">S44^2</f>
        <v>545628.44444444624</v>
      </c>
      <c r="W44" s="66">
        <f t="shared" si="7"/>
        <v>2669.4444444444466</v>
      </c>
      <c r="X44" s="68">
        <f t="shared" ref="X44:X45" si="8">S44/$V$46</f>
        <v>-1.1015911339662479</v>
      </c>
      <c r="Y44" s="68">
        <f t="shared" ref="Y44:Y45" si="9">T44/$W$46</f>
        <v>-1.3995235731706803</v>
      </c>
    </row>
    <row r="45" spans="16:25" x14ac:dyDescent="0.3">
      <c r="Q45" s="59">
        <v>26723</v>
      </c>
      <c r="R45" s="28">
        <v>507</v>
      </c>
      <c r="S45" s="66">
        <f t="shared" si="4"/>
        <v>-145.66666666666788</v>
      </c>
      <c r="T45" s="66">
        <f t="shared" si="5"/>
        <v>19.333333333333314</v>
      </c>
      <c r="U45">
        <f t="shared" si="6"/>
        <v>-2816.2222222222431</v>
      </c>
      <c r="V45" s="66">
        <f t="shared" si="7"/>
        <v>21218.77777777813</v>
      </c>
      <c r="W45" s="66">
        <f t="shared" si="7"/>
        <v>373.77777777777703</v>
      </c>
      <c r="X45" s="68">
        <f t="shared" si="8"/>
        <v>-0.21723615773612523</v>
      </c>
      <c r="Y45" s="68">
        <f t="shared" si="9"/>
        <v>0.52369269189612488</v>
      </c>
    </row>
    <row r="46" spans="16:25" x14ac:dyDescent="0.3">
      <c r="P46" t="s">
        <v>65</v>
      </c>
      <c r="Q46" s="66">
        <f>AVERAGE(Q43:Q45)</f>
        <v>26868.666666666668</v>
      </c>
      <c r="R46" s="66">
        <f>AVERAGE(R43:R45)</f>
        <v>487.66666666666669</v>
      </c>
      <c r="U46" t="s">
        <v>56</v>
      </c>
      <c r="V46">
        <f>SQRT(AVERAGE(V43:V45))</f>
        <v>670.5452176318081</v>
      </c>
      <c r="W46">
        <f>SQRT(AVERAGE(W43:W45))</f>
        <v>36.917325050562489</v>
      </c>
    </row>
    <row r="47" spans="16:25" x14ac:dyDescent="0.3">
      <c r="P47" t="s">
        <v>56</v>
      </c>
      <c r="Q47">
        <f>STDEV(Q43:Q45)</f>
        <v>821.24681633071395</v>
      </c>
      <c r="R47">
        <f>STDEV(R43:R45)</f>
        <v>45.21430452117265</v>
      </c>
      <c r="W47" t="s">
        <v>67</v>
      </c>
      <c r="X47">
        <f>COVAR(X43:X45,Y43:Y45)</f>
        <v>0.86100248030006676</v>
      </c>
    </row>
    <row r="48" spans="16:25" x14ac:dyDescent="0.3">
      <c r="P48" t="s">
        <v>66</v>
      </c>
      <c r="V48" s="66"/>
      <c r="W48" s="66"/>
      <c r="X48" s="6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C4B6-2F79-4092-A33E-A353321AF5FF}">
  <dimension ref="A1:V20"/>
  <sheetViews>
    <sheetView zoomScale="110" zoomScaleNormal="110" workbookViewId="0">
      <selection activeCell="T14" sqref="T14"/>
    </sheetView>
  </sheetViews>
  <sheetFormatPr defaultRowHeight="14.4" x14ac:dyDescent="0.3"/>
  <cols>
    <col min="1" max="1" width="3.6640625" customWidth="1"/>
    <col min="2" max="6" width="13.109375" customWidth="1"/>
    <col min="7" max="7" width="12.109375" customWidth="1"/>
    <col min="8" max="8" width="10" customWidth="1"/>
    <col min="11" max="11" width="9.77734375" customWidth="1"/>
    <col min="12" max="12" width="11.44140625" customWidth="1"/>
    <col min="15" max="15" width="22.6640625" bestFit="1" customWidth="1"/>
  </cols>
  <sheetData>
    <row r="1" spans="1:22" s="19" customFormat="1" ht="28.8" x14ac:dyDescent="0.3">
      <c r="A1" s="54" t="s">
        <v>43</v>
      </c>
      <c r="B1" s="54" t="s">
        <v>0</v>
      </c>
      <c r="C1" s="54" t="s">
        <v>37</v>
      </c>
      <c r="D1" s="54" t="s">
        <v>29</v>
      </c>
      <c r="E1" s="54" t="s">
        <v>38</v>
      </c>
      <c r="F1" s="54" t="s">
        <v>39</v>
      </c>
      <c r="G1" s="20" t="s">
        <v>41</v>
      </c>
      <c r="H1" s="54" t="s">
        <v>10</v>
      </c>
      <c r="I1" s="54" t="s">
        <v>14</v>
      </c>
      <c r="J1" s="54" t="s">
        <v>13</v>
      </c>
      <c r="K1" s="54" t="s">
        <v>42</v>
      </c>
      <c r="L1" s="20" t="s">
        <v>63</v>
      </c>
      <c r="O1" s="27" t="s">
        <v>41</v>
      </c>
      <c r="P1" s="24"/>
    </row>
    <row r="2" spans="1:22" x14ac:dyDescent="0.3">
      <c r="A2" s="28">
        <v>1</v>
      </c>
      <c r="B2" s="29" t="s">
        <v>20</v>
      </c>
      <c r="C2" s="59">
        <v>10887</v>
      </c>
      <c r="D2" s="28">
        <v>38</v>
      </c>
      <c r="E2" s="28" t="s">
        <v>40</v>
      </c>
      <c r="F2" s="28" t="s">
        <v>40</v>
      </c>
      <c r="G2" s="62" t="s">
        <v>40</v>
      </c>
      <c r="H2" s="32" t="s">
        <v>40</v>
      </c>
      <c r="I2" s="32" t="s">
        <v>40</v>
      </c>
      <c r="J2" s="32" t="s">
        <v>40</v>
      </c>
      <c r="K2" s="28" t="s">
        <v>40</v>
      </c>
      <c r="L2" s="62" t="s">
        <v>40</v>
      </c>
      <c r="O2" s="1"/>
      <c r="P2" s="1"/>
      <c r="R2">
        <v>10000</v>
      </c>
      <c r="S2">
        <v>2000</v>
      </c>
    </row>
    <row r="3" spans="1:22" x14ac:dyDescent="0.3">
      <c r="A3" s="28">
        <v>2</v>
      </c>
      <c r="B3" s="29" t="s">
        <v>21</v>
      </c>
      <c r="C3" s="59">
        <v>23239</v>
      </c>
      <c r="D3" s="28">
        <v>60</v>
      </c>
      <c r="E3" s="31">
        <f>ABS(((C3-C2)/ABS(C2))*100)</f>
        <v>113.45641590888216</v>
      </c>
      <c r="F3" s="31">
        <f>((D3-D2)/ABS(D2))*100</f>
        <v>57.894736842105267</v>
      </c>
      <c r="G3" s="63">
        <f>F3/E3</f>
        <v>0.51028173575129532</v>
      </c>
      <c r="H3" s="33">
        <v>1.2296063268211612</v>
      </c>
      <c r="I3" s="34">
        <f>C17-H3</f>
        <v>1.7331818030416213</v>
      </c>
      <c r="J3" s="34">
        <f>C17+H3</f>
        <v>4.1923944566839442</v>
      </c>
      <c r="K3" s="31">
        <f>IF(AND(G3&gt;I3), 1*G3, 0)</f>
        <v>0</v>
      </c>
      <c r="L3" s="63">
        <v>0.51028173575129532</v>
      </c>
      <c r="O3" s="1" t="s">
        <v>9</v>
      </c>
      <c r="P3" s="26">
        <v>2.9627881298627825</v>
      </c>
      <c r="R3">
        <v>12000</v>
      </c>
      <c r="S3">
        <f>S2*0.91</f>
        <v>1820</v>
      </c>
      <c r="T3">
        <f>(R3-R2)/R2</f>
        <v>0.2</v>
      </c>
      <c r="U3">
        <f>(S3-S2)/S2</f>
        <v>-0.09</v>
      </c>
      <c r="V3">
        <f>U3/T3</f>
        <v>-0.44999999999999996</v>
      </c>
    </row>
    <row r="4" spans="1:22" x14ac:dyDescent="0.3">
      <c r="A4" s="28">
        <v>3</v>
      </c>
      <c r="B4" s="29" t="s">
        <v>22</v>
      </c>
      <c r="C4" s="59">
        <v>46502</v>
      </c>
      <c r="D4" s="28">
        <v>353</v>
      </c>
      <c r="E4" s="31">
        <f t="shared" ref="E4:F15" si="0">((C4-C3)/ABS(C3))*100</f>
        <v>100.10327466758466</v>
      </c>
      <c r="F4" s="31">
        <f t="shared" si="0"/>
        <v>488.33333333333337</v>
      </c>
      <c r="G4" s="63">
        <f t="shared" ref="G4:G15" si="1">F4/E4</f>
        <v>4.8782952900886967</v>
      </c>
      <c r="H4" s="33">
        <v>1.2296063268211612</v>
      </c>
      <c r="I4" s="34">
        <v>1.7331818030416213</v>
      </c>
      <c r="J4" s="34">
        <v>4.1923944566839442</v>
      </c>
      <c r="K4" s="31">
        <f t="shared" ref="K4:K15" si="2">IF(AND(G4&gt;I4), 1*G4, 0)</f>
        <v>4.8782952900886967</v>
      </c>
      <c r="L4" s="63">
        <v>4.8782952900886967</v>
      </c>
      <c r="O4" s="1" t="s">
        <v>44</v>
      </c>
      <c r="P4" s="1">
        <v>0.56434692786757645</v>
      </c>
    </row>
    <row r="5" spans="1:22" x14ac:dyDescent="0.3">
      <c r="A5" s="40">
        <v>4</v>
      </c>
      <c r="B5" s="41" t="s">
        <v>23</v>
      </c>
      <c r="C5" s="60">
        <v>38840</v>
      </c>
      <c r="D5" s="40">
        <v>509</v>
      </c>
      <c r="E5" s="43">
        <f t="shared" si="0"/>
        <v>-16.476710679110575</v>
      </c>
      <c r="F5" s="43">
        <f t="shared" si="0"/>
        <v>44.192634560906512</v>
      </c>
      <c r="G5" s="63">
        <f t="shared" si="1"/>
        <v>-2.6821272413877248</v>
      </c>
      <c r="H5" s="33">
        <v>1.2296063268211612</v>
      </c>
      <c r="I5" s="34">
        <v>1.7331818030416213</v>
      </c>
      <c r="J5" s="34">
        <v>4.1923944566839442</v>
      </c>
      <c r="K5" s="31">
        <f t="shared" si="2"/>
        <v>0</v>
      </c>
      <c r="L5" s="63">
        <v>2.68212724138772</v>
      </c>
      <c r="O5" s="1" t="s">
        <v>45</v>
      </c>
      <c r="P5" s="1">
        <v>2.7622778330726576</v>
      </c>
    </row>
    <row r="6" spans="1:22" x14ac:dyDescent="0.3">
      <c r="A6" s="28">
        <v>5</v>
      </c>
      <c r="B6" s="29" t="s">
        <v>24</v>
      </c>
      <c r="C6" s="59">
        <v>30891</v>
      </c>
      <c r="D6" s="28">
        <v>360</v>
      </c>
      <c r="E6" s="31">
        <f t="shared" si="0"/>
        <v>-20.466014418125646</v>
      </c>
      <c r="F6" s="31">
        <f t="shared" si="0"/>
        <v>-29.273084479371313</v>
      </c>
      <c r="G6" s="63">
        <f t="shared" si="1"/>
        <v>1.4303265834429257</v>
      </c>
      <c r="H6" s="33">
        <v>1.2296063268211612</v>
      </c>
      <c r="I6" s="34">
        <v>1.7331818030416213</v>
      </c>
      <c r="J6" s="34">
        <v>4.1923944566839442</v>
      </c>
      <c r="K6" s="31">
        <f t="shared" si="2"/>
        <v>0</v>
      </c>
      <c r="L6" s="63">
        <v>-1.43032658344293</v>
      </c>
      <c r="O6" s="1" t="s">
        <v>46</v>
      </c>
      <c r="P6" s="1" t="e">
        <v>#N/A</v>
      </c>
    </row>
    <row r="7" spans="1:22" x14ac:dyDescent="0.3">
      <c r="A7" s="28">
        <v>6</v>
      </c>
      <c r="B7" s="29" t="s">
        <v>25</v>
      </c>
      <c r="C7" s="59">
        <v>42864</v>
      </c>
      <c r="D7" s="28">
        <v>355</v>
      </c>
      <c r="E7" s="31">
        <f t="shared" si="0"/>
        <v>38.758861804409051</v>
      </c>
      <c r="F7" s="31">
        <f t="shared" si="0"/>
        <v>-1.3888888888888888</v>
      </c>
      <c r="G7" s="63">
        <f t="shared" si="1"/>
        <v>-3.5834098944848132E-2</v>
      </c>
      <c r="H7" s="33">
        <v>1.2296063268211612</v>
      </c>
      <c r="I7" s="34">
        <v>1.7331818030416213</v>
      </c>
      <c r="J7" s="34">
        <v>4.1923944566839442</v>
      </c>
      <c r="K7" s="31">
        <f t="shared" si="2"/>
        <v>0</v>
      </c>
      <c r="L7" s="63">
        <v>-3.5834098944848132E-2</v>
      </c>
      <c r="O7" s="1" t="s">
        <v>47</v>
      </c>
      <c r="P7" s="1">
        <v>2.034781785577124</v>
      </c>
    </row>
    <row r="8" spans="1:22" x14ac:dyDescent="0.3">
      <c r="A8" s="35">
        <v>7</v>
      </c>
      <c r="B8" s="36" t="s">
        <v>26</v>
      </c>
      <c r="C8" s="61">
        <v>37341</v>
      </c>
      <c r="D8" s="35">
        <v>201</v>
      </c>
      <c r="E8" s="38">
        <f t="shared" si="0"/>
        <v>-12.884938409854424</v>
      </c>
      <c r="F8" s="38">
        <f t="shared" si="0"/>
        <v>-43.380281690140841</v>
      </c>
      <c r="G8" s="63">
        <f t="shared" si="1"/>
        <v>3.366743426337492</v>
      </c>
      <c r="H8" s="33">
        <v>1.2296063268211612</v>
      </c>
      <c r="I8" s="34">
        <v>1.7331818030416213</v>
      </c>
      <c r="J8" s="34">
        <v>4.1923944566839442</v>
      </c>
      <c r="K8" s="31">
        <f t="shared" si="2"/>
        <v>3.366743426337492</v>
      </c>
      <c r="L8" s="63">
        <v>-3.3667434263374898</v>
      </c>
      <c r="O8" s="1" t="s">
        <v>48</v>
      </c>
      <c r="P8" s="1">
        <v>4.1403369149164293</v>
      </c>
    </row>
    <row r="9" spans="1:22" x14ac:dyDescent="0.3">
      <c r="A9" s="28">
        <v>8</v>
      </c>
      <c r="B9" s="29" t="s">
        <v>27</v>
      </c>
      <c r="C9" s="59">
        <v>29577</v>
      </c>
      <c r="D9" s="28">
        <v>383</v>
      </c>
      <c r="E9" s="31">
        <f t="shared" si="0"/>
        <v>-20.792158753113199</v>
      </c>
      <c r="F9" s="31">
        <f t="shared" si="0"/>
        <v>90.547263681592042</v>
      </c>
      <c r="G9" s="63">
        <f t="shared" si="1"/>
        <v>-4.354875544995271</v>
      </c>
      <c r="H9" s="33">
        <v>1.2296063268211612</v>
      </c>
      <c r="I9" s="34">
        <v>1.7331818030416213</v>
      </c>
      <c r="J9" s="34">
        <v>4.1923944566839442</v>
      </c>
      <c r="K9" s="31">
        <f t="shared" si="2"/>
        <v>0</v>
      </c>
      <c r="L9" s="63">
        <v>4.3548755449952701</v>
      </c>
      <c r="O9" s="1" t="s">
        <v>49</v>
      </c>
      <c r="P9" s="1">
        <v>7.4491594583285803E-3</v>
      </c>
    </row>
    <row r="10" spans="1:22" x14ac:dyDescent="0.3">
      <c r="A10" s="40">
        <v>9</v>
      </c>
      <c r="B10" s="41" t="s">
        <v>28</v>
      </c>
      <c r="C10" s="60">
        <v>28824</v>
      </c>
      <c r="D10" s="40">
        <v>413</v>
      </c>
      <c r="E10" s="43">
        <f t="shared" si="0"/>
        <v>-2.5458971498123542</v>
      </c>
      <c r="F10" s="43">
        <f t="shared" si="0"/>
        <v>7.8328981723237598</v>
      </c>
      <c r="G10" s="63">
        <f t="shared" si="1"/>
        <v>-3.0766750231450177</v>
      </c>
      <c r="H10" s="33">
        <v>1.2296063268211612</v>
      </c>
      <c r="I10" s="34">
        <v>1.7331818030416213</v>
      </c>
      <c r="J10" s="34">
        <v>4.1923944566839442</v>
      </c>
      <c r="K10" s="31">
        <f t="shared" si="2"/>
        <v>0</v>
      </c>
      <c r="L10" s="63">
        <v>3.0766750231450199</v>
      </c>
      <c r="O10" s="1" t="s">
        <v>50</v>
      </c>
      <c r="P10" s="1">
        <v>0.42337101007792316</v>
      </c>
    </row>
    <row r="11" spans="1:22" x14ac:dyDescent="0.3">
      <c r="A11" s="28">
        <v>10</v>
      </c>
      <c r="B11" s="29" t="s">
        <v>3</v>
      </c>
      <c r="C11" s="59">
        <v>25889</v>
      </c>
      <c r="D11" s="28">
        <v>385</v>
      </c>
      <c r="E11" s="31">
        <f t="shared" si="0"/>
        <v>-10.18248681654177</v>
      </c>
      <c r="F11" s="31">
        <f t="shared" si="0"/>
        <v>-6.7796610169491522</v>
      </c>
      <c r="G11" s="63">
        <f t="shared" si="1"/>
        <v>0.66581584038344932</v>
      </c>
      <c r="H11" s="33">
        <v>1.2296063268211612</v>
      </c>
      <c r="I11" s="34">
        <v>1.7331818030416213</v>
      </c>
      <c r="J11" s="34">
        <v>4.1923944566839442</v>
      </c>
      <c r="K11" s="31">
        <f t="shared" si="2"/>
        <v>0</v>
      </c>
      <c r="L11" s="63">
        <v>-0.66581584038344899</v>
      </c>
      <c r="O11" s="1" t="s">
        <v>51</v>
      </c>
      <c r="P11" s="1">
        <v>7.1397387153874998</v>
      </c>
    </row>
    <row r="12" spans="1:22" x14ac:dyDescent="0.3">
      <c r="A12" s="40">
        <v>11</v>
      </c>
      <c r="B12" s="41" t="s">
        <v>4</v>
      </c>
      <c r="C12" s="60">
        <v>25436</v>
      </c>
      <c r="D12" s="40">
        <v>418</v>
      </c>
      <c r="E12" s="43">
        <f t="shared" si="0"/>
        <v>-1.749777897948936</v>
      </c>
      <c r="F12" s="43">
        <f t="shared" si="0"/>
        <v>8.5714285714285712</v>
      </c>
      <c r="G12" s="63">
        <f t="shared" si="1"/>
        <v>-4.8985808893093656</v>
      </c>
      <c r="H12" s="33">
        <v>1.2296063268211612</v>
      </c>
      <c r="I12" s="34">
        <v>1.7331818030416213</v>
      </c>
      <c r="J12" s="34">
        <v>4.1923944566839442</v>
      </c>
      <c r="K12" s="31">
        <f t="shared" si="2"/>
        <v>0</v>
      </c>
      <c r="L12" s="63">
        <v>4.8985808893093701</v>
      </c>
      <c r="O12" s="1" t="s">
        <v>11</v>
      </c>
      <c r="P12" s="1">
        <v>3.5834098944848132E-2</v>
      </c>
    </row>
    <row r="13" spans="1:22" x14ac:dyDescent="0.3">
      <c r="A13" s="40">
        <v>12</v>
      </c>
      <c r="B13" s="41" t="s">
        <v>5</v>
      </c>
      <c r="C13" s="60">
        <v>27753</v>
      </c>
      <c r="D13" s="40">
        <v>520</v>
      </c>
      <c r="E13" s="43">
        <f t="shared" si="0"/>
        <v>9.1091366567070295</v>
      </c>
      <c r="F13" s="43">
        <f t="shared" si="0"/>
        <v>24.401913875598087</v>
      </c>
      <c r="G13" s="63">
        <f t="shared" si="1"/>
        <v>2.6788393670250881</v>
      </c>
      <c r="H13" s="33">
        <v>1.2296063268211612</v>
      </c>
      <c r="I13" s="34">
        <v>1.7331818030416213</v>
      </c>
      <c r="J13" s="34">
        <v>4.1923944566839442</v>
      </c>
      <c r="K13" s="31">
        <f t="shared" si="2"/>
        <v>2.6788393670250881</v>
      </c>
      <c r="L13" s="63">
        <v>2.6788393670250881</v>
      </c>
      <c r="O13" s="1" t="s">
        <v>12</v>
      </c>
      <c r="P13" s="1">
        <v>7.1755728143323481</v>
      </c>
    </row>
    <row r="14" spans="1:22" x14ac:dyDescent="0.3">
      <c r="A14" s="35">
        <v>13</v>
      </c>
      <c r="B14" s="36" t="s">
        <v>6</v>
      </c>
      <c r="C14" s="61">
        <v>26130</v>
      </c>
      <c r="D14" s="35">
        <v>436</v>
      </c>
      <c r="E14" s="38">
        <f t="shared" si="0"/>
        <v>-5.8480164306561448</v>
      </c>
      <c r="F14" s="38">
        <f t="shared" si="0"/>
        <v>-16.153846153846153</v>
      </c>
      <c r="G14" s="63">
        <f t="shared" si="1"/>
        <v>2.7622778330726576</v>
      </c>
      <c r="H14" s="33">
        <v>1.2296063268211612</v>
      </c>
      <c r="I14" s="34">
        <v>1.7331818030416213</v>
      </c>
      <c r="J14" s="34">
        <v>4.1923944566839442</v>
      </c>
      <c r="K14" s="31">
        <f t="shared" si="2"/>
        <v>2.7622778330726576</v>
      </c>
      <c r="L14" s="63">
        <v>-2.7622778330726598</v>
      </c>
      <c r="O14" s="1" t="s">
        <v>52</v>
      </c>
      <c r="P14" s="1">
        <v>38.516245688216173</v>
      </c>
    </row>
    <row r="15" spans="1:22" x14ac:dyDescent="0.3">
      <c r="A15" s="28">
        <v>14</v>
      </c>
      <c r="B15" s="29" t="s">
        <v>18</v>
      </c>
      <c r="C15" s="59">
        <v>26723</v>
      </c>
      <c r="D15" s="28">
        <v>507</v>
      </c>
      <c r="E15" s="31">
        <f t="shared" si="0"/>
        <v>2.2694221201683891</v>
      </c>
      <c r="F15" s="31">
        <f t="shared" si="0"/>
        <v>16.284403669724771</v>
      </c>
      <c r="G15" s="63">
        <f t="shared" si="1"/>
        <v>7.1755728143323481</v>
      </c>
      <c r="H15" s="33">
        <v>1.2296063268211612</v>
      </c>
      <c r="I15" s="34">
        <v>1.7331818030416213</v>
      </c>
      <c r="J15" s="34">
        <v>4.1923944566839442</v>
      </c>
      <c r="K15" s="31">
        <f t="shared" si="2"/>
        <v>7.1755728143323481</v>
      </c>
      <c r="L15" s="63">
        <v>7.1755728143323481</v>
      </c>
      <c r="O15" s="1" t="s">
        <v>53</v>
      </c>
      <c r="P15" s="1">
        <v>13</v>
      </c>
    </row>
    <row r="16" spans="1:22" ht="15" thickBot="1" x14ac:dyDescent="0.35">
      <c r="O16" s="23" t="s">
        <v>54</v>
      </c>
      <c r="P16" s="25">
        <v>1.2296063268211612</v>
      </c>
    </row>
    <row r="17" spans="2:3" x14ac:dyDescent="0.3">
      <c r="B17" s="54" t="s">
        <v>9</v>
      </c>
      <c r="C17" s="5">
        <v>2.9627881298627825</v>
      </c>
    </row>
    <row r="20" spans="2:3" x14ac:dyDescent="0.3">
      <c r="B20" s="58" t="s">
        <v>62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91D2-3356-4476-BD8C-ED6D49E9A472}">
  <dimension ref="A1:W34"/>
  <sheetViews>
    <sheetView topLeftCell="B1" zoomScale="120" zoomScaleNormal="120" workbookViewId="0">
      <selection activeCell="G9" sqref="G9"/>
    </sheetView>
  </sheetViews>
  <sheetFormatPr defaultRowHeight="14.4" x14ac:dyDescent="0.3"/>
  <cols>
    <col min="1" max="1" width="3.6640625" customWidth="1"/>
    <col min="2" max="6" width="13.109375" customWidth="1"/>
    <col min="7" max="7" width="12.109375" customWidth="1"/>
    <col min="8" max="8" width="11.109375" customWidth="1"/>
    <col min="11" max="11" width="9.77734375" customWidth="1"/>
  </cols>
  <sheetData>
    <row r="1" spans="1:23" s="19" customFormat="1" ht="28.8" x14ac:dyDescent="0.3">
      <c r="A1" s="54" t="s">
        <v>43</v>
      </c>
      <c r="B1" s="54" t="s">
        <v>0</v>
      </c>
      <c r="C1" s="54" t="s">
        <v>37</v>
      </c>
      <c r="D1" s="69" t="s">
        <v>29</v>
      </c>
      <c r="E1" s="55" t="s">
        <v>60</v>
      </c>
      <c r="F1" s="54" t="s">
        <v>42</v>
      </c>
      <c r="G1" s="49"/>
      <c r="H1" s="50"/>
      <c r="I1" s="50"/>
      <c r="J1" s="50"/>
      <c r="K1" s="49"/>
      <c r="L1" s="49"/>
      <c r="M1" s="49"/>
      <c r="N1" s="49"/>
      <c r="O1" s="49"/>
      <c r="P1" s="49"/>
      <c r="Q1" s="49"/>
      <c r="R1" s="49"/>
      <c r="S1" s="47"/>
    </row>
    <row r="2" spans="1:23" x14ac:dyDescent="0.3">
      <c r="A2" s="28">
        <v>1</v>
      </c>
      <c r="B2" s="29" t="s">
        <v>20</v>
      </c>
      <c r="C2" s="30">
        <v>10887</v>
      </c>
      <c r="D2" s="70">
        <v>38</v>
      </c>
      <c r="E2" s="32" t="s">
        <v>40</v>
      </c>
      <c r="F2" s="28" t="s">
        <v>40</v>
      </c>
      <c r="G2" s="51"/>
      <c r="H2" s="52"/>
      <c r="I2" s="52"/>
      <c r="J2" s="52"/>
      <c r="K2" s="51"/>
      <c r="L2" s="51"/>
      <c r="M2" s="51"/>
      <c r="N2" s="51"/>
      <c r="O2" s="51"/>
      <c r="P2" s="51"/>
      <c r="Q2" s="51"/>
      <c r="R2" s="51"/>
      <c r="S2" s="48"/>
    </row>
    <row r="3" spans="1:23" x14ac:dyDescent="0.3">
      <c r="A3" s="28">
        <v>2</v>
      </c>
      <c r="B3" s="29" t="s">
        <v>21</v>
      </c>
      <c r="C3" s="30">
        <v>23239</v>
      </c>
      <c r="D3" s="70">
        <v>60</v>
      </c>
      <c r="E3" s="34">
        <v>70.559603829940585</v>
      </c>
      <c r="F3" s="31">
        <f>IF(D3&gt;E3, 1*D3, 0)</f>
        <v>0</v>
      </c>
      <c r="G3" s="51"/>
      <c r="H3" s="52"/>
      <c r="I3" s="52"/>
      <c r="J3" s="52"/>
      <c r="K3" s="51"/>
      <c r="L3" s="51"/>
      <c r="M3" s="51"/>
      <c r="N3" s="51"/>
      <c r="O3" s="51"/>
      <c r="P3" s="51"/>
      <c r="Q3" s="51"/>
      <c r="R3" s="51"/>
      <c r="S3" s="48"/>
    </row>
    <row r="4" spans="1:23" x14ac:dyDescent="0.3">
      <c r="A4" s="28">
        <v>3</v>
      </c>
      <c r="B4" s="29" t="s">
        <v>22</v>
      </c>
      <c r="C4" s="30">
        <v>46502</v>
      </c>
      <c r="D4" s="70">
        <v>353</v>
      </c>
      <c r="E4" s="34">
        <v>349.3326934454202</v>
      </c>
      <c r="F4" s="31">
        <f>IF(D4&gt;E4, 1*D4, 0)</f>
        <v>353</v>
      </c>
      <c r="G4" s="51"/>
      <c r="H4" s="52"/>
      <c r="I4" s="52"/>
      <c r="J4" s="52"/>
      <c r="K4" s="51"/>
      <c r="L4" s="51"/>
      <c r="M4" s="51"/>
      <c r="N4" s="51"/>
      <c r="O4" s="51"/>
      <c r="P4" s="51"/>
      <c r="Q4" s="51"/>
      <c r="R4" s="51"/>
      <c r="S4" s="48"/>
    </row>
    <row r="5" spans="1:23" x14ac:dyDescent="0.3">
      <c r="A5" s="40">
        <v>4</v>
      </c>
      <c r="B5" s="41" t="s">
        <v>23</v>
      </c>
      <c r="C5" s="42">
        <v>38840</v>
      </c>
      <c r="D5" s="71">
        <v>509</v>
      </c>
      <c r="E5" s="34">
        <v>465.13579992895092</v>
      </c>
      <c r="F5" s="31">
        <f>IF(D5&gt;E5, 1*D5, 0)</f>
        <v>509</v>
      </c>
      <c r="G5" s="51"/>
      <c r="H5" s="52"/>
      <c r="I5" s="52"/>
      <c r="J5" s="52"/>
      <c r="K5" s="51"/>
      <c r="L5" s="51"/>
      <c r="M5" s="51"/>
      <c r="N5" s="51"/>
      <c r="O5" s="51"/>
      <c r="P5" s="51"/>
      <c r="Q5" s="51"/>
      <c r="R5" s="51"/>
      <c r="S5" s="48"/>
    </row>
    <row r="6" spans="1:23" x14ac:dyDescent="0.3">
      <c r="A6" s="28">
        <v>5</v>
      </c>
      <c r="B6" s="29" t="s">
        <v>24</v>
      </c>
      <c r="C6" s="30">
        <v>30891</v>
      </c>
      <c r="D6" s="70">
        <v>360</v>
      </c>
      <c r="E6" s="34">
        <v>444.62213963550812</v>
      </c>
      <c r="F6" s="31">
        <f>IF(D6&gt;E6, 1*D6, 0)</f>
        <v>0</v>
      </c>
      <c r="G6" s="51"/>
      <c r="H6" s="52"/>
      <c r="I6" s="52"/>
      <c r="J6" s="52"/>
      <c r="K6" s="51"/>
      <c r="L6" s="51"/>
      <c r="M6" s="51"/>
      <c r="N6" s="51"/>
      <c r="O6" s="51"/>
      <c r="P6" s="51"/>
      <c r="Q6" s="51"/>
      <c r="R6" s="51"/>
      <c r="S6" s="48"/>
    </row>
    <row r="7" spans="1:23" x14ac:dyDescent="0.3">
      <c r="A7" s="40">
        <v>6</v>
      </c>
      <c r="B7" s="41" t="s">
        <v>25</v>
      </c>
      <c r="C7" s="42">
        <v>42864</v>
      </c>
      <c r="D7" s="71">
        <v>355</v>
      </c>
      <c r="E7" s="34">
        <v>429.61005730565455</v>
      </c>
      <c r="F7" s="31">
        <f>IF(D7&gt;E7, 1*D7, 0)</f>
        <v>0</v>
      </c>
      <c r="G7" s="51"/>
      <c r="H7" s="52"/>
      <c r="I7" s="52"/>
      <c r="J7" s="52"/>
      <c r="K7" s="51"/>
      <c r="L7" s="51"/>
      <c r="M7" s="51"/>
      <c r="N7" s="51"/>
      <c r="O7" s="51"/>
      <c r="P7" s="51"/>
      <c r="Q7" s="51"/>
      <c r="R7" s="51"/>
      <c r="S7" s="48"/>
    </row>
    <row r="8" spans="1:23" x14ac:dyDescent="0.3">
      <c r="A8" s="40">
        <v>7</v>
      </c>
      <c r="B8" s="41" t="s">
        <v>26</v>
      </c>
      <c r="C8" s="42">
        <v>37341</v>
      </c>
      <c r="D8" s="71">
        <v>201</v>
      </c>
      <c r="E8" s="34">
        <v>397.01778888935883</v>
      </c>
      <c r="F8" s="31">
        <f>IF(D8&gt;E8, 1*D8, 0)</f>
        <v>0</v>
      </c>
      <c r="G8" s="51"/>
      <c r="H8" s="52"/>
      <c r="I8" s="52"/>
      <c r="J8" s="52"/>
      <c r="K8" s="51"/>
      <c r="L8" s="51"/>
      <c r="M8" s="51"/>
      <c r="N8" s="51"/>
      <c r="O8" s="51"/>
      <c r="P8" s="51"/>
      <c r="Q8" s="51"/>
      <c r="R8" s="51"/>
      <c r="S8" s="48"/>
    </row>
    <row r="9" spans="1:23" x14ac:dyDescent="0.3">
      <c r="A9" s="40">
        <v>8</v>
      </c>
      <c r="B9" s="41" t="s">
        <v>27</v>
      </c>
      <c r="C9" s="42">
        <v>29577</v>
      </c>
      <c r="D9" s="71">
        <v>383</v>
      </c>
      <c r="E9" s="34">
        <v>397.60517764042703</v>
      </c>
      <c r="F9" s="31">
        <f>IF(D9&gt;E9, 1*D9, 0)</f>
        <v>0</v>
      </c>
      <c r="G9" s="51"/>
      <c r="H9" s="52"/>
      <c r="I9" s="52"/>
      <c r="J9" s="52"/>
      <c r="K9" s="51"/>
      <c r="L9" s="51"/>
      <c r="M9" s="51"/>
      <c r="N9" s="51"/>
      <c r="O9" s="51"/>
      <c r="P9" s="51"/>
      <c r="Q9" s="51"/>
      <c r="R9" s="51"/>
      <c r="S9" s="48"/>
    </row>
    <row r="10" spans="1:23" x14ac:dyDescent="0.3">
      <c r="A10" s="40">
        <v>9</v>
      </c>
      <c r="B10" s="41" t="s">
        <v>28</v>
      </c>
      <c r="C10" s="42">
        <v>28824</v>
      </c>
      <c r="D10" s="71">
        <v>413</v>
      </c>
      <c r="E10" s="34">
        <v>402.4187105214458</v>
      </c>
      <c r="F10" s="31">
        <f>IF(D10&gt;E10, 1*D10, 0)</f>
        <v>413</v>
      </c>
      <c r="G10" s="51"/>
      <c r="H10" s="52"/>
      <c r="I10" s="52"/>
      <c r="J10" s="52"/>
      <c r="K10" s="51"/>
      <c r="L10" s="51"/>
      <c r="M10" s="51"/>
      <c r="N10" s="51"/>
      <c r="O10" s="51"/>
      <c r="P10" s="51"/>
      <c r="Q10" s="51"/>
      <c r="R10" s="51"/>
      <c r="S10" s="48"/>
    </row>
    <row r="11" spans="1:23" x14ac:dyDescent="0.3">
      <c r="A11" s="40">
        <v>10</v>
      </c>
      <c r="B11" s="41" t="s">
        <v>3</v>
      </c>
      <c r="C11" s="42">
        <v>25889</v>
      </c>
      <c r="D11" s="71">
        <v>385</v>
      </c>
      <c r="E11" s="34">
        <v>401.65555672800804</v>
      </c>
      <c r="F11" s="31">
        <f>IF(D11&gt;E11, 1*D11, 0)</f>
        <v>0</v>
      </c>
      <c r="G11" s="51"/>
      <c r="H11" s="52"/>
      <c r="I11" s="52"/>
      <c r="J11" s="52"/>
      <c r="K11" s="51"/>
      <c r="L11" s="51"/>
      <c r="M11" s="51"/>
      <c r="N11" s="51"/>
      <c r="O11" s="51"/>
      <c r="P11" s="51"/>
      <c r="Q11" s="51"/>
      <c r="R11" s="51"/>
      <c r="S11" s="48"/>
    </row>
    <row r="12" spans="1:23" x14ac:dyDescent="0.3">
      <c r="A12" s="40">
        <v>11</v>
      </c>
      <c r="B12" s="41" t="s">
        <v>4</v>
      </c>
      <c r="C12" s="42">
        <v>25436</v>
      </c>
      <c r="D12" s="71">
        <v>418</v>
      </c>
      <c r="E12" s="34">
        <v>404.98075715386386</v>
      </c>
      <c r="F12" s="31">
        <f>IF(D12&gt;E12, 1*D12, 0)</f>
        <v>418</v>
      </c>
      <c r="G12" s="51"/>
      <c r="H12" s="52"/>
      <c r="I12" s="52"/>
      <c r="J12" s="52"/>
      <c r="K12" s="51"/>
      <c r="L12" s="51"/>
      <c r="M12" s="51"/>
      <c r="N12" s="51"/>
      <c r="O12" s="51"/>
      <c r="P12" s="51"/>
      <c r="Q12" s="51"/>
      <c r="R12" s="51"/>
      <c r="S12" s="48"/>
    </row>
    <row r="13" spans="1:23" x14ac:dyDescent="0.3">
      <c r="A13" s="40">
        <v>12</v>
      </c>
      <c r="B13" s="41" t="s">
        <v>5</v>
      </c>
      <c r="C13" s="42">
        <v>27753</v>
      </c>
      <c r="D13" s="71">
        <v>520</v>
      </c>
      <c r="E13" s="34">
        <v>420.79521577090554</v>
      </c>
      <c r="F13" s="31">
        <f>IF(D13&gt;E13, 1*D13, 0)</f>
        <v>520</v>
      </c>
      <c r="G13" s="51"/>
      <c r="H13" s="52"/>
      <c r="I13" s="52"/>
      <c r="J13" s="52"/>
      <c r="K13" s="51"/>
      <c r="L13" s="51"/>
      <c r="M13" s="51"/>
      <c r="N13" s="51"/>
      <c r="O13" s="51"/>
      <c r="P13" s="51"/>
      <c r="Q13" s="51"/>
      <c r="R13" s="51"/>
      <c r="S13" s="48"/>
    </row>
    <row r="14" spans="1:23" x14ac:dyDescent="0.3">
      <c r="A14" s="40">
        <v>13</v>
      </c>
      <c r="B14" s="41" t="s">
        <v>6</v>
      </c>
      <c r="C14" s="42">
        <v>26130</v>
      </c>
      <c r="D14" s="71">
        <v>436</v>
      </c>
      <c r="E14" s="34">
        <v>423.16309946187914</v>
      </c>
      <c r="F14" s="31">
        <f>IF(D14&gt;E14, 1*D14, 0)</f>
        <v>436</v>
      </c>
      <c r="G14" s="51"/>
      <c r="H14" s="52"/>
      <c r="I14" s="52"/>
      <c r="J14" s="52"/>
      <c r="K14" s="51"/>
      <c r="L14" s="51"/>
      <c r="M14" s="51"/>
      <c r="N14" s="51"/>
      <c r="O14" s="51"/>
      <c r="P14" s="51"/>
      <c r="Q14" s="51"/>
      <c r="R14" s="51"/>
      <c r="S14" s="48"/>
    </row>
    <row r="15" spans="1:23" x14ac:dyDescent="0.3">
      <c r="A15" s="40">
        <v>14</v>
      </c>
      <c r="B15" s="41" t="s">
        <v>18</v>
      </c>
      <c r="C15" s="42">
        <v>26723</v>
      </c>
      <c r="D15" s="71">
        <v>507</v>
      </c>
      <c r="E15" s="34">
        <v>432.39582347190867</v>
      </c>
      <c r="F15" s="31">
        <f>IF(D15&gt;E15, 1*D15, 0)</f>
        <v>507</v>
      </c>
      <c r="G15" s="51"/>
      <c r="H15" s="52"/>
      <c r="I15" s="52"/>
      <c r="J15" s="52"/>
      <c r="K15" s="51"/>
      <c r="L15" s="51"/>
      <c r="M15" s="51"/>
      <c r="N15" s="51"/>
      <c r="O15" s="51"/>
      <c r="P15" s="51"/>
      <c r="Q15" s="51"/>
      <c r="R15" s="51"/>
      <c r="S15" s="48"/>
    </row>
    <row r="16" spans="1:23" x14ac:dyDescent="0.3">
      <c r="J16" s="51"/>
      <c r="K16" s="51"/>
      <c r="L16" s="52"/>
      <c r="M16" s="52"/>
      <c r="N16" s="52"/>
      <c r="O16" s="51"/>
      <c r="P16" s="51"/>
      <c r="Q16" s="51"/>
      <c r="R16" s="51"/>
      <c r="S16" s="51"/>
      <c r="T16" s="51"/>
      <c r="U16" s="51"/>
      <c r="V16" s="51"/>
      <c r="W16" s="48"/>
    </row>
    <row r="17" spans="2:22" x14ac:dyDescent="0.3">
      <c r="B17" s="56" t="s">
        <v>57</v>
      </c>
      <c r="C17" s="72">
        <v>0.05</v>
      </c>
      <c r="J17" s="53"/>
      <c r="K17" s="53"/>
      <c r="L17" s="53"/>
      <c r="M17" s="53"/>
      <c r="N17" s="52"/>
      <c r="O17" s="49"/>
      <c r="P17" s="49"/>
      <c r="Q17" s="52"/>
      <c r="R17" s="52"/>
      <c r="S17" s="53"/>
      <c r="T17" s="53"/>
      <c r="U17" s="53"/>
      <c r="V17" s="53"/>
    </row>
    <row r="18" spans="2:22" x14ac:dyDescent="0.3">
      <c r="B18" s="57" t="s">
        <v>55</v>
      </c>
      <c r="C18" s="57" t="s">
        <v>58</v>
      </c>
      <c r="D18" s="73" t="s">
        <v>9</v>
      </c>
      <c r="E18" s="57" t="s">
        <v>56</v>
      </c>
      <c r="F18" s="57" t="s">
        <v>10</v>
      </c>
      <c r="G18" s="57" t="s">
        <v>61</v>
      </c>
      <c r="H18" s="45"/>
      <c r="I18" s="53"/>
      <c r="J18" s="53"/>
      <c r="K18" s="53"/>
      <c r="L18" s="53"/>
      <c r="M18" s="51"/>
      <c r="N18" s="51"/>
      <c r="O18" s="52"/>
      <c r="P18" s="52"/>
      <c r="Q18" s="52"/>
      <c r="R18" s="53"/>
      <c r="S18" s="53"/>
      <c r="T18" s="53"/>
      <c r="U18" s="53"/>
    </row>
    <row r="19" spans="2:22" x14ac:dyDescent="0.3">
      <c r="B19" s="3">
        <v>1</v>
      </c>
      <c r="C19" s="3">
        <v>2</v>
      </c>
      <c r="D19" s="4">
        <f>AVERAGE(D2:D3)</f>
        <v>49</v>
      </c>
      <c r="E19" s="3">
        <f>STDEV(D2:D3)</f>
        <v>15.556349186104045</v>
      </c>
      <c r="F19" s="3">
        <f>CONFIDENCE(C17,E19,C19)</f>
        <v>21.559603829940585</v>
      </c>
      <c r="G19" s="3">
        <f>D19+F19</f>
        <v>70.559603829940585</v>
      </c>
      <c r="H19" s="46"/>
      <c r="M19" s="1"/>
      <c r="N19" s="1"/>
      <c r="O19" s="48"/>
      <c r="P19" s="48"/>
      <c r="Q19" s="48"/>
    </row>
    <row r="20" spans="2:22" x14ac:dyDescent="0.3">
      <c r="B20" s="3">
        <v>2</v>
      </c>
      <c r="C20" s="3">
        <v>3</v>
      </c>
      <c r="D20" s="4">
        <f>AVERAGE(D2:D4)</f>
        <v>150.33333333333334</v>
      </c>
      <c r="E20" s="3">
        <f>STDEV(D2:D4)</f>
        <v>175.8588449107219</v>
      </c>
      <c r="F20" s="3">
        <f>CONFIDENCE(C17,E20,C20)</f>
        <v>198.99936011208683</v>
      </c>
      <c r="G20" s="3">
        <f>D20+F20</f>
        <v>349.3326934454202</v>
      </c>
      <c r="H20" s="46"/>
      <c r="M20" s="1"/>
      <c r="N20" s="1"/>
    </row>
    <row r="21" spans="2:22" x14ac:dyDescent="0.3">
      <c r="B21" s="3">
        <v>3</v>
      </c>
      <c r="C21" s="3">
        <v>4</v>
      </c>
      <c r="D21" s="4">
        <f>AVERAGE(D2:D5)</f>
        <v>240</v>
      </c>
      <c r="E21" s="3">
        <f>STDEV(D2:D5)</f>
        <v>229.73462951849467</v>
      </c>
      <c r="F21" s="3">
        <f>CONFIDENCE(C17,E21,C21)</f>
        <v>225.13579992895092</v>
      </c>
      <c r="G21" s="3">
        <f>D21+F21</f>
        <v>465.13579992895092</v>
      </c>
      <c r="M21" s="1"/>
      <c r="N21" s="1"/>
    </row>
    <row r="22" spans="2:22" x14ac:dyDescent="0.3">
      <c r="B22" s="3">
        <v>4</v>
      </c>
      <c r="C22" s="3">
        <v>5</v>
      </c>
      <c r="D22" s="4">
        <f>AVERAGE(D2:D6)</f>
        <v>264</v>
      </c>
      <c r="E22" s="3">
        <f>STDEV($D2:$D6)</f>
        <v>206.0667367626323</v>
      </c>
      <c r="F22" s="3">
        <f>CONFIDENCE(C$17,E22,C22)</f>
        <v>180.62213963550809</v>
      </c>
      <c r="G22" s="3">
        <f>D22+F22</f>
        <v>444.62213963550812</v>
      </c>
      <c r="M22" s="1"/>
      <c r="N22" s="1"/>
    </row>
    <row r="23" spans="2:22" x14ac:dyDescent="0.3">
      <c r="B23" s="3">
        <v>5</v>
      </c>
      <c r="C23" s="3">
        <v>6</v>
      </c>
      <c r="D23" s="4">
        <f>AVERAGE($D2:D7)</f>
        <v>279.16666666666669</v>
      </c>
      <c r="E23" s="3">
        <f>STDEV($D2:$D7)</f>
        <v>188.01852745585117</v>
      </c>
      <c r="F23" s="3">
        <f>CONFIDENCE(C$17,E23,C23)</f>
        <v>150.44339063898786</v>
      </c>
      <c r="G23" s="3">
        <f t="shared" ref="G23:G31" si="0">D23+F23</f>
        <v>429.61005730565455</v>
      </c>
      <c r="N23" s="1"/>
      <c r="O23" s="1"/>
    </row>
    <row r="24" spans="2:22" x14ac:dyDescent="0.3">
      <c r="B24" s="3">
        <v>6</v>
      </c>
      <c r="C24" s="3">
        <v>7</v>
      </c>
      <c r="D24" s="4">
        <f>AVERAGE($D2:D8)</f>
        <v>268</v>
      </c>
      <c r="E24" s="3">
        <f>STDEV($D2:$D8)</f>
        <v>174.16084519776538</v>
      </c>
      <c r="F24" s="3">
        <f>CONFIDENCE(C$17,E24,C24)</f>
        <v>129.01778888935883</v>
      </c>
      <c r="G24" s="3">
        <f t="shared" si="0"/>
        <v>397.01778888935883</v>
      </c>
      <c r="L24" s="52"/>
      <c r="M24" s="52"/>
      <c r="N24" s="51"/>
      <c r="O24" s="51"/>
      <c r="P24" s="52"/>
      <c r="Q24" s="52"/>
    </row>
    <row r="25" spans="2:22" x14ac:dyDescent="0.3">
      <c r="B25" s="3">
        <v>7</v>
      </c>
      <c r="C25" s="3">
        <v>8</v>
      </c>
      <c r="D25" s="4">
        <f>AVERAGE($D2:D9)</f>
        <v>282.375</v>
      </c>
      <c r="E25" s="3">
        <f>STDEV($D2:$D9)</f>
        <v>166.28885152907017</v>
      </c>
      <c r="F25" s="3">
        <f t="shared" ref="F25:F31" si="1">CONFIDENCE(C$17,E25,C25)</f>
        <v>115.23017764042703</v>
      </c>
      <c r="G25" s="3">
        <f t="shared" si="0"/>
        <v>397.60517764042703</v>
      </c>
      <c r="L25" s="52"/>
      <c r="M25" s="52"/>
      <c r="N25" s="51"/>
      <c r="O25" s="51"/>
      <c r="P25" s="52"/>
      <c r="Q25" s="52"/>
    </row>
    <row r="26" spans="2:22" x14ac:dyDescent="0.3">
      <c r="B26" s="3">
        <v>8</v>
      </c>
      <c r="C26" s="3">
        <v>9</v>
      </c>
      <c r="D26" s="4">
        <f>AVERAGE($D2:D10)</f>
        <v>296.88888888888891</v>
      </c>
      <c r="E26" s="3">
        <f>STDEV($D2:$D10)</f>
        <v>161.52820531136695</v>
      </c>
      <c r="F26" s="3">
        <f t="shared" si="1"/>
        <v>105.52982163255687</v>
      </c>
      <c r="G26" s="3">
        <f t="shared" si="0"/>
        <v>402.4187105214458</v>
      </c>
      <c r="L26" s="52"/>
      <c r="M26" s="52"/>
      <c r="N26" s="51"/>
      <c r="O26" s="51"/>
      <c r="P26" s="52"/>
      <c r="Q26" s="52"/>
    </row>
    <row r="27" spans="2:22" x14ac:dyDescent="0.3">
      <c r="B27" s="3">
        <v>9</v>
      </c>
      <c r="C27" s="3">
        <v>10</v>
      </c>
      <c r="D27" s="4">
        <f>AVERAGE($D2:D11)</f>
        <v>305.7</v>
      </c>
      <c r="E27" s="3">
        <f>STDEV($D2:$D11)</f>
        <v>154.81820880561102</v>
      </c>
      <c r="F27" s="3">
        <f t="shared" si="1"/>
        <v>95.95555672800802</v>
      </c>
      <c r="G27" s="3">
        <f t="shared" si="0"/>
        <v>401.65555672800804</v>
      </c>
      <c r="L27" s="52"/>
      <c r="M27" s="52"/>
      <c r="N27" s="51"/>
      <c r="O27" s="51"/>
      <c r="P27" s="52"/>
      <c r="Q27" s="52"/>
    </row>
    <row r="28" spans="2:22" x14ac:dyDescent="0.3">
      <c r="B28" s="3">
        <v>10</v>
      </c>
      <c r="C28" s="3">
        <v>11</v>
      </c>
      <c r="D28" s="4">
        <f>AVERAGE($D2:D12)</f>
        <v>315.90909090909093</v>
      </c>
      <c r="E28" s="3">
        <f>STDEV($D2:$D12)</f>
        <v>150.72588002427094</v>
      </c>
      <c r="F28" s="3">
        <f t="shared" si="1"/>
        <v>89.071666244772914</v>
      </c>
      <c r="G28" s="3">
        <f t="shared" si="0"/>
        <v>404.98075715386386</v>
      </c>
      <c r="L28" s="52"/>
      <c r="M28" s="52"/>
      <c r="N28" s="51"/>
      <c r="O28" s="51"/>
      <c r="P28" s="52"/>
      <c r="Q28" s="52"/>
    </row>
    <row r="29" spans="2:22" x14ac:dyDescent="0.3">
      <c r="B29" s="3">
        <v>11</v>
      </c>
      <c r="C29" s="3">
        <v>12</v>
      </c>
      <c r="D29" s="4">
        <f>AVERAGE($D2:D13)</f>
        <v>332.91666666666669</v>
      </c>
      <c r="E29" s="3">
        <f>STDEV($D2:$D13)</f>
        <v>155.31929478765136</v>
      </c>
      <c r="F29" s="3">
        <f t="shared" si="1"/>
        <v>87.878549104238871</v>
      </c>
      <c r="G29" s="3">
        <f t="shared" si="0"/>
        <v>420.79521577090554</v>
      </c>
      <c r="L29" s="52"/>
      <c r="M29" s="52"/>
      <c r="N29" s="51"/>
      <c r="O29" s="51"/>
      <c r="P29" s="52"/>
      <c r="Q29" s="52"/>
    </row>
    <row r="30" spans="2:22" x14ac:dyDescent="0.3">
      <c r="B30" s="3">
        <v>12</v>
      </c>
      <c r="C30" s="3">
        <v>13</v>
      </c>
      <c r="D30" s="4">
        <f>AVERAGE($D2:D14)</f>
        <v>340.84615384615387</v>
      </c>
      <c r="E30" s="3">
        <f>STDEV($D2:$D14)</f>
        <v>151.4303173926576</v>
      </c>
      <c r="F30" s="3">
        <f>CONFIDENCE(C$17,E30,C30)</f>
        <v>82.316945615725288</v>
      </c>
      <c r="G30" s="3">
        <f t="shared" si="0"/>
        <v>423.16309946187914</v>
      </c>
      <c r="L30" s="52"/>
      <c r="M30" s="52"/>
      <c r="N30" s="51"/>
      <c r="O30" s="51"/>
      <c r="P30" s="52"/>
      <c r="Q30" s="52"/>
    </row>
    <row r="31" spans="2:22" x14ac:dyDescent="0.3">
      <c r="B31" s="3">
        <v>13</v>
      </c>
      <c r="C31" s="3">
        <v>14</v>
      </c>
      <c r="D31" s="4">
        <f>AVERAGE($D2:D15)</f>
        <v>352.71428571428572</v>
      </c>
      <c r="E31" s="3">
        <f>STDEV($D2:$D15)</f>
        <v>152.11555757759575</v>
      </c>
      <c r="F31" s="3">
        <f t="shared" si="1"/>
        <v>79.68153775762292</v>
      </c>
      <c r="G31" s="3">
        <f t="shared" si="0"/>
        <v>432.39582347190867</v>
      </c>
      <c r="L31" s="52"/>
      <c r="M31" s="52"/>
      <c r="N31" s="51"/>
      <c r="O31" s="51"/>
      <c r="P31" s="52"/>
      <c r="Q31" s="52"/>
    </row>
    <row r="32" spans="2:22" x14ac:dyDescent="0.3">
      <c r="D32" s="1"/>
      <c r="M32" s="52"/>
      <c r="N32" s="52"/>
      <c r="O32" s="51"/>
      <c r="P32" s="51"/>
      <c r="Q32" s="52"/>
      <c r="R32" s="52"/>
    </row>
    <row r="33" spans="13:18" x14ac:dyDescent="0.3">
      <c r="M33" s="52"/>
      <c r="N33" s="52"/>
      <c r="O33" s="52"/>
      <c r="P33" s="52"/>
      <c r="Q33" s="52"/>
      <c r="R33" s="52"/>
    </row>
    <row r="34" spans="13:18" x14ac:dyDescent="0.3">
      <c r="M34" s="52"/>
      <c r="N34" s="52"/>
      <c r="O34" s="52"/>
      <c r="P34" s="52"/>
      <c r="Q34" s="52"/>
      <c r="R34" s="5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60B4-5945-4172-A379-7901DF07F79B}">
  <dimension ref="A1:K32"/>
  <sheetViews>
    <sheetView tabSelected="1" topLeftCell="A17" workbookViewId="0">
      <selection activeCell="Y46" sqref="Y46"/>
    </sheetView>
  </sheetViews>
  <sheetFormatPr defaultRowHeight="14.4" x14ac:dyDescent="0.3"/>
  <sheetData>
    <row r="1" spans="1:11" ht="43.2" x14ac:dyDescent="0.3">
      <c r="A1" s="54" t="s">
        <v>43</v>
      </c>
      <c r="B1" s="54" t="s">
        <v>0</v>
      </c>
      <c r="C1" s="54" t="s">
        <v>37</v>
      </c>
      <c r="D1" s="54" t="s">
        <v>29</v>
      </c>
      <c r="E1" s="54" t="s">
        <v>38</v>
      </c>
      <c r="F1" s="54" t="s">
        <v>39</v>
      </c>
      <c r="G1" s="20" t="s">
        <v>41</v>
      </c>
      <c r="H1" s="54" t="s">
        <v>10</v>
      </c>
      <c r="I1" s="54" t="s">
        <v>14</v>
      </c>
      <c r="J1" s="54" t="s">
        <v>13</v>
      </c>
      <c r="K1" s="54" t="s">
        <v>42</v>
      </c>
    </row>
    <row r="2" spans="1:11" x14ac:dyDescent="0.3">
      <c r="A2" s="28">
        <v>1</v>
      </c>
      <c r="B2" s="29" t="s">
        <v>20</v>
      </c>
      <c r="C2" s="30">
        <v>10887</v>
      </c>
      <c r="D2" s="28">
        <v>38</v>
      </c>
      <c r="E2" s="28" t="s">
        <v>40</v>
      </c>
      <c r="F2" s="28" t="s">
        <v>40</v>
      </c>
      <c r="G2" s="21" t="s">
        <v>40</v>
      </c>
      <c r="H2" s="32" t="s">
        <v>40</v>
      </c>
      <c r="I2" s="32" t="s">
        <v>40</v>
      </c>
      <c r="J2" s="32" t="s">
        <v>40</v>
      </c>
      <c r="K2" s="28" t="s">
        <v>40</v>
      </c>
    </row>
    <row r="3" spans="1:11" x14ac:dyDescent="0.3">
      <c r="A3" s="28">
        <v>2</v>
      </c>
      <c r="B3" s="29" t="s">
        <v>21</v>
      </c>
      <c r="C3" s="30">
        <v>23239</v>
      </c>
      <c r="D3" s="28">
        <v>60</v>
      </c>
      <c r="E3" s="31">
        <f>((C3-C2)/ABS(C2))*100</f>
        <v>113.45641590888216</v>
      </c>
      <c r="F3" s="31">
        <f>((D3-D2)/ABS(D2))*100</f>
        <v>57.894736842105267</v>
      </c>
      <c r="G3" s="22">
        <f>ABS(F3/E3)</f>
        <v>0.51028173575129532</v>
      </c>
      <c r="H3" s="33">
        <v>1.2296063268211612</v>
      </c>
      <c r="I3" s="34">
        <f>C17-H3</f>
        <v>-1.2296063268211612</v>
      </c>
      <c r="J3" s="34">
        <f>C17+H3</f>
        <v>1.2296063268211612</v>
      </c>
      <c r="K3" s="31">
        <f>IF(AND(G3&gt;I3, IF(E3&lt;F3,TRUE, FALSE)), 1*G3, 0)</f>
        <v>0</v>
      </c>
    </row>
    <row r="4" spans="1:11" x14ac:dyDescent="0.3">
      <c r="A4" s="28">
        <v>3</v>
      </c>
      <c r="B4" s="29" t="s">
        <v>22</v>
      </c>
      <c r="C4" s="30">
        <v>46502</v>
      </c>
      <c r="D4" s="28">
        <v>353</v>
      </c>
      <c r="E4" s="31">
        <f t="shared" ref="E4:F15" si="0">((C4-C3)/ABS(C3))*100</f>
        <v>100.10327466758466</v>
      </c>
      <c r="F4" s="31">
        <f t="shared" si="0"/>
        <v>488.33333333333337</v>
      </c>
      <c r="G4" s="22">
        <f t="shared" ref="G4:G15" si="1">ABS(F4/E4)</f>
        <v>4.8782952900886967</v>
      </c>
      <c r="H4" s="33">
        <v>1.2296063268211612</v>
      </c>
      <c r="I4" s="34">
        <v>1.7331818030416213</v>
      </c>
      <c r="J4" s="34">
        <v>4.1923944566839442</v>
      </c>
      <c r="K4" s="31">
        <f t="shared" ref="K4:K15" si="2">IF(AND(G4&gt;I4, IF(E4&lt;F4,TRUE, FALSE)), 1*G4, 0)</f>
        <v>4.8782952900886967</v>
      </c>
    </row>
    <row r="5" spans="1:11" x14ac:dyDescent="0.3">
      <c r="A5" s="40">
        <v>4</v>
      </c>
      <c r="B5" s="41" t="s">
        <v>23</v>
      </c>
      <c r="C5" s="42">
        <v>38840</v>
      </c>
      <c r="D5" s="40">
        <v>509</v>
      </c>
      <c r="E5" s="43">
        <f t="shared" si="0"/>
        <v>-16.476710679110575</v>
      </c>
      <c r="F5" s="43">
        <f t="shared" si="0"/>
        <v>44.192634560906512</v>
      </c>
      <c r="G5" s="44">
        <f t="shared" si="1"/>
        <v>2.6821272413877248</v>
      </c>
      <c r="H5" s="33">
        <v>1.2296063268211612</v>
      </c>
      <c r="I5" s="34">
        <v>1.7331818030416213</v>
      </c>
      <c r="J5" s="34">
        <v>4.1923944566839442</v>
      </c>
      <c r="K5" s="31">
        <f t="shared" si="2"/>
        <v>2.6821272413877248</v>
      </c>
    </row>
    <row r="6" spans="1:11" x14ac:dyDescent="0.3">
      <c r="A6" s="28">
        <v>5</v>
      </c>
      <c r="B6" s="29" t="s">
        <v>24</v>
      </c>
      <c r="C6" s="30">
        <v>30891</v>
      </c>
      <c r="D6" s="28">
        <v>360</v>
      </c>
      <c r="E6" s="31">
        <f t="shared" si="0"/>
        <v>-20.466014418125646</v>
      </c>
      <c r="F6" s="31">
        <f t="shared" si="0"/>
        <v>-29.273084479371313</v>
      </c>
      <c r="G6" s="22">
        <f t="shared" si="1"/>
        <v>1.4303265834429257</v>
      </c>
      <c r="H6" s="33">
        <v>1.2296063268211612</v>
      </c>
      <c r="I6" s="34">
        <v>1.7331818030416213</v>
      </c>
      <c r="J6" s="34">
        <v>4.1923944566839442</v>
      </c>
      <c r="K6" s="31">
        <f t="shared" si="2"/>
        <v>0</v>
      </c>
    </row>
    <row r="7" spans="1:11" x14ac:dyDescent="0.3">
      <c r="A7" s="28">
        <v>6</v>
      </c>
      <c r="B7" s="29" t="s">
        <v>25</v>
      </c>
      <c r="C7" s="30">
        <v>42864</v>
      </c>
      <c r="D7" s="28">
        <v>355</v>
      </c>
      <c r="E7" s="31">
        <f t="shared" si="0"/>
        <v>38.758861804409051</v>
      </c>
      <c r="F7" s="31">
        <f t="shared" si="0"/>
        <v>-1.3888888888888888</v>
      </c>
      <c r="G7" s="22">
        <f t="shared" si="1"/>
        <v>3.5834098944848132E-2</v>
      </c>
      <c r="H7" s="33">
        <v>1.2296063268211612</v>
      </c>
      <c r="I7" s="34">
        <v>1.7331818030416213</v>
      </c>
      <c r="J7" s="34">
        <v>4.1923944566839442</v>
      </c>
      <c r="K7" s="31">
        <f t="shared" si="2"/>
        <v>0</v>
      </c>
    </row>
    <row r="8" spans="1:11" x14ac:dyDescent="0.3">
      <c r="A8" s="35">
        <v>7</v>
      </c>
      <c r="B8" s="36" t="s">
        <v>26</v>
      </c>
      <c r="C8" s="37">
        <v>37341</v>
      </c>
      <c r="D8" s="35">
        <v>201</v>
      </c>
      <c r="E8" s="38">
        <f t="shared" si="0"/>
        <v>-12.884938409854424</v>
      </c>
      <c r="F8" s="38">
        <f t="shared" si="0"/>
        <v>-43.380281690140841</v>
      </c>
      <c r="G8" s="39">
        <f t="shared" si="1"/>
        <v>3.366743426337492</v>
      </c>
      <c r="H8" s="33">
        <v>1.2296063268211612</v>
      </c>
      <c r="I8" s="34">
        <v>1.7331818030416213</v>
      </c>
      <c r="J8" s="34">
        <v>4.1923944566839442</v>
      </c>
      <c r="K8" s="31">
        <f t="shared" si="2"/>
        <v>0</v>
      </c>
    </row>
    <row r="9" spans="1:11" x14ac:dyDescent="0.3">
      <c r="A9" s="28">
        <v>8</v>
      </c>
      <c r="B9" s="29" t="s">
        <v>27</v>
      </c>
      <c r="C9" s="30">
        <v>29577</v>
      </c>
      <c r="D9" s="28">
        <v>383</v>
      </c>
      <c r="E9" s="31">
        <f t="shared" si="0"/>
        <v>-20.792158753113199</v>
      </c>
      <c r="F9" s="31">
        <f t="shared" si="0"/>
        <v>90.547263681592042</v>
      </c>
      <c r="G9" s="22">
        <f t="shared" si="1"/>
        <v>4.354875544995271</v>
      </c>
      <c r="H9" s="33">
        <v>1.2296063268211612</v>
      </c>
      <c r="I9" s="34">
        <v>1.7331818030416213</v>
      </c>
      <c r="J9" s="34">
        <v>4.1923944566839442</v>
      </c>
      <c r="K9" s="31">
        <f t="shared" si="2"/>
        <v>4.354875544995271</v>
      </c>
    </row>
    <row r="10" spans="1:11" x14ac:dyDescent="0.3">
      <c r="A10" s="40">
        <v>9</v>
      </c>
      <c r="B10" s="41" t="s">
        <v>28</v>
      </c>
      <c r="C10" s="42">
        <v>28824</v>
      </c>
      <c r="D10" s="40">
        <v>413</v>
      </c>
      <c r="E10" s="43">
        <f t="shared" si="0"/>
        <v>-2.5458971498123542</v>
      </c>
      <c r="F10" s="43">
        <f t="shared" si="0"/>
        <v>7.8328981723237598</v>
      </c>
      <c r="G10" s="44">
        <f t="shared" si="1"/>
        <v>3.0766750231450177</v>
      </c>
      <c r="H10" s="33">
        <v>1.2296063268211612</v>
      </c>
      <c r="I10" s="34">
        <v>1.7331818030416213</v>
      </c>
      <c r="J10" s="34">
        <v>4.1923944566839442</v>
      </c>
      <c r="K10" s="31">
        <f t="shared" si="2"/>
        <v>3.0766750231450177</v>
      </c>
    </row>
    <row r="11" spans="1:11" x14ac:dyDescent="0.3">
      <c r="A11" s="28">
        <v>10</v>
      </c>
      <c r="B11" s="29" t="s">
        <v>3</v>
      </c>
      <c r="C11" s="30">
        <v>25889</v>
      </c>
      <c r="D11" s="28">
        <v>385</v>
      </c>
      <c r="E11" s="31">
        <f t="shared" si="0"/>
        <v>-10.18248681654177</v>
      </c>
      <c r="F11" s="31">
        <f t="shared" si="0"/>
        <v>-6.7796610169491522</v>
      </c>
      <c r="G11" s="22">
        <f t="shared" si="1"/>
        <v>0.66581584038344932</v>
      </c>
      <c r="H11" s="33">
        <v>1.2296063268211612</v>
      </c>
      <c r="I11" s="34">
        <v>1.7331818030416213</v>
      </c>
      <c r="J11" s="34">
        <v>4.1923944566839442</v>
      </c>
      <c r="K11" s="31">
        <f t="shared" si="2"/>
        <v>0</v>
      </c>
    </row>
    <row r="12" spans="1:11" x14ac:dyDescent="0.3">
      <c r="A12" s="40">
        <v>11</v>
      </c>
      <c r="B12" s="41" t="s">
        <v>4</v>
      </c>
      <c r="C12" s="42">
        <v>25436</v>
      </c>
      <c r="D12" s="40">
        <v>418</v>
      </c>
      <c r="E12" s="43">
        <f t="shared" si="0"/>
        <v>-1.749777897948936</v>
      </c>
      <c r="F12" s="43">
        <f t="shared" si="0"/>
        <v>8.5714285714285712</v>
      </c>
      <c r="G12" s="44">
        <f t="shared" si="1"/>
        <v>4.8985808893093656</v>
      </c>
      <c r="H12" s="33">
        <v>1.2296063268211612</v>
      </c>
      <c r="I12" s="34">
        <v>1.7331818030416213</v>
      </c>
      <c r="J12" s="34">
        <v>4.1923944566839442</v>
      </c>
      <c r="K12" s="31">
        <f t="shared" si="2"/>
        <v>4.8985808893093656</v>
      </c>
    </row>
    <row r="13" spans="1:11" x14ac:dyDescent="0.3">
      <c r="A13" s="40">
        <v>12</v>
      </c>
      <c r="B13" s="41" t="s">
        <v>5</v>
      </c>
      <c r="C13" s="42">
        <v>27753</v>
      </c>
      <c r="D13" s="40">
        <v>520</v>
      </c>
      <c r="E13" s="43">
        <f t="shared" si="0"/>
        <v>9.1091366567070295</v>
      </c>
      <c r="F13" s="43">
        <f t="shared" si="0"/>
        <v>24.401913875598087</v>
      </c>
      <c r="G13" s="44">
        <f t="shared" si="1"/>
        <v>2.6788393670250881</v>
      </c>
      <c r="H13" s="33">
        <v>1.2296063268211612</v>
      </c>
      <c r="I13" s="34">
        <v>1.7331818030416213</v>
      </c>
      <c r="J13" s="34">
        <v>4.1923944566839442</v>
      </c>
      <c r="K13" s="31">
        <f t="shared" si="2"/>
        <v>2.6788393670250881</v>
      </c>
    </row>
    <row r="14" spans="1:11" x14ac:dyDescent="0.3">
      <c r="A14" s="35">
        <v>13</v>
      </c>
      <c r="B14" s="36" t="s">
        <v>6</v>
      </c>
      <c r="C14" s="37">
        <v>26130</v>
      </c>
      <c r="D14" s="35">
        <v>436</v>
      </c>
      <c r="E14" s="38">
        <f t="shared" si="0"/>
        <v>-5.8480164306561448</v>
      </c>
      <c r="F14" s="38">
        <f t="shared" si="0"/>
        <v>-16.153846153846153</v>
      </c>
      <c r="G14" s="39">
        <f t="shared" si="1"/>
        <v>2.7622778330726576</v>
      </c>
      <c r="H14" s="33">
        <v>1.2296063268211612</v>
      </c>
      <c r="I14" s="34">
        <v>1.7331818030416213</v>
      </c>
      <c r="J14" s="34">
        <v>4.1923944566839442</v>
      </c>
      <c r="K14" s="31">
        <f t="shared" si="2"/>
        <v>0</v>
      </c>
    </row>
    <row r="15" spans="1:11" x14ac:dyDescent="0.3">
      <c r="A15" s="28">
        <v>14</v>
      </c>
      <c r="B15" s="29" t="s">
        <v>18</v>
      </c>
      <c r="C15" s="30">
        <v>26723</v>
      </c>
      <c r="D15" s="28">
        <v>507</v>
      </c>
      <c r="E15" s="31">
        <f t="shared" si="0"/>
        <v>2.2694221201683891</v>
      </c>
      <c r="F15" s="31">
        <f t="shared" si="0"/>
        <v>16.284403669724771</v>
      </c>
      <c r="G15" s="22">
        <f t="shared" si="1"/>
        <v>7.1755728143323481</v>
      </c>
      <c r="H15" s="33">
        <v>1.2296063268211612</v>
      </c>
      <c r="I15" s="34">
        <v>1.7331818030416213</v>
      </c>
      <c r="J15" s="34">
        <v>4.1923944566839442</v>
      </c>
      <c r="K15" s="31">
        <f t="shared" si="2"/>
        <v>7.1755728143323481</v>
      </c>
    </row>
    <row r="18" spans="1:8" ht="43.2" x14ac:dyDescent="0.3">
      <c r="A18" s="54" t="s">
        <v>43</v>
      </c>
      <c r="B18" s="54" t="s">
        <v>0</v>
      </c>
      <c r="C18" s="54" t="s">
        <v>37</v>
      </c>
      <c r="D18" s="54" t="s">
        <v>29</v>
      </c>
      <c r="E18" s="55" t="s">
        <v>10</v>
      </c>
      <c r="F18" s="55" t="s">
        <v>59</v>
      </c>
      <c r="G18" s="55" t="s">
        <v>60</v>
      </c>
      <c r="H18" s="54" t="s">
        <v>42</v>
      </c>
    </row>
    <row r="19" spans="1:8" x14ac:dyDescent="0.3">
      <c r="A19" s="28">
        <v>1</v>
      </c>
      <c r="B19" s="29" t="s">
        <v>20</v>
      </c>
      <c r="C19" s="30">
        <v>10887</v>
      </c>
      <c r="D19" s="28">
        <v>38</v>
      </c>
      <c r="E19" s="28" t="s">
        <v>40</v>
      </c>
      <c r="F19" s="32" t="s">
        <v>40</v>
      </c>
      <c r="G19" s="32" t="s">
        <v>40</v>
      </c>
      <c r="H19" s="28" t="s">
        <v>40</v>
      </c>
    </row>
    <row r="20" spans="1:8" x14ac:dyDescent="0.3">
      <c r="A20" s="28">
        <v>2</v>
      </c>
      <c r="B20" s="29" t="s">
        <v>21</v>
      </c>
      <c r="C20" s="30">
        <v>23239</v>
      </c>
      <c r="D20" s="28">
        <v>60</v>
      </c>
      <c r="E20" s="31">
        <v>21.559603829940585</v>
      </c>
      <c r="F20" s="33">
        <v>27.440396170059415</v>
      </c>
      <c r="G20" s="34">
        <v>70.559603829940585</v>
      </c>
      <c r="H20" s="31">
        <f>IF(D20&gt;G20, 1*D20, 0)</f>
        <v>0</v>
      </c>
    </row>
    <row r="21" spans="1:8" x14ac:dyDescent="0.3">
      <c r="A21" s="28">
        <v>3</v>
      </c>
      <c r="B21" s="29" t="s">
        <v>22</v>
      </c>
      <c r="C21" s="30">
        <v>46502</v>
      </c>
      <c r="D21" s="28">
        <v>353</v>
      </c>
      <c r="E21" s="31">
        <v>198.99936011208683</v>
      </c>
      <c r="F21" s="33">
        <v>-48.666026778753491</v>
      </c>
      <c r="G21" s="34">
        <v>349.3326934454202</v>
      </c>
      <c r="H21" s="31">
        <f t="shared" ref="H21:H32" si="3">IF(D21&gt;G21, 1*D21, 0)</f>
        <v>353</v>
      </c>
    </row>
    <row r="22" spans="1:8" x14ac:dyDescent="0.3">
      <c r="A22" s="40">
        <v>4</v>
      </c>
      <c r="B22" s="41" t="s">
        <v>23</v>
      </c>
      <c r="C22" s="42">
        <v>38840</v>
      </c>
      <c r="D22" s="40">
        <v>509</v>
      </c>
      <c r="E22" s="43">
        <v>225.13579992895092</v>
      </c>
      <c r="F22" s="33">
        <v>14.864200071049083</v>
      </c>
      <c r="G22" s="34">
        <v>465.13579992895092</v>
      </c>
      <c r="H22" s="31">
        <f t="shared" si="3"/>
        <v>509</v>
      </c>
    </row>
    <row r="23" spans="1:8" x14ac:dyDescent="0.3">
      <c r="A23" s="28">
        <v>5</v>
      </c>
      <c r="B23" s="29" t="s">
        <v>24</v>
      </c>
      <c r="C23" s="30">
        <v>30891</v>
      </c>
      <c r="D23" s="28">
        <v>360</v>
      </c>
      <c r="E23" s="31">
        <v>180.62213963550809</v>
      </c>
      <c r="F23" s="33">
        <v>83.377860364491909</v>
      </c>
      <c r="G23" s="34">
        <v>444.62213963550812</v>
      </c>
      <c r="H23" s="31">
        <f t="shared" si="3"/>
        <v>0</v>
      </c>
    </row>
    <row r="24" spans="1:8" x14ac:dyDescent="0.3">
      <c r="A24" s="40">
        <v>6</v>
      </c>
      <c r="B24" s="41" t="s">
        <v>25</v>
      </c>
      <c r="C24" s="42">
        <v>42864</v>
      </c>
      <c r="D24" s="40">
        <v>355</v>
      </c>
      <c r="E24" s="43">
        <v>150.44339063898786</v>
      </c>
      <c r="F24" s="33">
        <v>128.72327602767882</v>
      </c>
      <c r="G24" s="34">
        <v>429.61005730565455</v>
      </c>
      <c r="H24" s="31">
        <f t="shared" si="3"/>
        <v>0</v>
      </c>
    </row>
    <row r="25" spans="1:8" x14ac:dyDescent="0.3">
      <c r="A25" s="40">
        <v>7</v>
      </c>
      <c r="B25" s="41" t="s">
        <v>26</v>
      </c>
      <c r="C25" s="42">
        <v>37341</v>
      </c>
      <c r="D25" s="40">
        <v>201</v>
      </c>
      <c r="E25" s="43">
        <v>129.01778888935883</v>
      </c>
      <c r="F25" s="33">
        <v>138.98221111064117</v>
      </c>
      <c r="G25" s="34">
        <v>397.01778888935883</v>
      </c>
      <c r="H25" s="31">
        <f t="shared" si="3"/>
        <v>0</v>
      </c>
    </row>
    <row r="26" spans="1:8" x14ac:dyDescent="0.3">
      <c r="A26" s="40">
        <v>8</v>
      </c>
      <c r="B26" s="41" t="s">
        <v>27</v>
      </c>
      <c r="C26" s="42">
        <v>29577</v>
      </c>
      <c r="D26" s="40">
        <v>383</v>
      </c>
      <c r="E26" s="43">
        <v>115.23017764042703</v>
      </c>
      <c r="F26" s="33">
        <v>167.14482235957297</v>
      </c>
      <c r="G26" s="34">
        <v>397.60517764042703</v>
      </c>
      <c r="H26" s="31">
        <f t="shared" si="3"/>
        <v>0</v>
      </c>
    </row>
    <row r="27" spans="1:8" x14ac:dyDescent="0.3">
      <c r="A27" s="40">
        <v>9</v>
      </c>
      <c r="B27" s="41" t="s">
        <v>28</v>
      </c>
      <c r="C27" s="42">
        <v>28824</v>
      </c>
      <c r="D27" s="40">
        <v>413</v>
      </c>
      <c r="E27" s="43">
        <v>105.52982163255687</v>
      </c>
      <c r="F27" s="33">
        <v>191.35906725633203</v>
      </c>
      <c r="G27" s="34">
        <v>402.4187105214458</v>
      </c>
      <c r="H27" s="31">
        <f t="shared" si="3"/>
        <v>413</v>
      </c>
    </row>
    <row r="28" spans="1:8" x14ac:dyDescent="0.3">
      <c r="A28" s="40">
        <v>10</v>
      </c>
      <c r="B28" s="41" t="s">
        <v>3</v>
      </c>
      <c r="C28" s="42">
        <v>25889</v>
      </c>
      <c r="D28" s="40">
        <v>385</v>
      </c>
      <c r="E28" s="43">
        <v>95.95555672800802</v>
      </c>
      <c r="F28" s="33">
        <v>209.74444327199197</v>
      </c>
      <c r="G28" s="34">
        <v>401.65555672800804</v>
      </c>
      <c r="H28" s="31">
        <f t="shared" si="3"/>
        <v>0</v>
      </c>
    </row>
    <row r="29" spans="1:8" x14ac:dyDescent="0.3">
      <c r="A29" s="40">
        <v>11</v>
      </c>
      <c r="B29" s="41" t="s">
        <v>4</v>
      </c>
      <c r="C29" s="42">
        <v>25436</v>
      </c>
      <c r="D29" s="40">
        <v>418</v>
      </c>
      <c r="E29" s="43">
        <v>89.071666244772914</v>
      </c>
      <c r="F29" s="33">
        <v>226.83742466431801</v>
      </c>
      <c r="G29" s="34">
        <v>404.98075715386386</v>
      </c>
      <c r="H29" s="31">
        <f t="shared" si="3"/>
        <v>418</v>
      </c>
    </row>
    <row r="30" spans="1:8" x14ac:dyDescent="0.3">
      <c r="A30" s="40">
        <v>12</v>
      </c>
      <c r="B30" s="41" t="s">
        <v>5</v>
      </c>
      <c r="C30" s="42">
        <v>27753</v>
      </c>
      <c r="D30" s="40">
        <v>520</v>
      </c>
      <c r="E30" s="43">
        <v>87.878549104238871</v>
      </c>
      <c r="F30" s="33">
        <v>245.03811756242783</v>
      </c>
      <c r="G30" s="34">
        <v>420.79521577090554</v>
      </c>
      <c r="H30" s="31">
        <f t="shared" si="3"/>
        <v>520</v>
      </c>
    </row>
    <row r="31" spans="1:8" x14ac:dyDescent="0.3">
      <c r="A31" s="40">
        <v>13</v>
      </c>
      <c r="B31" s="41" t="s">
        <v>6</v>
      </c>
      <c r="C31" s="42">
        <v>26130</v>
      </c>
      <c r="D31" s="40">
        <v>436</v>
      </c>
      <c r="E31" s="43">
        <v>82.316945615725288</v>
      </c>
      <c r="F31" s="33">
        <v>258.52920823042859</v>
      </c>
      <c r="G31" s="34">
        <v>423.16309946187914</v>
      </c>
      <c r="H31" s="31">
        <f t="shared" si="3"/>
        <v>436</v>
      </c>
    </row>
    <row r="32" spans="1:8" x14ac:dyDescent="0.3">
      <c r="A32" s="40">
        <v>14</v>
      </c>
      <c r="B32" s="41" t="s">
        <v>18</v>
      </c>
      <c r="C32" s="42">
        <v>26723</v>
      </c>
      <c r="D32" s="40">
        <v>507</v>
      </c>
      <c r="E32" s="43">
        <v>79.68153775762292</v>
      </c>
      <c r="F32" s="33">
        <v>273.03274795666277</v>
      </c>
      <c r="G32" s="34">
        <v>432.39582347190867</v>
      </c>
      <c r="H32" s="31">
        <f t="shared" si="3"/>
        <v>507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zoomScale="115" zoomScaleNormal="115" workbookViewId="0">
      <selection activeCell="F12" sqref="F12"/>
    </sheetView>
  </sheetViews>
  <sheetFormatPr defaultRowHeight="14.4" x14ac:dyDescent="0.3"/>
  <cols>
    <col min="1" max="1" width="9.6640625" bestFit="1" customWidth="1"/>
    <col min="2" max="2" width="11.33203125" bestFit="1" customWidth="1"/>
    <col min="3" max="3" width="17.33203125" bestFit="1" customWidth="1"/>
    <col min="4" max="4" width="11.21875" bestFit="1" customWidth="1"/>
    <col min="5" max="5" width="12.109375" customWidth="1"/>
    <col min="6" max="6" width="15.109375" customWidth="1"/>
    <col min="8" max="8" width="33.21875" bestFit="1" customWidth="1"/>
    <col min="9" max="9" width="30.21875" bestFit="1" customWidth="1"/>
    <col min="11" max="11" width="11.33203125" bestFit="1" customWidth="1"/>
    <col min="12" max="12" width="17.33203125" bestFit="1" customWidth="1"/>
    <col min="13" max="14" width="11.6640625" bestFit="1" customWidth="1"/>
  </cols>
  <sheetData>
    <row r="1" spans="1:27" x14ac:dyDescent="0.3">
      <c r="A1" s="8" t="s">
        <v>0</v>
      </c>
      <c r="B1" s="15" t="s">
        <v>19</v>
      </c>
      <c r="C1" s="15" t="s">
        <v>29</v>
      </c>
      <c r="D1" t="s">
        <v>30</v>
      </c>
      <c r="E1" t="s">
        <v>31</v>
      </c>
      <c r="F1" t="s">
        <v>32</v>
      </c>
      <c r="K1" s="15" t="s">
        <v>19</v>
      </c>
      <c r="L1" s="15" t="s">
        <v>29</v>
      </c>
      <c r="M1" t="s">
        <v>31</v>
      </c>
      <c r="N1" t="s">
        <v>32</v>
      </c>
      <c r="V1" s="8" t="s">
        <v>7</v>
      </c>
      <c r="W1" s="8" t="s">
        <v>2</v>
      </c>
      <c r="X1" s="13" t="s">
        <v>8</v>
      </c>
      <c r="Y1" s="13" t="s">
        <v>16</v>
      </c>
      <c r="Z1" s="13" t="s">
        <v>17</v>
      </c>
      <c r="AA1" s="13" t="s">
        <v>10</v>
      </c>
    </row>
    <row r="2" spans="1:27" x14ac:dyDescent="0.3">
      <c r="A2" s="3" t="s">
        <v>3</v>
      </c>
      <c r="B2" s="16">
        <v>557</v>
      </c>
      <c r="C2" s="17">
        <v>7</v>
      </c>
      <c r="D2" s="67">
        <f>CORREL(B2:B5,C2:C5)</f>
        <v>0.87658648091565716</v>
      </c>
      <c r="E2" s="18"/>
      <c r="K2">
        <v>500</v>
      </c>
      <c r="L2">
        <v>65</v>
      </c>
      <c r="M2" s="18"/>
      <c r="V2" s="3">
        <v>1.3</v>
      </c>
      <c r="W2" s="3">
        <v>0.8</v>
      </c>
      <c r="X2" s="3">
        <v>2.7</v>
      </c>
      <c r="Y2" s="6">
        <v>1.5281579089798556</v>
      </c>
      <c r="Z2" s="6">
        <v>8.8718420910201452</v>
      </c>
      <c r="AA2" s="5">
        <v>3.6718420910201401</v>
      </c>
    </row>
    <row r="3" spans="1:27" x14ac:dyDescent="0.3">
      <c r="A3" s="3" t="s">
        <v>4</v>
      </c>
      <c r="B3" s="17">
        <v>1016</v>
      </c>
      <c r="C3" s="17">
        <v>8</v>
      </c>
      <c r="D3" s="67"/>
      <c r="E3" s="18">
        <f t="shared" ref="E3:F5" si="0">(B3-B2)/(B2)</f>
        <v>0.82405745062836622</v>
      </c>
      <c r="F3" s="18">
        <f t="shared" si="0"/>
        <v>0.14285714285714285</v>
      </c>
      <c r="G3">
        <f>F3/E3</f>
        <v>0.17335823218176158</v>
      </c>
      <c r="H3" t="s">
        <v>33</v>
      </c>
      <c r="K3">
        <f>K2*1.1</f>
        <v>550</v>
      </c>
      <c r="L3">
        <f>L2*1.1</f>
        <v>71.5</v>
      </c>
      <c r="M3" s="18">
        <f>(K3-K2)/(K2)</f>
        <v>0.1</v>
      </c>
      <c r="N3" s="18">
        <f>(L3-L2)/(L2)</f>
        <v>0.1</v>
      </c>
      <c r="O3">
        <f>N3/M3</f>
        <v>1</v>
      </c>
      <c r="V3" s="3">
        <v>0.8</v>
      </c>
      <c r="W3" s="3">
        <v>1.3</v>
      </c>
      <c r="X3" s="3">
        <v>2.4</v>
      </c>
      <c r="Y3" s="6">
        <v>1.5281579089798556</v>
      </c>
      <c r="Z3" s="6">
        <v>8.8718420910201452</v>
      </c>
      <c r="AA3" s="5">
        <v>3.6718420910201446</v>
      </c>
    </row>
    <row r="4" spans="1:27" x14ac:dyDescent="0.3">
      <c r="A4" s="3" t="s">
        <v>5</v>
      </c>
      <c r="B4" s="17">
        <v>1500</v>
      </c>
      <c r="C4" s="17">
        <v>45</v>
      </c>
      <c r="D4" s="67"/>
      <c r="E4" s="18">
        <f t="shared" si="0"/>
        <v>0.4763779527559055</v>
      </c>
      <c r="F4" s="18">
        <f t="shared" si="0"/>
        <v>4.625</v>
      </c>
      <c r="G4">
        <f t="shared" ref="G4:G6" si="1">F4/E4</f>
        <v>9.7086776859504127</v>
      </c>
      <c r="H4" t="s">
        <v>34</v>
      </c>
      <c r="I4" t="s">
        <v>35</v>
      </c>
      <c r="K4">
        <f t="shared" ref="K4:L6" si="2">K3*1.1</f>
        <v>605</v>
      </c>
      <c r="L4">
        <f>L3*1.1</f>
        <v>78.650000000000006</v>
      </c>
      <c r="M4" s="18">
        <f t="shared" ref="M4:M6" si="3">(K4-K3)/(K3)</f>
        <v>0.1</v>
      </c>
      <c r="N4" s="18">
        <f t="shared" ref="N4:N6" si="4">(L4-L3)/(L3)</f>
        <v>0.10000000000000007</v>
      </c>
      <c r="O4">
        <f t="shared" ref="O4:O6" si="5">N4/M4</f>
        <v>1.0000000000000007</v>
      </c>
      <c r="V4" s="3">
        <v>3</v>
      </c>
      <c r="W4" s="3">
        <v>8.1999999999999993</v>
      </c>
      <c r="X4" s="3">
        <v>9.6999999999999993</v>
      </c>
      <c r="Y4" s="6">
        <v>1.5281579089798556</v>
      </c>
      <c r="Z4" s="6">
        <v>8.8718420910201452</v>
      </c>
      <c r="AA4" s="5">
        <v>3.6718420910201446</v>
      </c>
    </row>
    <row r="5" spans="1:27" x14ac:dyDescent="0.3">
      <c r="A5" s="3" t="s">
        <v>6</v>
      </c>
      <c r="B5" s="17">
        <v>2441</v>
      </c>
      <c r="C5" s="17">
        <v>48</v>
      </c>
      <c r="D5" s="67"/>
      <c r="E5" s="18">
        <f t="shared" si="0"/>
        <v>0.6273333333333333</v>
      </c>
      <c r="F5" s="18">
        <f t="shared" si="0"/>
        <v>6.6666666666666666E-2</v>
      </c>
      <c r="G5">
        <f t="shared" si="1"/>
        <v>0.10626992561105207</v>
      </c>
      <c r="K5">
        <f t="shared" si="2"/>
        <v>665.5</v>
      </c>
      <c r="L5">
        <f t="shared" si="2"/>
        <v>86.515000000000015</v>
      </c>
      <c r="M5" s="18">
        <f t="shared" si="3"/>
        <v>0.1</v>
      </c>
      <c r="N5" s="18">
        <f t="shared" si="4"/>
        <v>0.1000000000000001</v>
      </c>
      <c r="O5">
        <f t="shared" si="5"/>
        <v>1.0000000000000009</v>
      </c>
      <c r="V5" s="3">
        <v>2</v>
      </c>
      <c r="W5" s="3">
        <v>6.5</v>
      </c>
      <c r="X5" s="3">
        <v>5.2</v>
      </c>
      <c r="Y5" s="6">
        <v>1.5281579089798556</v>
      </c>
      <c r="Z5" s="6">
        <v>8.8718420910201452</v>
      </c>
      <c r="AA5" s="5">
        <v>3.6718420910201446</v>
      </c>
    </row>
    <row r="6" spans="1:27" x14ac:dyDescent="0.3">
      <c r="A6" s="3" t="s">
        <v>18</v>
      </c>
      <c r="B6" s="17">
        <v>3106</v>
      </c>
      <c r="C6" s="17">
        <v>66</v>
      </c>
      <c r="E6" s="18">
        <f>(B6-B5)/(B5)</f>
        <v>0.27242933224088489</v>
      </c>
      <c r="F6" s="18">
        <v>0.27</v>
      </c>
      <c r="G6">
        <f t="shared" si="1"/>
        <v>0.99108270676691734</v>
      </c>
      <c r="I6" t="s">
        <v>36</v>
      </c>
      <c r="K6">
        <f t="shared" si="2"/>
        <v>732.05000000000007</v>
      </c>
      <c r="L6">
        <f t="shared" si="2"/>
        <v>95.166500000000028</v>
      </c>
      <c r="M6" s="18">
        <f t="shared" si="3"/>
        <v>0.1000000000000001</v>
      </c>
      <c r="N6" s="18">
        <f t="shared" si="4"/>
        <v>0.10000000000000013</v>
      </c>
      <c r="O6">
        <f t="shared" si="5"/>
        <v>1.0000000000000002</v>
      </c>
      <c r="V6" s="3">
        <v>2.1</v>
      </c>
      <c r="W6" s="3">
        <v>8.8000000000000007</v>
      </c>
      <c r="X6" s="3">
        <v>6</v>
      </c>
      <c r="Y6" s="6">
        <v>1.5281579089798556</v>
      </c>
      <c r="Z6" s="6">
        <v>8.8718420910201452</v>
      </c>
      <c r="AA6" s="5">
        <v>3.6718420910201446</v>
      </c>
    </row>
    <row r="7" spans="1:27" x14ac:dyDescent="0.3">
      <c r="F7" s="18">
        <f>(C7-C6)/(C6)</f>
        <v>-1</v>
      </c>
      <c r="L7" s="1"/>
      <c r="M7" s="1"/>
      <c r="N7" s="1"/>
      <c r="O7" s="1"/>
      <c r="P7" s="1"/>
      <c r="Q7" s="1"/>
      <c r="R7" s="1"/>
      <c r="S7" s="1"/>
    </row>
    <row r="8" spans="1:27" x14ac:dyDescent="0.3">
      <c r="L8" s="1"/>
      <c r="M8" s="1"/>
      <c r="N8" s="1"/>
      <c r="O8" s="1"/>
      <c r="P8" s="1"/>
      <c r="Q8" s="1"/>
      <c r="R8" s="1"/>
      <c r="S8" s="1"/>
    </row>
    <row r="9" spans="1:27" x14ac:dyDescent="0.3">
      <c r="A9" s="9" t="s">
        <v>9</v>
      </c>
      <c r="B9" s="9"/>
      <c r="C9" s="10">
        <v>34.799999999999997</v>
      </c>
      <c r="D9" s="10">
        <v>1.84</v>
      </c>
      <c r="E9" s="10">
        <v>5.12</v>
      </c>
      <c r="F9" s="10">
        <v>5.2</v>
      </c>
      <c r="J9">
        <v>100</v>
      </c>
      <c r="K9">
        <v>10</v>
      </c>
      <c r="L9" s="1"/>
      <c r="M9" s="1"/>
      <c r="N9" s="1"/>
      <c r="O9" s="1"/>
      <c r="P9" s="1"/>
      <c r="Q9" s="1"/>
      <c r="R9" s="1"/>
      <c r="S9" s="1"/>
    </row>
    <row r="10" spans="1:27" x14ac:dyDescent="0.3">
      <c r="A10" s="2" t="s">
        <v>15</v>
      </c>
      <c r="B10" s="2"/>
      <c r="C10" s="4">
        <v>26.185874054535589</v>
      </c>
      <c r="D10" s="4">
        <v>0.8384509526501841</v>
      </c>
      <c r="E10" s="4">
        <v>3.8140529624010209</v>
      </c>
      <c r="F10" s="4">
        <v>2.9571946165242484</v>
      </c>
      <c r="J10">
        <v>100</v>
      </c>
      <c r="L10" s="1"/>
      <c r="M10" s="1"/>
      <c r="N10" s="1"/>
      <c r="O10" s="1"/>
      <c r="P10" s="1"/>
      <c r="Q10" s="1"/>
      <c r="R10" s="1"/>
      <c r="S10" s="1"/>
    </row>
    <row r="11" spans="1:27" x14ac:dyDescent="0.3">
      <c r="A11" s="2" t="s">
        <v>10</v>
      </c>
      <c r="B11" s="2"/>
      <c r="C11" s="4">
        <v>32.514057075014868</v>
      </c>
      <c r="D11" s="4">
        <v>1.0410743621653822</v>
      </c>
      <c r="E11" s="5">
        <v>4.7357722506557609</v>
      </c>
      <c r="F11" s="4">
        <v>3.6718420910201446</v>
      </c>
      <c r="L11" s="1"/>
      <c r="M11" s="1"/>
      <c r="N11" s="1"/>
      <c r="O11" s="1"/>
      <c r="P11" s="1"/>
      <c r="Q11" s="1"/>
      <c r="R11" s="1"/>
      <c r="S11" s="1"/>
    </row>
    <row r="12" spans="1:27" x14ac:dyDescent="0.3">
      <c r="A12" s="2" t="s">
        <v>14</v>
      </c>
      <c r="B12" s="2"/>
      <c r="C12" s="6">
        <f t="shared" ref="C12:E12" si="6">C9-C11</f>
        <v>2.2859429249851289</v>
      </c>
      <c r="D12" s="6">
        <f t="shared" si="6"/>
        <v>0.7989256378346179</v>
      </c>
      <c r="E12" s="6">
        <f t="shared" si="6"/>
        <v>0.3842277493442392</v>
      </c>
      <c r="F12" s="6">
        <f>F9-F11</f>
        <v>1.5281579089798556</v>
      </c>
      <c r="L12" s="1"/>
      <c r="M12" s="1"/>
      <c r="N12" s="1"/>
      <c r="O12" s="1"/>
      <c r="P12" s="1"/>
      <c r="Q12" s="1"/>
      <c r="R12" s="1"/>
      <c r="S12" s="1"/>
    </row>
    <row r="13" spans="1:27" x14ac:dyDescent="0.3">
      <c r="A13" s="2" t="s">
        <v>13</v>
      </c>
      <c r="B13" s="2"/>
      <c r="C13" s="6">
        <f t="shared" ref="C13:E13" si="7">C9+C11</f>
        <v>67.314057075014858</v>
      </c>
      <c r="D13" s="6">
        <f t="shared" si="7"/>
        <v>2.881074362165382</v>
      </c>
      <c r="E13" s="6">
        <f t="shared" si="7"/>
        <v>9.855772250655761</v>
      </c>
      <c r="F13" s="6">
        <f>F9+F11</f>
        <v>8.8718420910201452</v>
      </c>
      <c r="L13" s="1"/>
      <c r="M13" s="1"/>
      <c r="N13" s="1"/>
      <c r="O13" s="1"/>
      <c r="P13" s="1"/>
      <c r="Q13" s="1"/>
      <c r="R13" s="1"/>
      <c r="S13" s="1"/>
    </row>
    <row r="14" spans="1:27" x14ac:dyDescent="0.3">
      <c r="A14" s="7" t="s">
        <v>11</v>
      </c>
      <c r="B14" s="7"/>
      <c r="C14" s="4">
        <v>7</v>
      </c>
      <c r="D14" s="4">
        <v>0.8</v>
      </c>
      <c r="E14" s="4">
        <v>0.8</v>
      </c>
      <c r="F14" s="4">
        <v>2.4</v>
      </c>
      <c r="L14" s="1"/>
      <c r="M14" s="1"/>
      <c r="N14" s="1"/>
      <c r="O14" s="1"/>
      <c r="P14" s="1"/>
      <c r="Q14" s="1"/>
      <c r="R14" s="1"/>
      <c r="S14" s="1"/>
    </row>
    <row r="15" spans="1:27" x14ac:dyDescent="0.3">
      <c r="A15" s="7" t="s">
        <v>12</v>
      </c>
      <c r="B15" s="7"/>
      <c r="C15" s="4">
        <v>66</v>
      </c>
      <c r="D15" s="4">
        <v>3</v>
      </c>
      <c r="E15" s="4">
        <v>8.8000000000000007</v>
      </c>
      <c r="F15" s="4">
        <v>9.6999999999999993</v>
      </c>
      <c r="L15" s="1"/>
      <c r="M15" s="1"/>
      <c r="N15" s="1"/>
      <c r="O15" s="1"/>
      <c r="P15" s="1"/>
      <c r="Q15" s="1"/>
      <c r="R15" s="1"/>
      <c r="S15" s="1"/>
    </row>
    <row r="16" spans="1:27" x14ac:dyDescent="0.3">
      <c r="L16" s="1"/>
      <c r="M16" s="1"/>
      <c r="N16" s="1"/>
      <c r="O16" s="1"/>
      <c r="P16" s="1"/>
      <c r="Q16" s="1"/>
      <c r="R16" s="1"/>
      <c r="S16" s="1"/>
    </row>
  </sheetData>
  <mergeCells count="1">
    <mergeCell ref="D2:D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B893-EAD1-47A1-9A82-C4028972821D}">
  <dimension ref="A1:P31"/>
  <sheetViews>
    <sheetView zoomScale="115" zoomScaleNormal="115" workbookViewId="0">
      <selection activeCell="J16" sqref="J16"/>
    </sheetView>
  </sheetViews>
  <sheetFormatPr defaultRowHeight="14.4" x14ac:dyDescent="0.3"/>
  <cols>
    <col min="1" max="1" width="9.6640625" bestFit="1" customWidth="1"/>
    <col min="2" max="2" width="9.6640625" customWidth="1"/>
    <col min="4" max="4" width="11.21875" bestFit="1" customWidth="1"/>
    <col min="5" max="5" width="9.5546875" bestFit="1" customWidth="1"/>
    <col min="11" max="11" width="8.88671875" customWidth="1"/>
  </cols>
  <sheetData>
    <row r="1" spans="1:16" x14ac:dyDescent="0.3">
      <c r="A1" s="8" t="s">
        <v>0</v>
      </c>
      <c r="B1" s="8" t="s">
        <v>19</v>
      </c>
      <c r="C1" s="8" t="s">
        <v>1</v>
      </c>
      <c r="D1" s="8" t="s">
        <v>7</v>
      </c>
      <c r="E1" s="8" t="s">
        <v>2</v>
      </c>
      <c r="F1" s="13" t="s">
        <v>8</v>
      </c>
      <c r="G1" s="13" t="s">
        <v>16</v>
      </c>
      <c r="H1" s="13" t="s">
        <v>17</v>
      </c>
      <c r="I1" s="13" t="s">
        <v>10</v>
      </c>
      <c r="J1" s="11"/>
      <c r="K1" s="11"/>
      <c r="L1" s="11"/>
      <c r="M1" s="12"/>
      <c r="N1" s="12"/>
      <c r="O1" s="12"/>
      <c r="P1" s="12"/>
    </row>
    <row r="2" spans="1:16" x14ac:dyDescent="0.3">
      <c r="A2" s="3" t="s">
        <v>20</v>
      </c>
      <c r="B2" s="14"/>
      <c r="C2" s="3"/>
      <c r="D2" s="3"/>
      <c r="E2" s="3"/>
      <c r="F2" s="3"/>
      <c r="G2" s="6"/>
      <c r="H2" s="6"/>
      <c r="I2" s="5"/>
      <c r="J2" s="1"/>
      <c r="K2" s="1"/>
      <c r="L2" s="1"/>
      <c r="M2" s="1"/>
      <c r="N2" s="1"/>
      <c r="O2" s="1"/>
      <c r="P2" s="1"/>
    </row>
    <row r="3" spans="1:16" x14ac:dyDescent="0.3">
      <c r="A3" s="3" t="s">
        <v>21</v>
      </c>
      <c r="B3" s="3"/>
      <c r="C3" s="3"/>
      <c r="D3" s="3"/>
      <c r="E3" s="3"/>
      <c r="F3" s="3"/>
      <c r="G3" s="6"/>
      <c r="H3" s="6"/>
      <c r="I3" s="5"/>
      <c r="J3" s="1"/>
      <c r="K3" s="1"/>
      <c r="L3" s="1"/>
      <c r="M3" s="1"/>
      <c r="N3" s="1"/>
      <c r="O3" s="1"/>
      <c r="P3" s="1"/>
    </row>
    <row r="4" spans="1:16" x14ac:dyDescent="0.3">
      <c r="A4" s="3" t="s">
        <v>22</v>
      </c>
      <c r="B4" s="3"/>
      <c r="C4" s="3"/>
      <c r="D4" s="3"/>
      <c r="E4" s="3"/>
      <c r="F4" s="3"/>
      <c r="G4" s="6"/>
      <c r="H4" s="6"/>
      <c r="I4" s="5"/>
      <c r="J4" s="1"/>
      <c r="K4" s="1"/>
      <c r="L4" s="1"/>
      <c r="M4" s="1"/>
      <c r="N4" s="1"/>
      <c r="O4" s="1"/>
      <c r="P4" s="1"/>
    </row>
    <row r="5" spans="1:16" x14ac:dyDescent="0.3">
      <c r="A5" s="3" t="s">
        <v>23</v>
      </c>
      <c r="B5" s="3"/>
      <c r="C5" s="3"/>
      <c r="D5" s="3"/>
      <c r="E5" s="3"/>
      <c r="F5" s="3"/>
      <c r="G5" s="6"/>
      <c r="H5" s="6"/>
      <c r="I5" s="5"/>
      <c r="J5" s="1"/>
      <c r="K5" s="1"/>
      <c r="L5" s="1"/>
      <c r="M5" s="1"/>
      <c r="N5" s="1"/>
      <c r="O5" s="1"/>
      <c r="P5" s="1"/>
    </row>
    <row r="6" spans="1:16" x14ac:dyDescent="0.3">
      <c r="A6" s="3" t="s">
        <v>24</v>
      </c>
      <c r="B6" s="3"/>
      <c r="C6" s="3"/>
      <c r="D6" s="3"/>
      <c r="E6" s="3"/>
      <c r="F6" s="3"/>
      <c r="G6" s="6"/>
      <c r="H6" s="6"/>
      <c r="I6" s="5"/>
      <c r="J6" s="1"/>
      <c r="K6" s="1"/>
      <c r="L6" s="1"/>
      <c r="M6" s="1"/>
      <c r="N6" s="1"/>
      <c r="O6" s="1"/>
      <c r="P6" s="1"/>
    </row>
    <row r="7" spans="1:16" x14ac:dyDescent="0.3">
      <c r="A7" s="3" t="s">
        <v>25</v>
      </c>
      <c r="B7" s="14"/>
      <c r="C7" s="3"/>
      <c r="D7" s="3"/>
      <c r="E7" s="3"/>
      <c r="F7" s="3"/>
      <c r="G7" s="6"/>
      <c r="H7" s="6"/>
      <c r="I7" s="5"/>
      <c r="J7" s="1"/>
      <c r="K7" s="1"/>
      <c r="L7" s="1"/>
      <c r="M7" s="1"/>
      <c r="N7" s="1"/>
      <c r="O7" s="1"/>
      <c r="P7" s="1"/>
    </row>
    <row r="8" spans="1:16" x14ac:dyDescent="0.3">
      <c r="A8" s="3" t="s">
        <v>26</v>
      </c>
      <c r="B8" s="3"/>
      <c r="C8" s="3"/>
      <c r="D8" s="3"/>
      <c r="E8" s="3"/>
      <c r="F8" s="3"/>
      <c r="G8" s="6"/>
      <c r="H8" s="6"/>
      <c r="I8" s="5"/>
      <c r="J8" s="1"/>
      <c r="K8" s="1"/>
      <c r="L8" s="1"/>
      <c r="M8" s="1"/>
      <c r="N8" s="1"/>
      <c r="O8" s="1"/>
      <c r="P8" s="1"/>
    </row>
    <row r="9" spans="1:16" x14ac:dyDescent="0.3">
      <c r="A9" s="3" t="s">
        <v>27</v>
      </c>
      <c r="B9" s="3"/>
      <c r="C9" s="3"/>
      <c r="D9" s="3"/>
      <c r="E9" s="3"/>
      <c r="F9" s="3"/>
      <c r="G9" s="6"/>
      <c r="H9" s="6"/>
      <c r="I9" s="5"/>
      <c r="J9" s="1"/>
      <c r="K9" s="1"/>
      <c r="L9" s="1"/>
      <c r="M9" s="1"/>
      <c r="N9" s="1"/>
      <c r="O9" s="1"/>
      <c r="P9" s="1"/>
    </row>
    <row r="10" spans="1:16" x14ac:dyDescent="0.3">
      <c r="A10" s="3" t="s">
        <v>28</v>
      </c>
      <c r="B10" s="3"/>
      <c r="C10" s="3"/>
      <c r="D10" s="3"/>
      <c r="E10" s="3"/>
      <c r="F10" s="3"/>
      <c r="G10" s="6"/>
      <c r="H10" s="6"/>
      <c r="I10" s="5"/>
      <c r="J10" s="1"/>
      <c r="K10" s="1"/>
      <c r="L10" s="1"/>
      <c r="M10" s="1"/>
      <c r="N10" s="1"/>
      <c r="O10" s="1"/>
      <c r="P10" s="1"/>
    </row>
    <row r="11" spans="1:16" x14ac:dyDescent="0.3">
      <c r="A11" s="3" t="s">
        <v>3</v>
      </c>
      <c r="B11" s="3"/>
      <c r="C11" s="3"/>
      <c r="D11" s="3"/>
      <c r="E11" s="3"/>
      <c r="F11" s="3"/>
      <c r="G11" s="6"/>
      <c r="H11" s="6"/>
      <c r="I11" s="5"/>
      <c r="J11" s="1"/>
      <c r="K11" s="1"/>
      <c r="L11" s="1"/>
      <c r="M11" s="1"/>
      <c r="N11" s="1"/>
      <c r="O11" s="1"/>
      <c r="P11" s="1"/>
    </row>
    <row r="12" spans="1:16" x14ac:dyDescent="0.3">
      <c r="A12" s="3" t="s">
        <v>4</v>
      </c>
      <c r="B12" s="14"/>
      <c r="C12" s="3"/>
      <c r="D12" s="3"/>
      <c r="E12" s="3"/>
      <c r="F12" s="3"/>
      <c r="G12" s="6"/>
      <c r="H12" s="6"/>
      <c r="I12" s="5"/>
      <c r="J12" s="1"/>
      <c r="K12" s="1"/>
      <c r="L12" s="1"/>
      <c r="M12" s="1"/>
      <c r="N12" s="1"/>
      <c r="O12" s="1"/>
      <c r="P12" s="1"/>
    </row>
    <row r="13" spans="1:16" x14ac:dyDescent="0.3">
      <c r="A13" s="3" t="s">
        <v>5</v>
      </c>
      <c r="B13" s="3"/>
      <c r="C13" s="3"/>
      <c r="D13" s="3"/>
      <c r="E13" s="3"/>
      <c r="F13" s="3"/>
      <c r="G13" s="6"/>
      <c r="H13" s="6"/>
      <c r="I13" s="5"/>
      <c r="J13" s="1"/>
      <c r="K13" s="1"/>
      <c r="L13" s="1"/>
      <c r="M13" s="1"/>
      <c r="N13" s="1"/>
      <c r="O13" s="1"/>
      <c r="P13" s="1"/>
    </row>
    <row r="14" spans="1:16" x14ac:dyDescent="0.3">
      <c r="A14" s="3" t="s">
        <v>6</v>
      </c>
      <c r="B14" s="3"/>
      <c r="C14" s="3"/>
      <c r="D14" s="3"/>
      <c r="E14" s="3"/>
      <c r="F14" s="3"/>
      <c r="G14" s="6"/>
      <c r="H14" s="6"/>
      <c r="I14" s="5"/>
      <c r="J14" s="1"/>
      <c r="K14" s="1"/>
      <c r="L14" s="1"/>
      <c r="M14" s="1"/>
      <c r="N14" s="1"/>
      <c r="O14" s="1"/>
      <c r="P14" s="1"/>
    </row>
    <row r="15" spans="1:16" x14ac:dyDescent="0.3">
      <c r="A15" s="3" t="s">
        <v>18</v>
      </c>
      <c r="B15" s="3"/>
      <c r="C15" s="3"/>
      <c r="D15" s="3"/>
      <c r="E15" s="3"/>
      <c r="F15" s="3"/>
      <c r="G15" s="6"/>
      <c r="H15" s="6"/>
      <c r="I15" s="5"/>
      <c r="J15" s="1"/>
      <c r="K15" s="1"/>
      <c r="L15" s="1"/>
      <c r="M15" s="1"/>
      <c r="N15" s="1"/>
      <c r="O15" s="1"/>
      <c r="P15" s="1"/>
    </row>
    <row r="25" spans="1:6" x14ac:dyDescent="0.3">
      <c r="A25" s="9" t="s">
        <v>9</v>
      </c>
      <c r="B25" s="9"/>
      <c r="C25" s="10">
        <v>34.799999999999997</v>
      </c>
      <c r="D25" s="10">
        <v>1.84</v>
      </c>
      <c r="E25" s="10">
        <v>5.12</v>
      </c>
      <c r="F25" s="10">
        <v>5.2</v>
      </c>
    </row>
    <row r="26" spans="1:6" x14ac:dyDescent="0.3">
      <c r="A26" s="2" t="s">
        <v>15</v>
      </c>
      <c r="B26" s="2"/>
      <c r="C26" s="4">
        <v>26.185874054535589</v>
      </c>
      <c r="D26" s="4">
        <v>0.8384509526501841</v>
      </c>
      <c r="E26" s="4">
        <v>3.8140529624010209</v>
      </c>
      <c r="F26" s="4">
        <v>2.9571946165242484</v>
      </c>
    </row>
    <row r="27" spans="1:6" x14ac:dyDescent="0.3">
      <c r="A27" s="2" t="s">
        <v>10</v>
      </c>
      <c r="B27" s="2"/>
      <c r="C27" s="4">
        <v>32.514057075014868</v>
      </c>
      <c r="D27" s="4">
        <v>1.0410743621653822</v>
      </c>
      <c r="E27" s="5">
        <v>4.7357722506557609</v>
      </c>
      <c r="F27" s="4">
        <v>3.6718420910201446</v>
      </c>
    </row>
    <row r="28" spans="1:6" x14ac:dyDescent="0.3">
      <c r="A28" s="2" t="s">
        <v>14</v>
      </c>
      <c r="B28" s="2"/>
      <c r="C28" s="6">
        <f t="shared" ref="C28:E28" si="0">C25-C27</f>
        <v>2.2859429249851289</v>
      </c>
      <c r="D28" s="6">
        <f t="shared" si="0"/>
        <v>0.7989256378346179</v>
      </c>
      <c r="E28" s="6">
        <f t="shared" si="0"/>
        <v>0.3842277493442392</v>
      </c>
      <c r="F28" s="6">
        <f>F25-F27</f>
        <v>1.5281579089798556</v>
      </c>
    </row>
    <row r="29" spans="1:6" x14ac:dyDescent="0.3">
      <c r="A29" s="2" t="s">
        <v>13</v>
      </c>
      <c r="B29" s="2"/>
      <c r="C29" s="6">
        <f t="shared" ref="C29:E29" si="1">C25+C27</f>
        <v>67.314057075014858</v>
      </c>
      <c r="D29" s="6">
        <f t="shared" si="1"/>
        <v>2.881074362165382</v>
      </c>
      <c r="E29" s="6">
        <f t="shared" si="1"/>
        <v>9.855772250655761</v>
      </c>
      <c r="F29" s="6">
        <f>F25+F27</f>
        <v>8.8718420910201452</v>
      </c>
    </row>
    <row r="30" spans="1:6" x14ac:dyDescent="0.3">
      <c r="A30" s="7" t="s">
        <v>11</v>
      </c>
      <c r="B30" s="7"/>
      <c r="C30" s="4">
        <v>7</v>
      </c>
      <c r="D30" s="4">
        <v>0.8</v>
      </c>
      <c r="E30" s="4">
        <v>0.8</v>
      </c>
      <c r="F30" s="4">
        <v>2.4</v>
      </c>
    </row>
    <row r="31" spans="1:6" x14ac:dyDescent="0.3">
      <c r="A31" s="7" t="s">
        <v>12</v>
      </c>
      <c r="B31" s="7"/>
      <c r="C31" s="4">
        <v>66</v>
      </c>
      <c r="D31" s="4">
        <v>3</v>
      </c>
      <c r="E31" s="4">
        <v>8.8000000000000007</v>
      </c>
      <c r="F31" s="4">
        <v>9.6999999999999993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Deviation (2)</vt:lpstr>
      <vt:lpstr>Deviation</vt:lpstr>
      <vt:lpstr>Invariant Method</vt:lpstr>
      <vt:lpstr>Comparison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Natthanicha Suriyamongkol</dc:creator>
  <cp:lastModifiedBy>Natthanicha Suriyamongkol</cp:lastModifiedBy>
  <dcterms:created xsi:type="dcterms:W3CDTF">2015-06-05T18:17:20Z</dcterms:created>
  <dcterms:modified xsi:type="dcterms:W3CDTF">2022-07-12T03:35:12Z</dcterms:modified>
</cp:coreProperties>
</file>