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9440" windowHeight="11160"/>
  </bookViews>
  <sheets>
    <sheet name="Sheet2" sheetId="28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28" l="1"/>
  <c r="F10" i="28"/>
  <c r="F11" i="28"/>
  <c r="F12" i="28"/>
  <c r="F13" i="28"/>
  <c r="F8" i="28"/>
  <c r="Q10" i="28"/>
  <c r="Q11" i="28"/>
  <c r="Q12" i="28"/>
  <c r="Q13" i="28"/>
  <c r="Q9" i="28"/>
  <c r="Q8" i="28"/>
  <c r="C5" i="28"/>
  <c r="E4" i="28"/>
  <c r="D15" i="28" l="1"/>
  <c r="E3" i="28"/>
  <c r="E5" i="28" l="1"/>
  <c r="D5" i="28" s="1"/>
  <c r="H8" i="28" s="1"/>
  <c r="H9" i="28" l="1"/>
  <c r="R8" i="28"/>
  <c r="N8" i="28"/>
  <c r="O8" i="28" s="1"/>
  <c r="S8" i="28" l="1"/>
  <c r="T8" i="28" s="1"/>
  <c r="H10" i="28"/>
  <c r="R9" i="28"/>
  <c r="N9" i="28"/>
  <c r="O9" i="28" s="1"/>
  <c r="S9" i="28" l="1"/>
  <c r="T9" i="28" s="1"/>
  <c r="H11" i="28"/>
  <c r="R10" i="28"/>
  <c r="N10" i="28"/>
  <c r="O10" i="28" s="1"/>
  <c r="S10" i="28" l="1"/>
  <c r="T10" i="28" s="1"/>
  <c r="H12" i="28"/>
  <c r="R11" i="28"/>
  <c r="N11" i="28"/>
  <c r="O11" i="28" s="1"/>
  <c r="S11" i="28" s="1"/>
  <c r="T11" i="28" s="1"/>
  <c r="H13" i="28" l="1"/>
  <c r="R12" i="28"/>
  <c r="N12" i="28"/>
  <c r="O12" i="28" s="1"/>
  <c r="S12" i="28" l="1"/>
  <c r="T12" i="28" s="1"/>
  <c r="R13" i="28"/>
  <c r="N13" i="28"/>
  <c r="O13" i="28" s="1"/>
  <c r="S13" i="28" s="1"/>
  <c r="T13" i="28" s="1"/>
  <c r="T15" i="28" s="1"/>
  <c r="S15" i="28" s="1"/>
</calcChain>
</file>

<file path=xl/comments1.xml><?xml version="1.0" encoding="utf-8"?>
<comments xmlns="http://schemas.openxmlformats.org/spreadsheetml/2006/main">
  <authors>
    <author>DELL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Entry No of shrinkage
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there can be multiple lots, fetch lr no and mtrs from grn with respect to lot no 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Fetch Rate from Purcase Inoice, if invoice not made then ferch from Purchase Order, else 0, and highlight the 0 rate (cell) 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Item Name | Design |Shade | Mtrs to be fetched from Dyeing Receipt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If Bal Mtr &gt; 0 then Color Code Light Green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This will be avg rate from above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Fetch This rate from Dyeing Purchase bill, with respect to Lot No 
Item | Design | Shade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From Item Master wirh respect to Dyeing Receipt Item Name (Don’t get against Quality Name)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From Item Master wirh respect to Dyeing Receipt Item Name (Don’t get against Quality Name)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From Item Master wirh respect to Dyeing Receipt Item Name (Don’t get against Quality Name)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From Item Master wirh respect to Dyeing Receipt Item Name (Don’t get against Quality Name)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fetch this shrinkage % from Shirinkar Entry (Avg)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Total from Grey to Shrinkage Column
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When we rec this material from Packing then this mtrs will come where piecetype = fent | shortage | SECOND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Chck Formula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Check Formula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Free Text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This will be calculated
</t>
        </r>
      </text>
    </comment>
  </commentList>
</comments>
</file>

<file path=xl/sharedStrings.xml><?xml version="1.0" encoding="utf-8"?>
<sst xmlns="http://schemas.openxmlformats.org/spreadsheetml/2006/main" count="62" uniqueCount="43">
  <si>
    <t>Costing</t>
  </si>
  <si>
    <t>Amount</t>
  </si>
  <si>
    <t>METERS</t>
  </si>
  <si>
    <t>LOT NO</t>
  </si>
  <si>
    <t>Grey</t>
  </si>
  <si>
    <t>Trans.</t>
  </si>
  <si>
    <t>Packing</t>
  </si>
  <si>
    <t>Design</t>
  </si>
  <si>
    <t>Rate B/F V.Loss</t>
  </si>
  <si>
    <t>V.loss Mtr</t>
  </si>
  <si>
    <t>V.loss %</t>
  </si>
  <si>
    <t>V.loss Rate</t>
  </si>
  <si>
    <t>CHECK.</t>
  </si>
  <si>
    <t>Avg. Costing</t>
  </si>
  <si>
    <t>1.BLACK</t>
  </si>
  <si>
    <t>Lr No.</t>
  </si>
  <si>
    <t>LR Mtr</t>
  </si>
  <si>
    <t>Rate</t>
  </si>
  <si>
    <t>Lot No</t>
  </si>
  <si>
    <t>2.WHITE</t>
  </si>
  <si>
    <t>1.WHITE/NAVY</t>
  </si>
  <si>
    <t>2.WHITE/SILKY</t>
  </si>
  <si>
    <t>SATIN 36"</t>
  </si>
  <si>
    <t>Shrin. @ 2.99%</t>
  </si>
  <si>
    <t>SAB-281</t>
  </si>
  <si>
    <t>RK-2720</t>
  </si>
  <si>
    <t>GREY MILL- UMA TEXCOM</t>
  </si>
  <si>
    <t>R36355</t>
  </si>
  <si>
    <t>R36356</t>
  </si>
  <si>
    <t>R36372</t>
  </si>
  <si>
    <t>Quality</t>
  </si>
  <si>
    <t>60X60 - 165X102 (39")</t>
  </si>
  <si>
    <t>SUPPLIER NAME</t>
  </si>
  <si>
    <t>RK-2721</t>
  </si>
  <si>
    <t xml:space="preserve">PROCESS </t>
  </si>
  <si>
    <t>RANKAS TEXFAB</t>
  </si>
  <si>
    <t>ITEM NAME</t>
  </si>
  <si>
    <t>DESIGN NO</t>
  </si>
  <si>
    <t>SHADE</t>
  </si>
  <si>
    <t>dyeing purchase rate</t>
  </si>
  <si>
    <t>issue to pack mtrs</t>
  </si>
  <si>
    <t>bal to pack mtrs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</si>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</sst>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_);\(0.00\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5" fillId="0" borderId="0" xfId="0" applyFont="1" applyAlignment="1">
      <alignment horizontal="right"/>
    </xf>
    <xf numFmtId="43" fontId="5" fillId="0" borderId="0" xfId="2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43" fontId="6" fillId="0" borderId="0" xfId="2" applyFont="1"/>
    <xf numFmtId="165" fontId="6" fillId="0" borderId="0" xfId="0" applyNumberFormat="1" applyFont="1"/>
    <xf numFmtId="43" fontId="5" fillId="0" borderId="0" xfId="2" applyFont="1"/>
    <xf numFmtId="43" fontId="7" fillId="0" borderId="0" xfId="2" applyFont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43" fontId="5" fillId="0" borderId="1" xfId="2" applyFont="1" applyBorder="1" applyAlignment="1">
      <alignment horizontal="right" vertical="center"/>
    </xf>
    <xf numFmtId="43" fontId="6" fillId="0" borderId="1" xfId="2" applyFont="1" applyBorder="1"/>
    <xf numFmtId="43" fontId="6" fillId="2" borderId="1" xfId="2" applyFont="1" applyFill="1" applyBorder="1"/>
    <xf numFmtId="10" fontId="6" fillId="0" borderId="1" xfId="1" applyNumberFormat="1" applyFont="1" applyBorder="1"/>
    <xf numFmtId="0" fontId="6" fillId="0" borderId="1" xfId="0" applyFont="1" applyBorder="1"/>
    <xf numFmtId="0" fontId="8" fillId="3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8" fillId="0" borderId="0" xfId="0" applyFont="1"/>
  </cellXfs>
  <cellStyles count="4">
    <cellStyle name="Comma 2" xfId="2"/>
    <cellStyle name="Normal" xfId="0" builtinId="0"/>
    <cellStyle name="Normal 2" xfId="3"/>
    <cellStyle name="Percent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M8" sqref="M8"/>
    </sheetView>
  </sheetViews>
  <sheetFormatPr defaultRowHeight="12.75" x14ac:dyDescent="0.2"/>
  <cols>
    <col min="1" max="1" width="11.75" style="19" bestFit="1" customWidth="1"/>
    <col min="2" max="2" width="8.5" style="19" bestFit="1" customWidth="1"/>
    <col min="3" max="3" width="10.75" style="19" bestFit="1" customWidth="1"/>
    <col min="4" max="4" width="7.875" style="19" bestFit="1" customWidth="1"/>
    <col min="5" max="5" width="9.625" style="19" bestFit="1" customWidth="1"/>
    <col min="6" max="6" width="6.625" style="19" bestFit="1" customWidth="1"/>
    <col min="7" max="7" width="16.5" style="19" bestFit="1" customWidth="1"/>
    <col min="8" max="8" width="18.25" style="19" bestFit="1" customWidth="1"/>
    <col min="9" max="9" width="5.625" style="19" bestFit="1" customWidth="1"/>
    <col min="10" max="10" width="5.875" style="19" bestFit="1" customWidth="1"/>
    <col min="11" max="11" width="5.375" style="19" bestFit="1" customWidth="1"/>
    <col min="12" max="12" width="8.875" style="19" customWidth="1"/>
    <col min="13" max="13" width="6.75" style="19" bestFit="1" customWidth="1"/>
    <col min="14" max="14" width="7.75" style="19" bestFit="1" customWidth="1"/>
    <col min="15" max="15" width="7.625" style="19" bestFit="1" customWidth="1"/>
    <col min="16" max="16" width="9" style="19"/>
    <col min="17" max="17" width="5.875" style="19" bestFit="1" customWidth="1"/>
    <col min="18" max="18" width="9.625" style="19" bestFit="1" customWidth="1"/>
    <col min="19" max="19" width="9" style="19"/>
    <col min="20" max="20" width="9.625" style="19" bestFit="1" customWidth="1"/>
    <col min="21" max="16384" width="9" style="19"/>
  </cols>
  <sheetData>
    <row r="1" spans="1:21" x14ac:dyDescent="0.2">
      <c r="A1" s="18" t="s">
        <v>24</v>
      </c>
    </row>
    <row r="2" spans="1:21" x14ac:dyDescent="0.2">
      <c r="A2" s="24" t="s">
        <v>34</v>
      </c>
      <c r="B2" s="1" t="s">
        <v>15</v>
      </c>
      <c r="C2" s="1" t="s">
        <v>16</v>
      </c>
      <c r="D2" s="2" t="s">
        <v>17</v>
      </c>
      <c r="E2" s="1" t="s">
        <v>1</v>
      </c>
      <c r="F2" s="3" t="s">
        <v>18</v>
      </c>
      <c r="G2" s="3" t="s">
        <v>30</v>
      </c>
      <c r="H2" s="3" t="s">
        <v>32</v>
      </c>
      <c r="K2" s="5"/>
      <c r="L2" s="5"/>
      <c r="N2" s="5"/>
      <c r="O2" s="5"/>
      <c r="P2" s="6"/>
      <c r="Q2" s="20"/>
      <c r="R2" s="20"/>
    </row>
    <row r="3" spans="1:21" x14ac:dyDescent="0.2">
      <c r="A3" s="5" t="s">
        <v>35</v>
      </c>
      <c r="B3" s="5">
        <v>455801</v>
      </c>
      <c r="C3" s="7">
        <v>6653.5</v>
      </c>
      <c r="D3" s="7">
        <v>41.5</v>
      </c>
      <c r="E3" s="8">
        <f>+C3*D3</f>
        <v>276120.25</v>
      </c>
      <c r="F3" s="5" t="s">
        <v>25</v>
      </c>
      <c r="G3" s="5" t="s">
        <v>31</v>
      </c>
      <c r="H3" s="4" t="s">
        <v>26</v>
      </c>
      <c r="J3" s="6"/>
      <c r="K3" s="6"/>
      <c r="L3" s="6"/>
      <c r="N3" s="6"/>
      <c r="O3" s="6"/>
      <c r="P3" s="5"/>
      <c r="Q3" s="20"/>
      <c r="R3" s="20"/>
    </row>
    <row r="4" spans="1:21" x14ac:dyDescent="0.2">
      <c r="B4" s="5">
        <v>455802</v>
      </c>
      <c r="C4" s="7">
        <v>6610</v>
      </c>
      <c r="D4" s="7">
        <v>42.5</v>
      </c>
      <c r="E4" s="8">
        <f>D4*C4</f>
        <v>280925</v>
      </c>
      <c r="F4" s="5" t="s">
        <v>33</v>
      </c>
      <c r="G4" s="5" t="s">
        <v>31</v>
      </c>
      <c r="H4" s="4" t="s">
        <v>26</v>
      </c>
      <c r="J4" s="6"/>
      <c r="K4" s="6"/>
      <c r="L4" s="6"/>
      <c r="N4" s="6"/>
      <c r="O4" s="6"/>
      <c r="P4" s="5"/>
      <c r="Q4" s="20"/>
      <c r="R4" s="20"/>
    </row>
    <row r="5" spans="1:21" x14ac:dyDescent="0.2">
      <c r="A5" s="5"/>
      <c r="B5" s="5"/>
      <c r="C5" s="9">
        <f>SUM(C3:C4)</f>
        <v>13263.5</v>
      </c>
      <c r="D5" s="10">
        <f>+E5/C5</f>
        <v>41.998360161345047</v>
      </c>
      <c r="E5" s="9">
        <f>SUM(E3:E4)</f>
        <v>557045.25</v>
      </c>
      <c r="F5" s="5"/>
      <c r="G5" s="5"/>
      <c r="H5" s="5"/>
      <c r="I5" s="5"/>
      <c r="J5" s="5"/>
      <c r="K5" s="5"/>
      <c r="L5" s="5"/>
      <c r="N5" s="5"/>
      <c r="O5" s="5"/>
      <c r="P5" s="5"/>
      <c r="Q5" s="20"/>
      <c r="R5" s="20"/>
    </row>
    <row r="6" spans="1:21" x14ac:dyDescent="0.2">
      <c r="A6" s="5"/>
      <c r="B6" s="5"/>
      <c r="C6" s="9"/>
      <c r="D6" s="10"/>
      <c r="E6" s="9"/>
      <c r="F6" s="5"/>
      <c r="G6" s="5"/>
      <c r="H6" s="5"/>
      <c r="I6" s="5"/>
      <c r="J6" s="5"/>
      <c r="K6" s="5"/>
      <c r="L6" s="5"/>
      <c r="M6" s="4"/>
      <c r="N6" s="5"/>
      <c r="O6" s="5"/>
      <c r="P6" s="5"/>
      <c r="Q6" s="20"/>
      <c r="R6" s="20"/>
    </row>
    <row r="7" spans="1:21" ht="25.5" x14ac:dyDescent="0.2">
      <c r="A7" s="21" t="s">
        <v>36</v>
      </c>
      <c r="B7" s="21" t="s">
        <v>37</v>
      </c>
      <c r="C7" s="21" t="s">
        <v>38</v>
      </c>
      <c r="D7" s="13" t="s">
        <v>2</v>
      </c>
      <c r="E7" s="13" t="s">
        <v>40</v>
      </c>
      <c r="F7" s="13" t="s">
        <v>41</v>
      </c>
      <c r="G7" s="21" t="s">
        <v>3</v>
      </c>
      <c r="H7" s="11" t="s">
        <v>4</v>
      </c>
      <c r="I7" s="11" t="s">
        <v>39</v>
      </c>
      <c r="J7" s="11" t="s">
        <v>5</v>
      </c>
      <c r="K7" s="11" t="s">
        <v>12</v>
      </c>
      <c r="L7" s="11" t="s">
        <v>6</v>
      </c>
      <c r="M7" s="11" t="s">
        <v>7</v>
      </c>
      <c r="N7" s="12" t="s">
        <v>23</v>
      </c>
      <c r="O7" s="12" t="s">
        <v>8</v>
      </c>
      <c r="P7" s="12" t="s">
        <v>9</v>
      </c>
      <c r="Q7" s="12" t="s">
        <v>10</v>
      </c>
      <c r="R7" s="12" t="s">
        <v>11</v>
      </c>
      <c r="S7" s="12" t="s">
        <v>0</v>
      </c>
      <c r="T7" s="13" t="s">
        <v>1</v>
      </c>
      <c r="U7" s="25" t="s">
        <v>42</v>
      </c>
    </row>
    <row r="8" spans="1:21" x14ac:dyDescent="0.2">
      <c r="A8" s="22" t="s">
        <v>22</v>
      </c>
      <c r="B8" s="22" t="s">
        <v>27</v>
      </c>
      <c r="C8" s="22" t="s">
        <v>20</v>
      </c>
      <c r="D8" s="23">
        <v>1124.5</v>
      </c>
      <c r="E8" s="23">
        <v>1124.5</v>
      </c>
      <c r="F8" s="23">
        <f>D8-E8</f>
        <v>0</v>
      </c>
      <c r="G8" s="22" t="s">
        <v>25</v>
      </c>
      <c r="H8" s="14">
        <f>D5</f>
        <v>41.998360161345047</v>
      </c>
      <c r="I8" s="14">
        <v>15.5</v>
      </c>
      <c r="J8" s="14">
        <v>0.5</v>
      </c>
      <c r="K8" s="14">
        <v>0.15</v>
      </c>
      <c r="L8" s="14">
        <v>0.75</v>
      </c>
      <c r="M8" s="14">
        <v>1</v>
      </c>
      <c r="N8" s="14">
        <f>+H8*2.99/100</f>
        <v>1.255750968824217</v>
      </c>
      <c r="O8" s="15">
        <f>+SUM(H8:N8)</f>
        <v>61.154111130169262</v>
      </c>
      <c r="P8" s="14">
        <v>59</v>
      </c>
      <c r="Q8" s="16">
        <f t="shared" ref="Q8:Q13" si="0">P8/D8</f>
        <v>5.2467763450422408E-2</v>
      </c>
      <c r="R8" s="14">
        <f t="shared" ref="R8:R13" si="1">+SUM(H8:M8)*Q8/2</f>
        <v>1.5713664960068285</v>
      </c>
      <c r="S8" s="14">
        <f t="shared" ref="S8:S13" si="2">+O8+R8</f>
        <v>62.725477626176094</v>
      </c>
      <c r="T8" s="14">
        <f t="shared" ref="T8:T13" si="3">+S8*D8</f>
        <v>70534.799590635012</v>
      </c>
    </row>
    <row r="9" spans="1:21" x14ac:dyDescent="0.2">
      <c r="A9" s="22" t="s">
        <v>22</v>
      </c>
      <c r="B9" s="22" t="s">
        <v>27</v>
      </c>
      <c r="C9" s="22" t="s">
        <v>21</v>
      </c>
      <c r="D9" s="23">
        <v>1115.25</v>
      </c>
      <c r="E9" s="23">
        <v>800</v>
      </c>
      <c r="F9" s="23">
        <f t="shared" ref="F9:F13" si="4">D9-E9</f>
        <v>315.25</v>
      </c>
      <c r="G9" s="22" t="s">
        <v>25</v>
      </c>
      <c r="H9" s="14">
        <f>+H8</f>
        <v>41.998360161345047</v>
      </c>
      <c r="I9" s="14">
        <v>15.5</v>
      </c>
      <c r="J9" s="14">
        <v>0.5</v>
      </c>
      <c r="K9" s="14">
        <v>0.15</v>
      </c>
      <c r="L9" s="14">
        <v>0.75</v>
      </c>
      <c r="M9" s="14">
        <v>1</v>
      </c>
      <c r="N9" s="14">
        <f t="shared" ref="N9:N13" si="5">+H9*2.99/100</f>
        <v>1.255750968824217</v>
      </c>
      <c r="O9" s="15">
        <f t="shared" ref="O9:O13" si="6">+SUM(H9:N9)</f>
        <v>61.154111130169262</v>
      </c>
      <c r="P9" s="14">
        <v>59</v>
      </c>
      <c r="Q9" s="16">
        <f t="shared" si="0"/>
        <v>5.2902936561309122E-2</v>
      </c>
      <c r="R9" s="14">
        <f t="shared" si="1"/>
        <v>1.5843995738710412</v>
      </c>
      <c r="S9" s="14">
        <f t="shared" si="2"/>
        <v>62.738510704040301</v>
      </c>
      <c r="T9" s="14">
        <f t="shared" si="3"/>
        <v>69969.124062680945</v>
      </c>
    </row>
    <row r="10" spans="1:21" x14ac:dyDescent="0.2">
      <c r="A10" s="22" t="s">
        <v>22</v>
      </c>
      <c r="B10" s="22" t="s">
        <v>28</v>
      </c>
      <c r="C10" s="22" t="s">
        <v>20</v>
      </c>
      <c r="D10" s="23">
        <v>1052</v>
      </c>
      <c r="E10" s="23">
        <v>800</v>
      </c>
      <c r="F10" s="23">
        <f t="shared" si="4"/>
        <v>252</v>
      </c>
      <c r="G10" s="22" t="s">
        <v>25</v>
      </c>
      <c r="H10" s="14">
        <f t="shared" ref="H10:H13" si="7">+H9</f>
        <v>41.998360161345047</v>
      </c>
      <c r="I10" s="14">
        <v>15.5</v>
      </c>
      <c r="J10" s="14">
        <v>0.5</v>
      </c>
      <c r="K10" s="14">
        <v>0.15</v>
      </c>
      <c r="L10" s="14">
        <v>0.75</v>
      </c>
      <c r="M10" s="14">
        <v>1</v>
      </c>
      <c r="N10" s="14">
        <f t="shared" si="5"/>
        <v>1.255750968824217</v>
      </c>
      <c r="O10" s="15">
        <f t="shared" si="6"/>
        <v>61.154111130169262</v>
      </c>
      <c r="P10" s="14">
        <v>84.25</v>
      </c>
      <c r="Q10" s="16">
        <f t="shared" si="0"/>
        <v>8.0085551330798477E-2</v>
      </c>
      <c r="R10" s="14">
        <f t="shared" si="1"/>
        <v>2.3984965986660267</v>
      </c>
      <c r="S10" s="14">
        <f t="shared" si="2"/>
        <v>63.552607728835291</v>
      </c>
      <c r="T10" s="14">
        <f t="shared" si="3"/>
        <v>66857.34333073473</v>
      </c>
    </row>
    <row r="11" spans="1:21" x14ac:dyDescent="0.2">
      <c r="A11" s="22" t="s">
        <v>22</v>
      </c>
      <c r="B11" s="22" t="s">
        <v>28</v>
      </c>
      <c r="C11" s="22" t="s">
        <v>21</v>
      </c>
      <c r="D11" s="23">
        <v>1118.75</v>
      </c>
      <c r="E11" s="23">
        <v>800</v>
      </c>
      <c r="F11" s="23">
        <f t="shared" si="4"/>
        <v>318.75</v>
      </c>
      <c r="G11" s="22" t="s">
        <v>25</v>
      </c>
      <c r="H11" s="14">
        <f t="shared" si="7"/>
        <v>41.998360161345047</v>
      </c>
      <c r="I11" s="14">
        <v>15.5</v>
      </c>
      <c r="J11" s="14">
        <v>0.5</v>
      </c>
      <c r="K11" s="14">
        <v>0.15</v>
      </c>
      <c r="L11" s="14">
        <v>0.75</v>
      </c>
      <c r="M11" s="14">
        <v>1</v>
      </c>
      <c r="N11" s="14">
        <f t="shared" si="5"/>
        <v>1.255750968824217</v>
      </c>
      <c r="O11" s="15">
        <f t="shared" si="6"/>
        <v>61.154111130169262</v>
      </c>
      <c r="P11" s="14">
        <v>84.25</v>
      </c>
      <c r="Q11" s="16">
        <f t="shared" si="0"/>
        <v>7.5307262569832403E-2</v>
      </c>
      <c r="R11" s="14">
        <f t="shared" si="1"/>
        <v>2.2553907680864</v>
      </c>
      <c r="S11" s="14">
        <f t="shared" si="2"/>
        <v>63.409501898255662</v>
      </c>
      <c r="T11" s="14">
        <f t="shared" si="3"/>
        <v>70939.380248673522</v>
      </c>
    </row>
    <row r="12" spans="1:21" x14ac:dyDescent="0.2">
      <c r="A12" s="22" t="s">
        <v>22</v>
      </c>
      <c r="B12" s="22" t="s">
        <v>29</v>
      </c>
      <c r="C12" s="22" t="s">
        <v>14</v>
      </c>
      <c r="D12" s="23">
        <v>1068.5</v>
      </c>
      <c r="E12" s="23">
        <v>800</v>
      </c>
      <c r="F12" s="23">
        <f t="shared" si="4"/>
        <v>268.5</v>
      </c>
      <c r="G12" s="22" t="s">
        <v>25</v>
      </c>
      <c r="H12" s="14">
        <f t="shared" si="7"/>
        <v>41.998360161345047</v>
      </c>
      <c r="I12" s="14">
        <v>19.5</v>
      </c>
      <c r="J12" s="14">
        <v>0.5</v>
      </c>
      <c r="K12" s="14">
        <v>0.15</v>
      </c>
      <c r="L12" s="14">
        <v>0.75</v>
      </c>
      <c r="M12" s="14">
        <v>1</v>
      </c>
      <c r="N12" s="14">
        <f t="shared" si="5"/>
        <v>1.255750968824217</v>
      </c>
      <c r="O12" s="15">
        <f t="shared" si="6"/>
        <v>65.154111130169269</v>
      </c>
      <c r="P12" s="14">
        <v>0</v>
      </c>
      <c r="Q12" s="16">
        <f t="shared" si="0"/>
        <v>0</v>
      </c>
      <c r="R12" s="14">
        <f t="shared" si="1"/>
        <v>0</v>
      </c>
      <c r="S12" s="14">
        <f t="shared" si="2"/>
        <v>65.154111130169269</v>
      </c>
      <c r="T12" s="14">
        <f t="shared" si="3"/>
        <v>69617.167742585865</v>
      </c>
    </row>
    <row r="13" spans="1:21" x14ac:dyDescent="0.2">
      <c r="A13" s="22" t="s">
        <v>22</v>
      </c>
      <c r="B13" s="22" t="s">
        <v>29</v>
      </c>
      <c r="C13" s="22" t="s">
        <v>19</v>
      </c>
      <c r="D13" s="23">
        <v>945</v>
      </c>
      <c r="E13" s="23">
        <v>800</v>
      </c>
      <c r="F13" s="23">
        <f t="shared" si="4"/>
        <v>145</v>
      </c>
      <c r="G13" s="22" t="s">
        <v>25</v>
      </c>
      <c r="H13" s="14">
        <f t="shared" si="7"/>
        <v>41.998360161345047</v>
      </c>
      <c r="I13" s="14">
        <v>14.5</v>
      </c>
      <c r="J13" s="14">
        <v>0.5</v>
      </c>
      <c r="K13" s="14">
        <v>0.15</v>
      </c>
      <c r="L13" s="14">
        <v>0.75</v>
      </c>
      <c r="M13" s="14">
        <v>1</v>
      </c>
      <c r="N13" s="14">
        <f t="shared" si="5"/>
        <v>1.255750968824217</v>
      </c>
      <c r="O13" s="15">
        <f t="shared" si="6"/>
        <v>60.154111130169262</v>
      </c>
      <c r="P13" s="14">
        <v>0</v>
      </c>
      <c r="Q13" s="16">
        <f t="shared" si="0"/>
        <v>0</v>
      </c>
      <c r="R13" s="14">
        <f t="shared" si="1"/>
        <v>0</v>
      </c>
      <c r="S13" s="14">
        <f t="shared" si="2"/>
        <v>60.154111130169262</v>
      </c>
      <c r="T13" s="14">
        <f t="shared" si="3"/>
        <v>56845.635018009954</v>
      </c>
    </row>
    <row r="14" spans="1:21" x14ac:dyDescent="0.2">
      <c r="A14" s="22"/>
      <c r="B14" s="22"/>
      <c r="C14" s="22"/>
      <c r="D14" s="23"/>
      <c r="E14" s="23"/>
      <c r="F14" s="23"/>
      <c r="G14" s="17"/>
      <c r="H14" s="14"/>
      <c r="I14" s="14"/>
      <c r="J14" s="14"/>
      <c r="K14" s="14"/>
      <c r="L14" s="14"/>
      <c r="M14" s="14"/>
      <c r="N14" s="14"/>
      <c r="O14" s="15"/>
      <c r="P14" s="14"/>
      <c r="Q14" s="16"/>
      <c r="R14" s="14"/>
      <c r="S14" s="14"/>
      <c r="T14" s="14"/>
    </row>
    <row r="15" spans="1:21" x14ac:dyDescent="0.2">
      <c r="D15" s="9">
        <f>SUM(D8:D14)</f>
        <v>6424</v>
      </c>
      <c r="E15" s="9"/>
      <c r="F15" s="9"/>
      <c r="Q15" s="5"/>
      <c r="R15" s="6" t="s">
        <v>13</v>
      </c>
      <c r="S15" s="9">
        <f>+T15/D15</f>
        <v>63.008009027602746</v>
      </c>
      <c r="T15" s="9">
        <f>SUM(T8:T14)</f>
        <v>404763.44999332004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2019-08-21T10:12:44Z</cp:lastPrinted>
  <dcterms:created xsi:type="dcterms:W3CDTF">2016-01-16T09:58:38Z</dcterms:created>
  <dcterms:modified xsi:type="dcterms:W3CDTF">2021-02-11T13:42:54Z</dcterms:modified>
</cp:coreProperties>
</file>