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hyant/Desktop/"/>
    </mc:Choice>
  </mc:AlternateContent>
  <xr:revisionPtr revIDLastSave="0" documentId="13_ncr:1_{DF4B3EE7-BF0C-3F4C-A971-33416C2777A0}" xr6:coauthVersionLast="47" xr6:coauthVersionMax="47" xr10:uidLastSave="{00000000-0000-0000-0000-000000000000}"/>
  <bookViews>
    <workbookView xWindow="0" yWindow="740" windowWidth="28800" windowHeight="16220" activeTab="2" xr2:uid="{00000000-000D-0000-FFFF-FFFF00000000}"/>
  </bookViews>
  <sheets>
    <sheet name="Cost Acc Total Wt" sheetId="1" r:id="rId1"/>
    <sheet name="Cost Acc to Paper Wt" sheetId="2" r:id="rId2"/>
    <sheet name="COST ACC TOTAL WEIGHT FOR 4 LA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3" l="1"/>
  <c r="F2" i="3"/>
  <c r="B3" i="3" s="1"/>
  <c r="F9" i="3" s="1"/>
  <c r="G13" i="2"/>
  <c r="E3" i="3" l="1"/>
  <c r="F12" i="3" s="1"/>
  <c r="C3" i="3"/>
  <c r="F10" i="3" s="1"/>
  <c r="D3" i="3"/>
  <c r="B19" i="3"/>
  <c r="B5" i="3"/>
  <c r="B8" i="3"/>
  <c r="F7" i="2"/>
  <c r="G7" i="2" s="1"/>
  <c r="G6" i="2"/>
  <c r="E19" i="2" s="1"/>
  <c r="G6" i="1"/>
  <c r="F11" i="3" l="1"/>
  <c r="D5" i="3"/>
  <c r="E5" i="3"/>
  <c r="C5" i="3"/>
  <c r="E19" i="1"/>
  <c r="F7" i="1"/>
  <c r="E7" i="1"/>
  <c r="G13" i="1" s="1"/>
  <c r="G14" i="2"/>
  <c r="F9" i="2"/>
  <c r="F13" i="3" l="1"/>
  <c r="F5" i="3"/>
  <c r="B6" i="3" s="1"/>
  <c r="F9" i="1"/>
  <c r="E12" i="1"/>
  <c r="G14" i="1"/>
  <c r="E12" i="2"/>
  <c r="E9" i="2"/>
  <c r="G9" i="2" s="1"/>
  <c r="E10" i="2" s="1"/>
  <c r="E9" i="1"/>
  <c r="B18" i="3" l="1"/>
  <c r="G9" i="1"/>
  <c r="E10" i="1" s="1"/>
  <c r="E17" i="1" s="1"/>
  <c r="E17" i="2"/>
  <c r="B22" i="3" l="1"/>
  <c r="B23" i="3" s="1"/>
  <c r="F15" i="3"/>
  <c r="F16" i="3" s="1"/>
  <c r="B20" i="3"/>
  <c r="E18" i="2"/>
  <c r="E18" i="1"/>
  <c r="E20" i="2" l="1"/>
  <c r="E22" i="2"/>
  <c r="E23" i="2" s="1"/>
  <c r="E20" i="1"/>
  <c r="E22" i="1"/>
  <c r="E23" i="1" s="1"/>
</calcChain>
</file>

<file path=xl/sharedStrings.xml><?xml version="1.0" encoding="utf-8"?>
<sst xmlns="http://schemas.openxmlformats.org/spreadsheetml/2006/main" count="88" uniqueCount="43">
  <si>
    <t>Paper</t>
  </si>
  <si>
    <t>PE</t>
  </si>
  <si>
    <t>GSM</t>
  </si>
  <si>
    <t>Weight</t>
  </si>
  <si>
    <t>Paper Rate</t>
  </si>
  <si>
    <t>Linear Meters</t>
  </si>
  <si>
    <t>Total Amount</t>
  </si>
  <si>
    <t>Electricy</t>
  </si>
  <si>
    <t>Rent</t>
  </si>
  <si>
    <t>Interest</t>
  </si>
  <si>
    <t>Wasteage (5%)</t>
  </si>
  <si>
    <t>Total Cost Per Kg</t>
  </si>
  <si>
    <t>Total</t>
  </si>
  <si>
    <t>Size Mtrs</t>
  </si>
  <si>
    <t>Total Cost Per Mtrs</t>
  </si>
  <si>
    <t>Base Raw Material Cost</t>
  </si>
  <si>
    <t>Liner Mtr in 1 kg</t>
  </si>
  <si>
    <t xml:space="preserve">Cost </t>
  </si>
  <si>
    <t>Power</t>
  </si>
  <si>
    <t>Salary</t>
  </si>
  <si>
    <t>Requirement</t>
  </si>
  <si>
    <t>Pe</t>
  </si>
  <si>
    <t>Total Cost Per Kg Ex Factory</t>
  </si>
  <si>
    <t>Total Cost FOB in INR</t>
  </si>
  <si>
    <t>Clearing &amp; Forwarding Cost</t>
  </si>
  <si>
    <t>Total Cost FOB in USD (73)</t>
  </si>
  <si>
    <t>20 Ft 15 tons loading</t>
  </si>
  <si>
    <t>40 Ft 25 tons loading</t>
  </si>
  <si>
    <t>1.2/Kg</t>
  </si>
  <si>
    <t>1.9/Kg</t>
  </si>
  <si>
    <t>Liner Mtrs per kg</t>
  </si>
  <si>
    <t>Foil</t>
  </si>
  <si>
    <t>REQUIREMENT</t>
  </si>
  <si>
    <t>PAPER</t>
  </si>
  <si>
    <t>FOIL</t>
  </si>
  <si>
    <t>CORE PIPE 6" (0.6 RUPEE)</t>
  </si>
  <si>
    <t>PALLET (1.5 RUPEE)</t>
  </si>
  <si>
    <t>PACKING CHARGE (0.4 RUPEE)</t>
  </si>
  <si>
    <t>SLITTING &amp; REWIND(2.5 RUPEE)</t>
  </si>
  <si>
    <t>Total Cost FOB in USD (72)</t>
  </si>
  <si>
    <t>TOTAL RAW MATERIAL</t>
  </si>
  <si>
    <t>TOTAL AMOUNT INR</t>
  </si>
  <si>
    <t>TOTAL AMOUNT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</si>
</sst>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2" fillId="0" borderId="6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0" fontId="1" fillId="0" borderId="6" xfId="0" applyNumberFormat="1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0" xfId="0" applyAlignment="1">
      <alignment wrapText="1"/>
    </xf>
    <xf numFmtId="0" fontId="2" fillId="2" borderId="13" xfId="0" applyFont="1" applyFill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wrapText="1"/>
    </xf>
    <xf numFmtId="2" fontId="1" fillId="0" borderId="6" xfId="0" applyNumberFormat="1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2" borderId="2" xfId="0" applyFont="1" applyFill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4" fillId="3" borderId="1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H25"/>
  <sheetViews>
    <sheetView topLeftCell="A11" zoomScale="125" workbookViewId="0">
      <selection activeCell="E16" sqref="E16"/>
    </sheetView>
  </sheetViews>
  <sheetFormatPr baseColWidth="10" defaultColWidth="11" defaultRowHeight="16" x14ac:dyDescent="0.2"/>
  <cols>
    <col min="4" max="4" width="39.6640625" style="36" customWidth="1"/>
    <col min="5" max="6" width="18.1640625" style="36" customWidth="1"/>
    <col min="7" max="7" width="20.6640625" style="36" bestFit="1" customWidth="1"/>
  </cols>
  <sheetData>
    <row r="3" spans="4:8" ht="26" x14ac:dyDescent="0.3">
      <c r="D3" s="18"/>
      <c r="E3" s="18"/>
      <c r="F3" s="18"/>
      <c r="G3" s="18"/>
      <c r="H3" s="1"/>
    </row>
    <row r="4" spans="4:8" ht="27" thickBot="1" x14ac:dyDescent="0.35">
      <c r="D4" s="18"/>
      <c r="E4" s="18"/>
      <c r="F4" s="18"/>
      <c r="G4" s="18"/>
      <c r="H4" s="1"/>
    </row>
    <row r="5" spans="4:8" ht="27" x14ac:dyDescent="0.3">
      <c r="D5" s="19"/>
      <c r="E5" s="20" t="s">
        <v>0</v>
      </c>
      <c r="F5" s="20" t="s">
        <v>1</v>
      </c>
      <c r="G5" s="21" t="s">
        <v>12</v>
      </c>
      <c r="H5" s="1"/>
    </row>
    <row r="6" spans="4:8" ht="27" x14ac:dyDescent="0.3">
      <c r="D6" s="22" t="s">
        <v>2</v>
      </c>
      <c r="E6" s="23">
        <v>50</v>
      </c>
      <c r="F6" s="23">
        <v>20</v>
      </c>
      <c r="G6" s="24">
        <f>E6+F6</f>
        <v>70</v>
      </c>
      <c r="H6" s="1"/>
    </row>
    <row r="7" spans="4:8" ht="27" x14ac:dyDescent="0.3">
      <c r="D7" s="22" t="s">
        <v>3</v>
      </c>
      <c r="E7" s="23">
        <f>G7/G6*E6</f>
        <v>17857.142857142859</v>
      </c>
      <c r="F7" s="23">
        <f>G7/G6*F6</f>
        <v>7142.8571428571431</v>
      </c>
      <c r="G7" s="24">
        <v>25000</v>
      </c>
      <c r="H7" s="1"/>
    </row>
    <row r="8" spans="4:8" ht="27" x14ac:dyDescent="0.3">
      <c r="D8" s="22" t="s">
        <v>4</v>
      </c>
      <c r="E8" s="23">
        <v>86</v>
      </c>
      <c r="F8" s="23">
        <v>150</v>
      </c>
      <c r="G8" s="24"/>
      <c r="H8" s="1"/>
    </row>
    <row r="9" spans="4:8" ht="27" x14ac:dyDescent="0.3">
      <c r="D9" s="22" t="s">
        <v>6</v>
      </c>
      <c r="E9" s="23">
        <f>E7*E8</f>
        <v>1535714.2857142859</v>
      </c>
      <c r="F9" s="23">
        <f>F7*F8</f>
        <v>1071428.5714285714</v>
      </c>
      <c r="G9" s="24">
        <f>E9+F9</f>
        <v>2607142.8571428573</v>
      </c>
      <c r="H9" s="1"/>
    </row>
    <row r="10" spans="4:8" ht="27" x14ac:dyDescent="0.3">
      <c r="D10" s="22" t="s">
        <v>15</v>
      </c>
      <c r="E10" s="23">
        <f>G9/G7</f>
        <v>104.28571428571429</v>
      </c>
      <c r="F10" s="23"/>
      <c r="G10" s="24"/>
      <c r="H10" s="1"/>
    </row>
    <row r="11" spans="4:8" ht="27" x14ac:dyDescent="0.3">
      <c r="D11" s="22" t="s">
        <v>13</v>
      </c>
      <c r="E11" s="23">
        <v>0.71499999999999997</v>
      </c>
      <c r="F11" s="23"/>
      <c r="G11" s="24"/>
      <c r="H11" s="1"/>
    </row>
    <row r="12" spans="4:8" ht="54" x14ac:dyDescent="0.3">
      <c r="D12" s="22" t="s">
        <v>5</v>
      </c>
      <c r="E12" s="23">
        <f>E7*1000/E6/E11</f>
        <v>499500.49950049957</v>
      </c>
      <c r="F12" s="23" t="s">
        <v>20</v>
      </c>
      <c r="G12" s="24"/>
      <c r="H12" s="1"/>
    </row>
    <row r="13" spans="4:8" ht="27" x14ac:dyDescent="0.3">
      <c r="D13" s="25" t="s">
        <v>19</v>
      </c>
      <c r="E13" s="26">
        <v>2.4</v>
      </c>
      <c r="F13" s="23" t="s">
        <v>0</v>
      </c>
      <c r="G13" s="27">
        <f>(E7+(5*E7/100))/100</f>
        <v>187.5</v>
      </c>
      <c r="H13" s="1"/>
    </row>
    <row r="14" spans="4:8" ht="27" x14ac:dyDescent="0.3">
      <c r="D14" s="25" t="s">
        <v>18</v>
      </c>
      <c r="E14" s="26">
        <v>2.5</v>
      </c>
      <c r="F14" s="23" t="s">
        <v>21</v>
      </c>
      <c r="G14" s="27">
        <f>(F7+5*F7/100)/100</f>
        <v>75</v>
      </c>
      <c r="H14" s="1"/>
    </row>
    <row r="15" spans="4:8" ht="27" x14ac:dyDescent="0.3">
      <c r="D15" s="25" t="s">
        <v>8</v>
      </c>
      <c r="E15" s="26">
        <v>2</v>
      </c>
      <c r="F15" s="23"/>
      <c r="G15" s="24"/>
      <c r="H15" s="1"/>
    </row>
    <row r="16" spans="4:8" ht="27" x14ac:dyDescent="0.3">
      <c r="D16" s="25" t="s">
        <v>9</v>
      </c>
      <c r="E16" s="26">
        <v>2.5</v>
      </c>
      <c r="F16" s="23"/>
      <c r="G16" s="24"/>
      <c r="H16" s="1"/>
    </row>
    <row r="17" spans="4:8" ht="27" x14ac:dyDescent="0.3">
      <c r="D17" s="22" t="s">
        <v>10</v>
      </c>
      <c r="E17" s="23">
        <f>E10*5%</f>
        <v>5.2142857142857153</v>
      </c>
      <c r="F17" s="23"/>
      <c r="G17" s="24"/>
      <c r="H17" s="1"/>
    </row>
    <row r="18" spans="4:8" ht="54" x14ac:dyDescent="0.3">
      <c r="D18" s="25" t="s">
        <v>22</v>
      </c>
      <c r="E18" s="26">
        <f>E10+E13+E14+E15+E16+E17</f>
        <v>118.9</v>
      </c>
      <c r="F18" s="23"/>
      <c r="G18" s="24"/>
      <c r="H18" s="1"/>
    </row>
    <row r="19" spans="4:8" ht="29.25" customHeight="1" x14ac:dyDescent="0.3">
      <c r="D19" s="22" t="s">
        <v>30</v>
      </c>
      <c r="E19" s="23">
        <f>1000/G6/E11</f>
        <v>19.980019980019982</v>
      </c>
      <c r="F19" s="23"/>
      <c r="G19" s="24"/>
      <c r="H19" s="1"/>
    </row>
    <row r="20" spans="4:8" ht="27" x14ac:dyDescent="0.3">
      <c r="D20" s="22" t="s">
        <v>14</v>
      </c>
      <c r="E20" s="23">
        <f>E18/E19</f>
        <v>5.9509449999999999</v>
      </c>
      <c r="F20" s="23"/>
      <c r="G20" s="24"/>
      <c r="H20" s="1"/>
    </row>
    <row r="21" spans="4:8" ht="54" x14ac:dyDescent="0.3">
      <c r="D21" s="28" t="s">
        <v>24</v>
      </c>
      <c r="E21" s="29">
        <v>1.9</v>
      </c>
      <c r="F21" s="30"/>
      <c r="G21" s="31"/>
      <c r="H21" s="1"/>
    </row>
    <row r="22" spans="4:8" ht="27" x14ac:dyDescent="0.3">
      <c r="D22" s="25" t="s">
        <v>23</v>
      </c>
      <c r="E22" s="26">
        <f>E18+E21</f>
        <v>120.80000000000001</v>
      </c>
      <c r="F22" s="23"/>
      <c r="G22" s="24"/>
      <c r="H22" s="1"/>
    </row>
    <row r="23" spans="4:8" ht="28" thickBot="1" x14ac:dyDescent="0.35">
      <c r="D23" s="32" t="s">
        <v>25</v>
      </c>
      <c r="E23" s="33">
        <f>E22/72</f>
        <v>1.677777777777778</v>
      </c>
      <c r="F23" s="34"/>
      <c r="G23" s="35"/>
      <c r="H23" s="1"/>
    </row>
    <row r="24" spans="4:8" ht="26" x14ac:dyDescent="0.3">
      <c r="D24" s="18"/>
      <c r="E24" s="18"/>
      <c r="F24" s="18"/>
      <c r="G24" s="18"/>
      <c r="H24" s="1"/>
    </row>
    <row r="25" spans="4:8" ht="26" x14ac:dyDescent="0.3">
      <c r="D25" s="18"/>
      <c r="E25" s="18"/>
      <c r="F25" s="18"/>
      <c r="G25" s="18"/>
      <c r="H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opLeftCell="C1" workbookViewId="0">
      <selection activeCell="E5" sqref="E5"/>
    </sheetView>
  </sheetViews>
  <sheetFormatPr baseColWidth="10" defaultColWidth="11" defaultRowHeight="16" x14ac:dyDescent="0.2"/>
  <cols>
    <col min="3" max="3" width="4.6640625" customWidth="1"/>
    <col min="4" max="4" width="42.1640625" customWidth="1"/>
    <col min="5" max="5" width="32.6640625" customWidth="1"/>
    <col min="6" max="6" width="35.6640625" customWidth="1"/>
    <col min="7" max="7" width="42.83203125" customWidth="1"/>
  </cols>
  <sheetData>
    <row r="1" spans="1:7" x14ac:dyDescent="0.2">
      <c r="A1" t="s">
        <v>17</v>
      </c>
    </row>
    <row r="4" spans="1:7" ht="17" thickBot="1" x14ac:dyDescent="0.25">
      <c r="D4" s="12"/>
      <c r="E4" s="12"/>
      <c r="F4" s="12"/>
      <c r="G4" s="12"/>
    </row>
    <row r="5" spans="1:7" ht="26" x14ac:dyDescent="0.3">
      <c r="D5" s="13"/>
      <c r="E5" s="2" t="s">
        <v>0</v>
      </c>
      <c r="F5" s="2" t="s">
        <v>1</v>
      </c>
      <c r="G5" s="3" t="s">
        <v>12</v>
      </c>
    </row>
    <row r="6" spans="1:7" ht="26" x14ac:dyDescent="0.3">
      <c r="D6" s="4" t="s">
        <v>2</v>
      </c>
      <c r="E6" s="5">
        <v>290</v>
      </c>
      <c r="F6" s="5">
        <v>15</v>
      </c>
      <c r="G6" s="6">
        <f>E6+F6</f>
        <v>305</v>
      </c>
    </row>
    <row r="7" spans="1:7" ht="26" x14ac:dyDescent="0.3">
      <c r="D7" s="4" t="s">
        <v>3</v>
      </c>
      <c r="E7" s="5">
        <v>12000</v>
      </c>
      <c r="F7" s="5">
        <f>E7/E6*F6</f>
        <v>620.68965517241384</v>
      </c>
      <c r="G7" s="6">
        <f>E7+F7</f>
        <v>12620.689655172413</v>
      </c>
    </row>
    <row r="8" spans="1:7" ht="26" x14ac:dyDescent="0.3">
      <c r="D8" s="4" t="s">
        <v>4</v>
      </c>
      <c r="E8" s="5">
        <v>60</v>
      </c>
      <c r="F8" s="5">
        <v>110.8</v>
      </c>
      <c r="G8" s="6"/>
    </row>
    <row r="9" spans="1:7" ht="26" x14ac:dyDescent="0.3">
      <c r="D9" s="4" t="s">
        <v>6</v>
      </c>
      <c r="E9" s="5">
        <f>E7*E8</f>
        <v>720000</v>
      </c>
      <c r="F9" s="5">
        <f>F7*F8</f>
        <v>68772.413793103449</v>
      </c>
      <c r="G9" s="6">
        <f>E9+F9</f>
        <v>788772.41379310342</v>
      </c>
    </row>
    <row r="10" spans="1:7" ht="26" x14ac:dyDescent="0.3">
      <c r="D10" s="4" t="s">
        <v>15</v>
      </c>
      <c r="E10" s="5">
        <f>G9/G7</f>
        <v>62.498360655737706</v>
      </c>
      <c r="F10" s="5"/>
      <c r="G10" s="6"/>
    </row>
    <row r="11" spans="1:7" ht="26" x14ac:dyDescent="0.3">
      <c r="D11" s="4" t="s">
        <v>13</v>
      </c>
      <c r="E11" s="5">
        <v>0.72</v>
      </c>
      <c r="F11" s="5"/>
      <c r="G11" s="6"/>
    </row>
    <row r="12" spans="1:7" ht="26" x14ac:dyDescent="0.3">
      <c r="D12" s="4" t="s">
        <v>5</v>
      </c>
      <c r="E12" s="5">
        <f>E7*1000/E6/E11</f>
        <v>57471.264367816097</v>
      </c>
      <c r="F12" s="10" t="s">
        <v>20</v>
      </c>
      <c r="G12" s="6"/>
    </row>
    <row r="13" spans="1:7" ht="26" x14ac:dyDescent="0.3">
      <c r="D13" s="9" t="s">
        <v>19</v>
      </c>
      <c r="E13" s="10">
        <v>2.4</v>
      </c>
      <c r="F13" s="10" t="s">
        <v>0</v>
      </c>
      <c r="G13" s="11">
        <f>(E7+(5*E7/100))/100</f>
        <v>126</v>
      </c>
    </row>
    <row r="14" spans="1:7" ht="26" x14ac:dyDescent="0.3">
      <c r="D14" s="9" t="s">
        <v>7</v>
      </c>
      <c r="E14" s="10">
        <v>2.5</v>
      </c>
      <c r="F14" s="10" t="s">
        <v>21</v>
      </c>
      <c r="G14" s="11">
        <f>(F7+5*F7/100)/100</f>
        <v>6.5172413793103452</v>
      </c>
    </row>
    <row r="15" spans="1:7" ht="26" x14ac:dyDescent="0.3">
      <c r="D15" s="9" t="s">
        <v>8</v>
      </c>
      <c r="E15" s="10">
        <v>2</v>
      </c>
      <c r="F15" s="5"/>
      <c r="G15" s="6"/>
    </row>
    <row r="16" spans="1:7" ht="26" x14ac:dyDescent="0.3">
      <c r="D16" s="9" t="s">
        <v>9</v>
      </c>
      <c r="E16" s="10">
        <v>2.5</v>
      </c>
      <c r="F16" s="5"/>
      <c r="G16" s="6"/>
    </row>
    <row r="17" spans="4:7" ht="26" x14ac:dyDescent="0.3">
      <c r="D17" s="4" t="s">
        <v>10</v>
      </c>
      <c r="E17" s="5">
        <f>E10*5%</f>
        <v>3.1249180327868853</v>
      </c>
      <c r="F17" s="5"/>
      <c r="G17" s="6"/>
    </row>
    <row r="18" spans="4:7" ht="26" x14ac:dyDescent="0.3">
      <c r="D18" s="4" t="s">
        <v>11</v>
      </c>
      <c r="E18" s="5">
        <f>E10+E14+E15+E16+E17+E13</f>
        <v>75.023278688524599</v>
      </c>
      <c r="F18" s="5" t="s">
        <v>26</v>
      </c>
      <c r="G18" s="6" t="s">
        <v>29</v>
      </c>
    </row>
    <row r="19" spans="4:7" ht="26" x14ac:dyDescent="0.3">
      <c r="D19" s="4" t="s">
        <v>16</v>
      </c>
      <c r="E19" s="5">
        <f>1000/G6/E11</f>
        <v>4.5537340619307836</v>
      </c>
      <c r="F19" s="5" t="s">
        <v>27</v>
      </c>
      <c r="G19" s="6" t="s">
        <v>28</v>
      </c>
    </row>
    <row r="20" spans="4:7" ht="26" x14ac:dyDescent="0.3">
      <c r="D20" s="4" t="s">
        <v>14</v>
      </c>
      <c r="E20" s="5">
        <f>E18/E19</f>
        <v>16.475111999999999</v>
      </c>
      <c r="F20" s="5"/>
      <c r="G20" s="6"/>
    </row>
    <row r="21" spans="4:7" ht="26" x14ac:dyDescent="0.3">
      <c r="D21" s="9" t="s">
        <v>24</v>
      </c>
      <c r="E21" s="10">
        <v>1.9</v>
      </c>
      <c r="F21" s="5"/>
      <c r="G21" s="6"/>
    </row>
    <row r="22" spans="4:7" ht="26" x14ac:dyDescent="0.3">
      <c r="D22" s="9" t="s">
        <v>23</v>
      </c>
      <c r="E22" s="10">
        <f>E18+E21</f>
        <v>76.923278688524604</v>
      </c>
      <c r="F22" s="14"/>
      <c r="G22" s="15"/>
    </row>
    <row r="23" spans="4:7" ht="27" thickBot="1" x14ac:dyDescent="0.35">
      <c r="D23" s="7" t="s">
        <v>25</v>
      </c>
      <c r="E23" s="8">
        <f>E22/73</f>
        <v>1.0537435436784193</v>
      </c>
      <c r="F23" s="16"/>
      <c r="G23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tabSelected="1" topLeftCell="A18" zoomScale="116" workbookViewId="0">
      <selection activeCell="B23" sqref="B23"/>
    </sheetView>
  </sheetViews>
  <sheetFormatPr baseColWidth="10" defaultColWidth="8.83203125" defaultRowHeight="21" x14ac:dyDescent="0.25"/>
  <cols>
    <col min="1" max="1" width="18.83203125" style="44" customWidth="1"/>
    <col min="2" max="5" width="18.83203125" style="36" customWidth="1"/>
    <col min="6" max="6" width="21" style="36" customWidth="1"/>
  </cols>
  <sheetData>
    <row r="1" spans="1:6" ht="27" x14ac:dyDescent="0.3">
      <c r="A1" s="45"/>
      <c r="B1" s="20" t="s">
        <v>0</v>
      </c>
      <c r="C1" s="20" t="s">
        <v>1</v>
      </c>
      <c r="D1" s="37" t="s">
        <v>31</v>
      </c>
      <c r="E1" s="37" t="s">
        <v>1</v>
      </c>
      <c r="F1" s="21" t="s">
        <v>12</v>
      </c>
    </row>
    <row r="2" spans="1:6" ht="26" x14ac:dyDescent="0.3">
      <c r="A2" s="42" t="s">
        <v>2</v>
      </c>
      <c r="B2" s="23">
        <v>50</v>
      </c>
      <c r="C2" s="23">
        <v>15</v>
      </c>
      <c r="D2" s="38">
        <v>0</v>
      </c>
      <c r="E2" s="38">
        <v>0</v>
      </c>
      <c r="F2" s="24">
        <f>B2+C2+D2+E2</f>
        <v>65</v>
      </c>
    </row>
    <row r="3" spans="1:6" ht="26" x14ac:dyDescent="0.3">
      <c r="A3" s="42" t="s">
        <v>3</v>
      </c>
      <c r="B3" s="23">
        <f>F3/F2*B2</f>
        <v>20000</v>
      </c>
      <c r="C3" s="23">
        <f>F3/F2*C2</f>
        <v>6000</v>
      </c>
      <c r="D3" s="38">
        <f>F3/F2*D2</f>
        <v>0</v>
      </c>
      <c r="E3" s="38">
        <f>F3/F2*E2</f>
        <v>0</v>
      </c>
      <c r="F3" s="24">
        <v>26000</v>
      </c>
    </row>
    <row r="4" spans="1:6" ht="26" x14ac:dyDescent="0.3">
      <c r="A4" s="42" t="s">
        <v>4</v>
      </c>
      <c r="B4" s="23">
        <v>110</v>
      </c>
      <c r="C4" s="23">
        <v>155</v>
      </c>
      <c r="D4" s="38"/>
      <c r="E4" s="38">
        <v>225</v>
      </c>
      <c r="F4" s="24"/>
    </row>
    <row r="5" spans="1:6" ht="26" x14ac:dyDescent="0.3">
      <c r="A5" s="42" t="s">
        <v>6</v>
      </c>
      <c r="B5" s="23">
        <f>B3*B4</f>
        <v>2200000</v>
      </c>
      <c r="C5" s="23">
        <f>C3*C4</f>
        <v>930000</v>
      </c>
      <c r="D5" s="38">
        <f>D4*D3</f>
        <v>0</v>
      </c>
      <c r="E5" s="38">
        <f>E4*E3</f>
        <v>0</v>
      </c>
      <c r="F5" s="24">
        <f>B5+C5+D5+E5</f>
        <v>3130000</v>
      </c>
    </row>
    <row r="6" spans="1:6" ht="45" x14ac:dyDescent="0.3">
      <c r="A6" s="42" t="s">
        <v>15</v>
      </c>
      <c r="B6" s="23">
        <f>F5/F3</f>
        <v>120.38461538461539</v>
      </c>
      <c r="C6" s="23"/>
      <c r="D6" s="38"/>
      <c r="E6" s="38"/>
      <c r="F6" s="24"/>
    </row>
    <row r="7" spans="1:6" ht="26" x14ac:dyDescent="0.3">
      <c r="A7" s="42" t="s">
        <v>13</v>
      </c>
      <c r="B7" s="23">
        <v>0.71499999999999997</v>
      </c>
      <c r="C7" s="23"/>
      <c r="D7" s="38"/>
      <c r="E7" s="38"/>
      <c r="F7" s="24"/>
    </row>
    <row r="8" spans="1:6" ht="26" x14ac:dyDescent="0.3">
      <c r="A8" s="42" t="s">
        <v>5</v>
      </c>
      <c r="B8" s="23">
        <f>B3*1000/B2/B7</f>
        <v>559440.55944055947</v>
      </c>
      <c r="C8" s="23"/>
      <c r="D8" s="38"/>
      <c r="E8" s="47" t="s">
        <v>32</v>
      </c>
      <c r="F8" s="24"/>
    </row>
    <row r="9" spans="1:6" ht="26" x14ac:dyDescent="0.3">
      <c r="A9" s="42" t="s">
        <v>19</v>
      </c>
      <c r="B9" s="26">
        <v>2.4</v>
      </c>
      <c r="C9" s="23"/>
      <c r="D9" s="38"/>
      <c r="E9" s="47" t="s">
        <v>33</v>
      </c>
      <c r="F9" s="24">
        <f>(B3+(5*B3/100))</f>
        <v>21000</v>
      </c>
    </row>
    <row r="10" spans="1:6" ht="26" x14ac:dyDescent="0.3">
      <c r="A10" s="42" t="s">
        <v>18</v>
      </c>
      <c r="B10" s="26">
        <v>2.5</v>
      </c>
      <c r="C10" s="23"/>
      <c r="D10" s="38"/>
      <c r="E10" s="47" t="s">
        <v>1</v>
      </c>
      <c r="F10" s="24">
        <f>(C3+5*C3/100)</f>
        <v>6300</v>
      </c>
    </row>
    <row r="11" spans="1:6" ht="26" x14ac:dyDescent="0.3">
      <c r="A11" s="42" t="s">
        <v>8</v>
      </c>
      <c r="B11" s="26">
        <v>2</v>
      </c>
      <c r="C11" s="23"/>
      <c r="D11" s="38"/>
      <c r="E11" s="47" t="s">
        <v>34</v>
      </c>
      <c r="F11" s="41">
        <f>D3+0.05*D3</f>
        <v>0</v>
      </c>
    </row>
    <row r="12" spans="1:6" ht="67" x14ac:dyDescent="0.3">
      <c r="A12" s="42" t="s">
        <v>38</v>
      </c>
      <c r="B12" s="26">
        <v>2.5</v>
      </c>
      <c r="C12" s="23"/>
      <c r="D12" s="38"/>
      <c r="E12" s="47" t="s">
        <v>1</v>
      </c>
      <c r="F12" s="41">
        <f>(E3+5*E3/100)</f>
        <v>0</v>
      </c>
    </row>
    <row r="13" spans="1:6" ht="67" x14ac:dyDescent="0.3">
      <c r="A13" s="42" t="s">
        <v>37</v>
      </c>
      <c r="B13" s="26">
        <v>0.4</v>
      </c>
      <c r="C13" s="23"/>
      <c r="D13" s="38"/>
      <c r="E13" s="47" t="s">
        <v>40</v>
      </c>
      <c r="F13" s="41">
        <f>F9+F10+F11+F12</f>
        <v>27300</v>
      </c>
    </row>
    <row r="14" spans="1:6" ht="45" x14ac:dyDescent="0.3">
      <c r="A14" s="42" t="s">
        <v>35</v>
      </c>
      <c r="B14" s="26">
        <v>0</v>
      </c>
      <c r="C14" s="23"/>
      <c r="D14" s="38"/>
      <c r="E14" s="47"/>
      <c r="F14" s="41"/>
    </row>
    <row r="15" spans="1:6" ht="45" x14ac:dyDescent="0.3">
      <c r="A15" s="42" t="s">
        <v>36</v>
      </c>
      <c r="B15" s="26">
        <v>1.5</v>
      </c>
      <c r="C15" s="23"/>
      <c r="D15" s="38"/>
      <c r="E15" s="47" t="s">
        <v>41</v>
      </c>
      <c r="F15" s="41">
        <f>B18*F3</f>
        <v>3801800.0000000005</v>
      </c>
    </row>
    <row r="16" spans="1:6" ht="41" x14ac:dyDescent="0.3">
      <c r="A16" s="42" t="s">
        <v>9</v>
      </c>
      <c r="B16" s="26">
        <v>2.5</v>
      </c>
      <c r="C16" s="23"/>
      <c r="D16" s="38"/>
      <c r="E16" s="47" t="s">
        <v>42</v>
      </c>
      <c r="F16" s="24">
        <f>F15/72</f>
        <v>52802.777777777781</v>
      </c>
    </row>
    <row r="17" spans="1:6" ht="26" x14ac:dyDescent="0.3">
      <c r="A17" s="42" t="s">
        <v>10</v>
      </c>
      <c r="B17" s="23">
        <f>B6*10%</f>
        <v>12.03846153846154</v>
      </c>
      <c r="C17" s="23"/>
      <c r="D17" s="38"/>
      <c r="E17" s="47"/>
      <c r="F17" s="41"/>
    </row>
    <row r="18" spans="1:6" ht="45" x14ac:dyDescent="0.3">
      <c r="A18" s="42" t="s">
        <v>22</v>
      </c>
      <c r="B18" s="26">
        <f>B6+B9+B10+B11+B16+B17+B15+B14+B13+B12</f>
        <v>146.22307692307695</v>
      </c>
      <c r="C18" s="23"/>
      <c r="D18" s="38"/>
      <c r="E18" s="38"/>
      <c r="F18" s="24"/>
    </row>
    <row r="19" spans="1:6" ht="45" x14ac:dyDescent="0.3">
      <c r="A19" s="42" t="s">
        <v>30</v>
      </c>
      <c r="B19" s="23">
        <f>1000/F2/B7</f>
        <v>21.516944593867674</v>
      </c>
      <c r="C19" s="23"/>
      <c r="D19" s="38"/>
      <c r="E19" s="38"/>
      <c r="F19" s="24"/>
    </row>
    <row r="20" spans="1:6" ht="45" x14ac:dyDescent="0.3">
      <c r="A20" s="42" t="s">
        <v>14</v>
      </c>
      <c r="B20" s="23">
        <f>B18/B19</f>
        <v>6.7957175000000003</v>
      </c>
      <c r="C20" s="23"/>
      <c r="D20" s="38"/>
      <c r="E20" s="38"/>
      <c r="F20" s="24"/>
    </row>
    <row r="21" spans="1:6" ht="67" x14ac:dyDescent="0.3">
      <c r="A21" s="46" t="s">
        <v>24</v>
      </c>
      <c r="B21" s="29">
        <v>1.9</v>
      </c>
      <c r="C21" s="30"/>
      <c r="D21" s="39"/>
      <c r="E21" s="39"/>
      <c r="F21" s="31"/>
    </row>
    <row r="22" spans="1:6" ht="45" x14ac:dyDescent="0.3">
      <c r="A22" s="42" t="s">
        <v>23</v>
      </c>
      <c r="B22" s="26">
        <f>B18+B21</f>
        <v>148.12307692307695</v>
      </c>
      <c r="C22" s="23"/>
      <c r="D22" s="38"/>
      <c r="E22" s="38"/>
      <c r="F22" s="24"/>
    </row>
    <row r="23" spans="1:6" ht="46" thickBot="1" x14ac:dyDescent="0.35">
      <c r="A23" s="43" t="s">
        <v>39</v>
      </c>
      <c r="B23" s="33">
        <f>B22/80</f>
        <v>1.8515384615384618</v>
      </c>
      <c r="C23" s="34"/>
      <c r="D23" s="40"/>
      <c r="E23" s="40"/>
      <c r="F23" s="3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 Acc Total Wt</vt:lpstr>
      <vt:lpstr>Cost Acc to Paper Wt</vt:lpstr>
      <vt:lpstr>COST ACC TOTAL WEIGHT FOR 4 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2020-10-23T10:10:58Z</dcterms:created>
  <dcterms:modified xsi:type="dcterms:W3CDTF">2024-06-12T07:06:44Z</dcterms:modified>
</cp:coreProperties>
</file>