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latie\Documents\"/>
    </mc:Choice>
  </mc:AlternateContent>
  <xr:revisionPtr revIDLastSave="0" documentId="13_ncr:1_{D3262907-C8F6-4A75-AAF6-71C07FB94818}" xr6:coauthVersionLast="47" xr6:coauthVersionMax="47" xr10:uidLastSave="{00000000-0000-0000-0000-000000000000}"/>
  <bookViews>
    <workbookView xWindow="19090" yWindow="-110" windowWidth="25820" windowHeight="13900" activeTab="4" xr2:uid="{30720A8E-FF66-4858-9407-0F180F7F738A}"/>
  </bookViews>
  <sheets>
    <sheet name="задание" sheetId="1" r:id="rId1"/>
    <sheet name="Сводная по группам" sheetId="3" r:id="rId2"/>
    <sheet name="Таблица опт-розница" sheetId="2" r:id="rId3"/>
    <sheet name="Таблица по компании" sheetId="5" r:id="rId4"/>
    <sheet name="Для сторонних источников" sheetId="4" r:id="rId5"/>
  </sheets>
  <definedNames>
    <definedName name="_xlcn.WorksheetConnection_240221_заданиеABC.xlsxТаблица21" hidden="1">Таблица2[]</definedName>
  </definedNames>
  <calcPr calcId="191029"/>
  <pivotCaches>
    <pivotCache cacheId="0" r:id="rId6"/>
    <pivotCache cacheId="3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2" name="Таблица2" connection="WorksheetConnection_240221_задание ABC.xlsx!Таблица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C9" i="5" s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Q2" i="5"/>
  <c r="P2" i="5"/>
  <c r="O2" i="5"/>
  <c r="N2" i="5"/>
  <c r="M2" i="5"/>
  <c r="L2" i="5"/>
  <c r="K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  <c r="E2" i="5"/>
  <c r="C23" i="5" l="1"/>
  <c r="C22" i="5"/>
  <c r="C21" i="5"/>
  <c r="C20" i="5"/>
  <c r="C11" i="5"/>
  <c r="C12" i="5"/>
  <c r="C10" i="5"/>
  <c r="C8" i="5"/>
  <c r="C7" i="5"/>
  <c r="C6" i="5"/>
  <c r="C18" i="5"/>
  <c r="C17" i="5"/>
  <c r="C5" i="5"/>
  <c r="C16" i="5"/>
  <c r="C4" i="5"/>
  <c r="C2" i="5"/>
  <c r="C15" i="5"/>
  <c r="C3" i="5"/>
  <c r="D3" i="5" s="1"/>
  <c r="E3" i="5" s="1"/>
  <c r="C19" i="5"/>
  <c r="C26" i="5"/>
  <c r="C14" i="5"/>
  <c r="C25" i="5"/>
  <c r="C13" i="5"/>
  <c r="C24" i="5"/>
  <c r="D4" i="5" l="1"/>
  <c r="D5" i="5" l="1"/>
  <c r="E4" i="5"/>
  <c r="D6" i="5" l="1"/>
  <c r="E5" i="5"/>
  <c r="D7" i="5" l="1"/>
  <c r="E6" i="5"/>
  <c r="D8" i="5" l="1"/>
  <c r="E7" i="5"/>
  <c r="D9" i="5" l="1"/>
  <c r="E8" i="5"/>
  <c r="D10" i="5" l="1"/>
  <c r="E9" i="5"/>
  <c r="D11" i="5" l="1"/>
  <c r="E10" i="5"/>
  <c r="D12" i="5" l="1"/>
  <c r="E11" i="5"/>
  <c r="D13" i="5" l="1"/>
  <c r="E12" i="5"/>
  <c r="D14" i="5" l="1"/>
  <c r="E13" i="5"/>
  <c r="D15" i="5" l="1"/>
  <c r="E14" i="5"/>
  <c r="D16" i="5" l="1"/>
  <c r="E15" i="5"/>
  <c r="D17" i="5" l="1"/>
  <c r="E16" i="5"/>
  <c r="D18" i="5" l="1"/>
  <c r="E17" i="5"/>
  <c r="D19" i="5" l="1"/>
  <c r="E18" i="5"/>
  <c r="D20" i="5" l="1"/>
  <c r="E19" i="5"/>
  <c r="D21" i="5" l="1"/>
  <c r="E20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22" i="2"/>
  <c r="E4" i="2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3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D22" i="5" l="1"/>
  <c r="E21" i="5"/>
  <c r="D23" i="5" l="1"/>
  <c r="E22" i="5"/>
  <c r="D24" i="5" l="1"/>
  <c r="E23" i="5"/>
  <c r="D25" i="5" l="1"/>
  <c r="E24" i="5"/>
  <c r="D26" i="5" l="1"/>
  <c r="E26" i="5" s="1"/>
  <c r="E2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F2D38-B187-44F1-B1E8-C1B070206D32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4A78C7-0C83-4F71-89A9-ABDA6FEA4696}" name="WorksheetConnection_240221_задание ABC.xlsx!Таблица2" type="102" refreshedVersion="8" minRefreshableVersion="5">
    <extLst>
      <ext xmlns:x15="http://schemas.microsoft.com/office/spreadsheetml/2010/11/main" uri="{DE250136-89BD-433C-8126-D09CA5730AF9}">
        <x15:connection id="Таблица2" autoDelete="1">
          <x15:rangePr sourceName="_xlcn.WorksheetConnection_240221_заданиеABC.xlsxТаблица21"/>
        </x15:connection>
      </ext>
    </extLst>
  </connection>
</connections>
</file>

<file path=xl/sharedStrings.xml><?xml version="1.0" encoding="utf-8"?>
<sst xmlns="http://schemas.openxmlformats.org/spreadsheetml/2006/main" count="321" uniqueCount="58">
  <si>
    <t>канал продаж</t>
  </si>
  <si>
    <t>номенклатура</t>
  </si>
  <si>
    <t>опт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</si>
  <si>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</si>
  <si>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</si>
  <si>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</si>
  <si>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</si>
  <si>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</si>
  <si>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</si>
  <si>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</si>
  <si>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</si>
  <si>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</si>
  <si>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</si>
  <si>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</si>
  <si>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</si>
  <si>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</si>
  <si>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</si>
  <si>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</si>
  <si>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</si>
  <si>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</si>
  <si>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</si>
  <si>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</si>
  <si>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</si>
  <si>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</si>
  <si>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</si>
  <si>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</si>
  <si>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</si>
  <si>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</si>
  <si>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розница</t>
  </si>
  <si>
    <t>период</t>
  </si>
  <si>
    <t>Номенклатура</t>
  </si>
  <si>
    <t>Канал продаж</t>
  </si>
  <si>
    <t>Общее количество</t>
  </si>
  <si>
    <t>Доля</t>
  </si>
  <si>
    <t>Группа</t>
  </si>
  <si>
    <t>Нарастающий итог</t>
  </si>
  <si>
    <t>Названия строк</t>
  </si>
  <si>
    <t>Общий итог</t>
  </si>
  <si>
    <t>A</t>
  </si>
  <si>
    <t>B</t>
  </si>
  <si>
    <t>C</t>
  </si>
  <si>
    <t>янв.23</t>
  </si>
  <si>
    <t>фев.23</t>
  </si>
  <si>
    <t>мар.23</t>
  </si>
  <si>
    <t>апр.23</t>
  </si>
  <si>
    <t>май.23</t>
  </si>
  <si>
    <t>июн.23</t>
  </si>
  <si>
    <t>июл.23</t>
  </si>
  <si>
    <t>авг.23</t>
  </si>
  <si>
    <t>сен.23</t>
  </si>
  <si>
    <t>окт.23</t>
  </si>
  <si>
    <t>ноя.23</t>
  </si>
  <si>
    <t>дек.23</t>
  </si>
  <si>
    <t>Доля за период</t>
  </si>
  <si>
    <t>Общее количество продаж</t>
  </si>
  <si>
    <t>ABC-анализ по каналам продаж</t>
  </si>
  <si>
    <t>ABC-анализ по компании</t>
  </si>
  <si>
    <t>Количество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</si>
</sst>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10" fontId="0" fillId="0" borderId="0" xfId="0" applyNumberFormat="1"/>
    <xf numFmtId="0" fontId="2" fillId="2" borderId="0" xfId="0" applyFont="1" applyFill="1" applyBorder="1"/>
    <xf numFmtId="0" fontId="0" fillId="0" borderId="1" xfId="0" applyFont="1" applyBorder="1"/>
    <xf numFmtId="10" fontId="0" fillId="0" borderId="1" xfId="0" applyNumberFormat="1" applyFont="1" applyBorder="1"/>
    <xf numFmtId="17" fontId="2" fillId="2" borderId="0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 applyBorder="1"/>
    <xf numFmtId="10" fontId="0" fillId="0" borderId="0" xfId="0" applyNumberFormat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5" xfId="0" applyBorder="1" applyAlignment="1">
      <alignment horizontal="left" indent="1"/>
    </xf>
    <xf numFmtId="0" fontId="0" fillId="0" borderId="7" xfId="0" applyBorder="1" applyAlignment="1">
      <alignment horizontal="left"/>
    </xf>
    <xf numFmtId="0" fontId="0" fillId="0" borderId="8" xfId="0" applyNumberFormat="1" applyBorder="1"/>
    <xf numFmtId="10" fontId="0" fillId="0" borderId="8" xfId="0" applyNumberFormat="1" applyBorder="1"/>
    <xf numFmtId="0" fontId="0" fillId="0" borderId="9" xfId="0" applyNumberFormat="1" applyBorder="1"/>
  </cellXfs>
  <cellStyles count="1">
    <cellStyle name="Обычный" xfId="0" builtinId="0"/>
  </cellStyles>
  <dxfs count="3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22" formatCode="mmm/yy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4" formatCode="0.00%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  <top style="thin">
          <color theme="4"/>
        </top>
      </border>
    </dxf>
    <dxf>
      <numFmt numFmtId="14" formatCode="0.00%"/>
    </dxf>
    <dxf>
      <numFmt numFmtId="14" formatCode="0.00%"/>
    </dxf>
    <dxf>
      <numFmt numFmtId="22" formatCode="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итова Наталья" refreshedDate="45350.967795833334" createdVersion="8" refreshedVersion="8" minRefreshableVersion="3" recordCount="41" xr:uid="{39298A27-16EE-4F50-ACB3-4024042AA64B}">
  <cacheSource type="worksheet">
    <worksheetSource ref="A1:F42" sheet="Таблица опт-розница"/>
  </cacheSource>
  <cacheFields count="6">
    <cacheField name="Канал продаж" numFmtId="0">
      <sharedItems count="2">
        <s v="опт"/>
        <s v="розница"/>
      </sharedItems>
    </cacheField>
    <cacheField name="Номенклатура" numFmtId="0">
      <sharedItems count="25">
        <s v="a1"/>
        <s v="a2"/>
        <s v="a3"/>
        <s v="a5"/>
        <s v="a6"/>
        <s v="a7"/>
        <s v="a9"/>
        <s v="a10"/>
        <s v="a11"/>
        <s v="a13"/>
        <s v="a14"/>
        <s v="a15"/>
        <s v="a17"/>
        <s v="a18"/>
        <s v="a19"/>
        <s v="a21"/>
        <s v="a22"/>
        <s v="a23"/>
        <s v="a25"/>
        <s v="a4"/>
        <s v="a8"/>
        <s v="a12"/>
        <s v="a16"/>
        <s v="a20"/>
        <s v="a24"/>
      </sharedItems>
    </cacheField>
    <cacheField name="Общее количество" numFmtId="0">
      <sharedItems containsSemiMixedTypes="0" containsString="0" containsNumber="1" containsInteger="1" minValue="1202" maxValue="4330"/>
    </cacheField>
    <cacheField name="Доля" numFmtId="10">
      <sharedItems containsSemiMixedTypes="0" containsString="0" containsNumber="1" minValue="2.2182851659100136E-2" maxValue="8.0078413966563095E-2"/>
    </cacheField>
    <cacheField name="Нарастающий итог" numFmtId="10">
      <sharedItems containsSemiMixedTypes="0" containsString="0" containsNumber="1" minValue="2.2182851659100136E-2" maxValue="1"/>
    </cacheField>
    <cacheField name="Группа" numFmtId="0">
      <sharedItems count="3">
        <s v="A"/>
        <s v="B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latie" refreshedDate="45351.694083101851" backgroundQuery="1" createdVersion="8" refreshedVersion="8" minRefreshableVersion="3" recordCount="0" supportSubquery="1" supportAdvancedDrill="1" xr:uid="{BCBBEE10-0658-4CAD-9C58-56AF3E1FB97B}">
  <cacheSource type="external" connectionId="1"/>
  <cacheFields count="4">
    <cacheField name="[Таблица2].[Группа].[Группа]" caption="Группа" numFmtId="0" hierarchy="4" level="1">
      <sharedItems count="3">
        <s v="A"/>
        <s v="B"/>
        <s v="C"/>
      </sharedItems>
    </cacheField>
    <cacheField name="[Measures].[Сумма по столбцу Общее количество]" caption="Сумма по столбцу Общее количество" numFmtId="0" hierarchy="19" level="32767"/>
    <cacheField name="[Measures].[Сумма по столбцу Доля]" caption="Сумма по столбцу Доля" numFmtId="0" hierarchy="20" level="32767"/>
    <cacheField name="[Measures].[Число элементов в столбце Номенклатура]" caption="Число элементов в столбце Номенклатура" numFmtId="0" hierarchy="21" level="32767"/>
  </cacheFields>
  <cacheHierarchies count="22">
    <cacheHierarchy uniqueName="[Таблица2].[Номенклатура]" caption="Номенклатура" attribute="1" defaultMemberUniqueName="[Таблица2].[Номенклатура].[All]" allUniqueName="[Таблица2].[Номенклатура].[All]" dimensionUniqueName="[Таблица2]" displayFolder="" count="2" memberValueDatatype="130" unbalanced="0"/>
    <cacheHierarchy uniqueName="[Таблица2].[Общее количество]" caption="Общее количество" attribute="1" defaultMemberUniqueName="[Таблица2].[Общее количество].[All]" allUniqueName="[Таблица2].[Общее количество].[All]" dimensionUniqueName="[Таблица2]" displayFolder="" count="0" memberValueDatatype="20" unbalanced="0"/>
    <cacheHierarchy uniqueName="[Таблица2].[Доля]" caption="Доля" attribute="1" defaultMemberUniqueName="[Таблица2].[Доля].[All]" allUniqueName="[Таблица2].[Доля].[All]" dimensionUniqueName="[Таблица2]" displayFolder="" count="0" memberValueDatatype="5" unbalanced="0"/>
    <cacheHierarchy uniqueName="[Таблица2].[Нарастающий итог]" caption="Нарастающий итог" attribute="1" defaultMemberUniqueName="[Таблица2].[Нарастающий итог].[All]" allUniqueName="[Таблица2].[Нарастающий итог].[All]" dimensionUniqueName="[Таблица2]" displayFolder="" count="0" memberValueDatatype="5" unbalanced="0"/>
    <cacheHierarchy uniqueName="[Таблица2].[Группа]" caption="Группа" attribute="1" defaultMemberUniqueName="[Таблица2].[Группа].[All]" allUniqueName="[Таблица2].[Группа].[All]" dimensionUniqueName="[Таблица2]" displayFolder="" count="2" memberValueDatatype="130" unbalanced="0">
      <fieldsUsage count="2">
        <fieldUsage x="-1"/>
        <fieldUsage x="0"/>
      </fieldsUsage>
    </cacheHierarchy>
    <cacheHierarchy uniqueName="[Таблица2].[янв.23]" caption="янв.23" attribute="1" defaultMemberUniqueName="[Таблица2].[янв.23].[All]" allUniqueName="[Таблица2].[янв.23].[All]" dimensionUniqueName="[Таблица2]" displayFolder="" count="0" memberValueDatatype="20" unbalanced="0"/>
    <cacheHierarchy uniqueName="[Таблица2].[фев.23]" caption="фев.23" attribute="1" defaultMemberUniqueName="[Таблица2].[фев.23].[All]" allUniqueName="[Таблица2].[фев.23].[All]" dimensionUniqueName="[Таблица2]" displayFolder="" count="0" memberValueDatatype="20" unbalanced="0"/>
    <cacheHierarchy uniqueName="[Таблица2].[мар.23]" caption="мар.23" attribute="1" defaultMemberUniqueName="[Таблица2].[мар.23].[All]" allUniqueName="[Таблица2].[мар.23].[All]" dimensionUniqueName="[Таблица2]" displayFolder="" count="0" memberValueDatatype="20" unbalanced="0"/>
    <cacheHierarchy uniqueName="[Таблица2].[апр.23]" caption="апр.23" attribute="1" defaultMemberUniqueName="[Таблица2].[апр.23].[All]" allUniqueName="[Таблица2].[апр.23].[All]" dimensionUniqueName="[Таблица2]" displayFolder="" count="0" memberValueDatatype="20" unbalanced="0"/>
    <cacheHierarchy uniqueName="[Таблица2].[май.23]" caption="май.23" attribute="1" defaultMemberUniqueName="[Таблица2].[май.23].[All]" allUniqueName="[Таблица2].[май.23].[All]" dimensionUniqueName="[Таблица2]" displayFolder="" count="0" memberValueDatatype="20" unbalanced="0"/>
    <cacheHierarchy uniqueName="[Таблица2].[июн.23]" caption="июн.23" attribute="1" defaultMemberUniqueName="[Таблица2].[июн.23].[All]" allUniqueName="[Таблица2].[июн.23].[All]" dimensionUniqueName="[Таблица2]" displayFolder="" count="0" memberValueDatatype="20" unbalanced="0"/>
    <cacheHierarchy uniqueName="[Таблица2].[июл.23]" caption="июл.23" attribute="1" defaultMemberUniqueName="[Таблица2].[июл.23].[All]" allUniqueName="[Таблица2].[июл.23].[All]" dimensionUniqueName="[Таблица2]" displayFolder="" count="0" memberValueDatatype="20" unbalanced="0"/>
    <cacheHierarchy uniqueName="[Таблица2].[авг.23]" caption="авг.23" attribute="1" defaultMemberUniqueName="[Таблица2].[авг.23].[All]" allUniqueName="[Таблица2].[авг.23].[All]" dimensionUniqueName="[Таблица2]" displayFolder="" count="0" memberValueDatatype="20" unbalanced="0"/>
    <cacheHierarchy uniqueName="[Таблица2].[сен.23]" caption="сен.23" attribute="1" defaultMemberUniqueName="[Таблица2].[сен.23].[All]" allUniqueName="[Таблица2].[сен.23].[All]" dimensionUniqueName="[Таблица2]" displayFolder="" count="0" memberValueDatatype="20" unbalanced="0"/>
    <cacheHierarchy uniqueName="[Таблица2].[окт.23]" caption="окт.23" attribute="1" defaultMemberUniqueName="[Таблица2].[окт.23].[All]" allUniqueName="[Таблица2].[окт.23].[All]" dimensionUniqueName="[Таблица2]" displayFolder="" count="0" memberValueDatatype="20" unbalanced="0"/>
    <cacheHierarchy uniqueName="[Таблица2].[ноя.23]" caption="ноя.23" attribute="1" defaultMemberUniqueName="[Таблица2].[ноя.23].[All]" allUniqueName="[Таблица2].[ноя.23].[All]" dimensionUniqueName="[Таблица2]" displayFolder="" count="0" memberValueDatatype="20" unbalanced="0"/>
    <cacheHierarchy uniqueName="[Таблица2].[дек.23]" caption="дек.23" attribute="1" defaultMemberUniqueName="[Таблица2].[дек.23].[All]" allUniqueName="[Таблица2].[дек.23].[All]" dimensionUniqueName="[Таблица2]" displayFolder="" count="0" memberValueDatatype="20" unbalanced="0"/>
    <cacheHierarchy uniqueName="[Measures].[__XL_Count Таблица2]" caption="__XL_Count Таблица2" measure="1" displayFolder="" measureGroup="Таблица2" count="0" hidden="1"/>
    <cacheHierarchy uniqueName="[Measures].[__No measures defined]" caption="__No measures defined" measure="1" displayFolder="" count="0" hidden="1"/>
    <cacheHierarchy uniqueName="[Measures].[Сумма по столбцу Общее количество]" caption="Сумма по столбцу Общее количество" measure="1" displayFolder="" measureGroup="Таблица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Доля]" caption="Сумма по столбцу Доля" measure="1" displayFolder="" measureGroup="Таблица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Номенклатура]" caption="Число элементов в столбце Номенклатура" measure="1" displayFolder="" measureGroup="Таблица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Таблица2" uniqueName="[Таблица2]" caption="Таблица2"/>
  </dimensions>
  <measureGroups count="1">
    <measureGroup name="Таблица2" caption="Таблица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1798"/>
    <n v="3.3251960349164077E-2"/>
    <n v="3.3251960349164077E-2"/>
    <x v="0"/>
  </r>
  <r>
    <x v="0"/>
    <x v="1"/>
    <n v="1816"/>
    <n v="3.3584849829856489E-2"/>
    <n v="6.6836810179020573E-2"/>
    <x v="0"/>
  </r>
  <r>
    <x v="0"/>
    <x v="2"/>
    <n v="1653"/>
    <n v="3.057035064358633E-2"/>
    <n v="9.7407160822606906E-2"/>
    <x v="0"/>
  </r>
  <r>
    <x v="0"/>
    <x v="3"/>
    <n v="1839"/>
    <n v="3.4010208610741235E-2"/>
    <n v="0.13141736943334814"/>
    <x v="0"/>
  </r>
  <r>
    <x v="0"/>
    <x v="4"/>
    <n v="2139"/>
    <n v="3.9558366622281405E-2"/>
    <n v="0.17097573605562955"/>
    <x v="0"/>
  </r>
  <r>
    <x v="0"/>
    <x v="5"/>
    <n v="2147"/>
    <n v="3.9706317502589142E-2"/>
    <n v="0.21068205355821867"/>
    <x v="0"/>
  </r>
  <r>
    <x v="0"/>
    <x v="6"/>
    <n v="2461"/>
    <n v="4.5513389554667848E-2"/>
    <n v="0.2561954431128865"/>
    <x v="0"/>
  </r>
  <r>
    <x v="0"/>
    <x v="7"/>
    <n v="2560"/>
    <n v="4.7344281698476105E-2"/>
    <n v="0.3035397248113626"/>
    <x v="0"/>
  </r>
  <r>
    <x v="0"/>
    <x v="8"/>
    <n v="2529"/>
    <n v="4.6770972037283622E-2"/>
    <n v="0.35031069684864624"/>
    <x v="0"/>
  </r>
  <r>
    <x v="0"/>
    <x v="9"/>
    <n v="2728"/>
    <n v="5.0451250184938602E-2"/>
    <n v="0.40076194703358486"/>
    <x v="0"/>
  </r>
  <r>
    <x v="0"/>
    <x v="10"/>
    <n v="3056"/>
    <n v="5.6517236277555852E-2"/>
    <n v="0.4572791833111407"/>
    <x v="0"/>
  </r>
  <r>
    <x v="0"/>
    <x v="11"/>
    <n v="3207"/>
    <n v="5.9309809143364402E-2"/>
    <n v="0.51658899245450507"/>
    <x v="1"/>
  </r>
  <r>
    <x v="0"/>
    <x v="12"/>
    <n v="2993"/>
    <n v="5.5352123095132419E-2"/>
    <n v="0.57194111554963745"/>
    <x v="1"/>
  </r>
  <r>
    <x v="0"/>
    <x v="13"/>
    <n v="3631"/>
    <n v="6.7151205799674513E-2"/>
    <n v="0.63909232134931193"/>
    <x v="1"/>
  </r>
  <r>
    <x v="0"/>
    <x v="14"/>
    <n v="3388"/>
    <n v="6.265719781032697E-2"/>
    <n v="0.7017495191596389"/>
    <x v="1"/>
  </r>
  <r>
    <x v="0"/>
    <x v="15"/>
    <n v="3523"/>
    <n v="6.5153868915520052E-2"/>
    <n v="0.76690338807515901"/>
    <x v="1"/>
  </r>
  <r>
    <x v="0"/>
    <x v="16"/>
    <n v="3992"/>
    <n v="7.3827489273561184E-2"/>
    <n v="0.84073087734872021"/>
    <x v="2"/>
  </r>
  <r>
    <x v="0"/>
    <x v="17"/>
    <n v="4282"/>
    <n v="7.9190708684716671E-2"/>
    <n v="0.91992158603343688"/>
    <x v="2"/>
  </r>
  <r>
    <x v="0"/>
    <x v="18"/>
    <n v="4330"/>
    <n v="8.0078413966563095E-2"/>
    <n v="1"/>
    <x v="2"/>
  </r>
  <r>
    <x v="1"/>
    <x v="0"/>
    <n v="1202"/>
    <n v="2.2182851659100136E-2"/>
    <n v="2.2182851659100136E-2"/>
    <x v="0"/>
  </r>
  <r>
    <x v="1"/>
    <x v="1"/>
    <n v="1407"/>
    <n v="2.5966116709113054E-2"/>
    <n v="4.8148968368213189E-2"/>
    <x v="0"/>
  </r>
  <r>
    <x v="1"/>
    <x v="2"/>
    <n v="1414"/>
    <n v="2.60953013693574E-2"/>
    <n v="7.424426973757059E-2"/>
    <x v="0"/>
  </r>
  <r>
    <x v="1"/>
    <x v="19"/>
    <n v="1561"/>
    <n v="2.8808179234488612E-2"/>
    <n v="0.1030524489720592"/>
    <x v="0"/>
  </r>
  <r>
    <x v="1"/>
    <x v="3"/>
    <n v="1556"/>
    <n v="2.8715904477171227E-2"/>
    <n v="0.13176835344923044"/>
    <x v="0"/>
  </r>
  <r>
    <x v="1"/>
    <x v="4"/>
    <n v="1731"/>
    <n v="3.1945520983279817E-2"/>
    <n v="0.16371387443251026"/>
    <x v="0"/>
  </r>
  <r>
    <x v="1"/>
    <x v="20"/>
    <n v="1801"/>
    <n v="3.3237367585723251E-2"/>
    <n v="0.1969512420182335"/>
    <x v="0"/>
  </r>
  <r>
    <x v="1"/>
    <x v="6"/>
    <n v="1819"/>
    <n v="3.3569556712065844E-2"/>
    <n v="0.23052079873029935"/>
    <x v="0"/>
  </r>
  <r>
    <x v="1"/>
    <x v="7"/>
    <n v="2153"/>
    <n v="3.9733510500867382E-2"/>
    <n v="0.27025430923116672"/>
    <x v="0"/>
  </r>
  <r>
    <x v="1"/>
    <x v="8"/>
    <n v="2021"/>
    <n v="3.7297456907688334E-2"/>
    <n v="0.30755176613885504"/>
    <x v="0"/>
  </r>
  <r>
    <x v="1"/>
    <x v="21"/>
    <n v="2176"/>
    <n v="4.0157974384527367E-2"/>
    <n v="0.34770974052338244"/>
    <x v="0"/>
  </r>
  <r>
    <x v="1"/>
    <x v="9"/>
    <n v="2360"/>
    <n v="4.3553685453807257E-2"/>
    <n v="0.39126342597718972"/>
    <x v="0"/>
  </r>
  <r>
    <x v="1"/>
    <x v="11"/>
    <n v="2506"/>
    <n v="4.6248108367474991E-2"/>
    <n v="0.43751153434466472"/>
    <x v="0"/>
  </r>
  <r>
    <x v="1"/>
    <x v="22"/>
    <n v="2610"/>
    <n v="4.8167423319676668E-2"/>
    <n v="0.48567895766434138"/>
    <x v="0"/>
  </r>
  <r>
    <x v="1"/>
    <x v="12"/>
    <n v="2671"/>
    <n v="4.9293175358948803E-2"/>
    <n v="0.53497213302329016"/>
    <x v="1"/>
  </r>
  <r>
    <x v="1"/>
    <x v="13"/>
    <n v="2968"/>
    <n v="5.477429594360167E-2"/>
    <n v="0.58974642896689189"/>
    <x v="1"/>
  </r>
  <r>
    <x v="1"/>
    <x v="14"/>
    <n v="3134"/>
    <n v="5.783781788653896E-2"/>
    <n v="0.64758424685343086"/>
    <x v="1"/>
  </r>
  <r>
    <x v="1"/>
    <x v="23"/>
    <n v="3382"/>
    <n v="6.2414645849481414E-2"/>
    <n v="0.70999889270291228"/>
    <x v="1"/>
  </r>
  <r>
    <x v="1"/>
    <x v="16"/>
    <n v="3871"/>
    <n v="7.1439117115121992E-2"/>
    <n v="0.78143800981803424"/>
    <x v="1"/>
  </r>
  <r>
    <x v="1"/>
    <x v="17"/>
    <n v="3639"/>
    <n v="6.7157568375595167E-2"/>
    <n v="0.84859557819362941"/>
    <x v="2"/>
  </r>
  <r>
    <x v="1"/>
    <x v="24"/>
    <n v="3998"/>
    <n v="7.3782895950983654E-2"/>
    <n v="0.92237847414461305"/>
    <x v="2"/>
  </r>
  <r>
    <x v="1"/>
    <x v="18"/>
    <n v="4206"/>
    <n v="7.7621525855386994E-2"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0803D-2613-4F94-B5BD-2DD90B4172EE}" name="Сводная таблица2" cacheId="3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F3:I7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SKU" fld="3" subtotal="count" baseField="0" baseItem="0"/>
    <dataField name="Доля за период" fld="2" baseField="0" baseItem="0" numFmtId="10"/>
    <dataField name="Общее количество продаж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Общее количество продаж"/>
    <pivotHierarchy dragToData="1" caption="Доля за период"/>
    <pivotHierarchy dragToData="1" caption="Количество SKU"/>
  </pivotHierarchies>
  <pivotTableStyleInfo name="PivotStyleMedium9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240221_задание ABC.xlsx!Таблица2">
        <x15:activeTabTopLevelEntity name="[Таблица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DF653-9C62-4E07-8248-C991D2E6A6E9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Канал продаж" colHeaderCaption="Группы">
  <location ref="A3:D12" firstHeaderRow="0" firstDataRow="1" firstDataCol="1"/>
  <pivotFields count="6">
    <pivotField axis="axisRow" showAll="0" sortType="ascending">
      <items count="3">
        <item x="0"/>
        <item x="1"/>
        <item t="default"/>
      </items>
    </pivotField>
    <pivotField dataField="1" showAll="0">
      <items count="26">
        <item x="0"/>
        <item x="1"/>
        <item x="2"/>
        <item x="19"/>
        <item x="3"/>
        <item x="4"/>
        <item x="20"/>
        <item x="5"/>
        <item x="6"/>
        <item x="7"/>
        <item x="8"/>
        <item x="21"/>
        <item x="9"/>
        <item x="10"/>
        <item x="11"/>
        <item x="22"/>
        <item x="12"/>
        <item x="13"/>
        <item x="14"/>
        <item x="23"/>
        <item x="15"/>
        <item x="16"/>
        <item x="17"/>
        <item x="24"/>
        <item x="18"/>
        <item t="default"/>
      </items>
    </pivotField>
    <pivotField dataField="1" showAll="0"/>
    <pivotField dataField="1" numFmtId="10" showAll="0"/>
    <pivotField numFmtId="10" showAll="0"/>
    <pivotField axis="axisRow" showAll="0">
      <items count="4">
        <item x="0"/>
        <item x="1"/>
        <item x="2"/>
        <item t="default"/>
      </items>
    </pivotField>
  </pivotFields>
  <rowFields count="2">
    <field x="0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SKU" fld="1" subtotal="count" baseField="0" baseItem="0"/>
    <dataField name="Доля за период" fld="3" baseField="0" baseItem="0" numFmtId="10"/>
    <dataField name="Общее количество продаж" fld="2" baseField="0" baseItem="0"/>
  </dataFields>
  <formats count="8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0" count="1" selected="0">
            <x v="0"/>
          </reference>
          <reference field="5" count="0"/>
        </references>
      </pivotArea>
    </format>
    <format dxfId="7">
      <pivotArea dataOnly="0" labelOnly="1" fieldPosition="0">
        <references count="2">
          <reference field="0" count="1" selected="0">
            <x v="1"/>
          </reference>
          <reference field="5" count="0"/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A6325-FB5E-4FB4-BF7F-D4ACB02E7D0C}" name="Таблица1" displayName="Таблица1" ref="A1:R42" totalsRowShown="0" headerRowDxfId="36">
  <autoFilter ref="A1:R42" xr:uid="{E5FA6325-FB5E-4FB4-BF7F-D4ACB02E7D0C}"/>
  <tableColumns count="18">
    <tableColumn id="1" xr3:uid="{4AEC5175-DF32-4C71-8568-C67D2780DB4C}" name="Канал продаж"/>
    <tableColumn id="2" xr3:uid="{D2638AB2-CE4D-4019-86F4-4F8D2EFA6271}" name="Номенклатура"/>
    <tableColumn id="3" xr3:uid="{8F9F795F-9670-4246-8903-8FC27235D9D7}" name="Общее количество">
      <calculatedColumnFormula>SUM(G2:R2)</calculatedColumnFormula>
    </tableColumn>
    <tableColumn id="4" xr3:uid="{921163E2-33E6-4728-AF7E-47724CA6663A}" name="Доля" dataDxfId="35">
      <calculatedColumnFormula>C2/SUM($C$21:$C$42)</calculatedColumnFormula>
    </tableColumn>
    <tableColumn id="5" xr3:uid="{6306E405-701B-48C6-93A9-5D2448EC0EF6}" name="Нарастающий итог" dataDxfId="34">
      <calculatedColumnFormula>D2+E1</calculatedColumnFormula>
    </tableColumn>
    <tableColumn id="6" xr3:uid="{F140A541-8A9B-47CB-85AB-6B51D7D540E3}" name="Группа">
      <calculatedColumnFormula>IF(E2&lt;=50%,"A",IF(E2&lt;=80%,"B","C"))</calculatedColumnFormula>
    </tableColumn>
    <tableColumn id="7" xr3:uid="{14767762-DF6F-4203-B226-A9D6F8E00AEF}" name="янв.23"/>
    <tableColumn id="8" xr3:uid="{0830D4B9-9492-480D-A317-DD222C6B07B0}" name="фев.23"/>
    <tableColumn id="9" xr3:uid="{49585E55-D1EE-47BE-B982-FE356DC6B04B}" name="мар.23"/>
    <tableColumn id="10" xr3:uid="{6C6FF4EC-B3B4-4460-8D11-EBBFCAB19E28}" name="апр.23"/>
    <tableColumn id="11" xr3:uid="{88A4AF28-F069-47C9-A4AB-C1347EA91E82}" name="май.23"/>
    <tableColumn id="12" xr3:uid="{F96B3036-8247-4C90-85CE-3A7FA67E0D85}" name="июн.23"/>
    <tableColumn id="13" xr3:uid="{A728878F-9396-48BA-9134-4CCDCCF6EE94}" name="июл.23"/>
    <tableColumn id="14" xr3:uid="{CF3DBB7A-C864-4B6B-8E26-CF166CF63990}" name="авг.23"/>
    <tableColumn id="15" xr3:uid="{86E995F2-BBAC-478E-9338-EDE9897A5980}" name="сен.23"/>
    <tableColumn id="16" xr3:uid="{1FC339F5-3FD0-4597-8923-16544E189DFD}" name="окт.23"/>
    <tableColumn id="17" xr3:uid="{DFFC5EEC-9E56-4458-83EE-1BE508CF8395}" name="ноя.23"/>
    <tableColumn id="18" xr3:uid="{DD8834DD-2495-4625-B5A6-8C4FAC65C475}" name="дек.2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07044F-8FD6-4AE7-AA9B-6B9E144D102D}" name="Таблица2" displayName="Таблица2" ref="A1:Q26" totalsRowShown="0" headerRowDxfId="14" dataDxfId="15" tableBorderDxfId="33">
  <autoFilter ref="A1:Q26" xr:uid="{5307044F-8FD6-4AE7-AA9B-6B9E144D102D}"/>
  <tableColumns count="17">
    <tableColumn id="1" xr3:uid="{88B4C52E-9B58-4609-A2AD-78F9B6B5A507}" name="Номенклатура" dataDxfId="32"/>
    <tableColumn id="2" xr3:uid="{C66CFA76-033D-48D5-A1DD-2B71B51BEB6F}" name="Общее количество" dataDxfId="31">
      <calculatedColumnFormula>SUM(F2:Q2)</calculatedColumnFormula>
    </tableColumn>
    <tableColumn id="3" xr3:uid="{B06D0BB4-E7B8-465C-8696-5309EA24BFA1}" name="Доля" dataDxfId="30">
      <calculatedColumnFormula>B2/SUM($B$2:$B$26)</calculatedColumnFormula>
    </tableColumn>
    <tableColumn id="4" xr3:uid="{6EEB60FA-CF0E-462D-A434-8E1A273D7A13}" name="Нарастающий итог" dataDxfId="29">
      <calculatedColumnFormula>C2+D1</calculatedColumnFormula>
    </tableColumn>
    <tableColumn id="5" xr3:uid="{6FA30A7B-5D1E-46E7-AC81-BD6567B3C3FE}" name="Группа" dataDxfId="28">
      <calculatedColumnFormula>IF(D2&lt;=50%,"A",IF(D2&lt;=80%,"B","C"))</calculatedColumnFormula>
    </tableColumn>
    <tableColumn id="6" xr3:uid="{571262BE-356A-403C-8835-9DFCB95AC0B8}" name="янв.23" dataDxfId="27">
      <calculatedColumnFormula>SUM(IFERROR(VLOOKUP(A2,'Таблица опт-розница'!$B$2:$R$20,6,0),0),IFERROR(VLOOKUP(A2,'Таблица опт-розница'!$B$21:$R$42,6,0),0))</calculatedColumnFormula>
    </tableColumn>
    <tableColumn id="7" xr3:uid="{D123548C-F32B-40BA-87B0-FA464E5D57C7}" name="фев.23" dataDxfId="26">
      <calculatedColumnFormula>SUM(IFERROR(VLOOKUP(A2,'Таблица опт-розница'!$B$2:$R$20,7,0),0),IFERROR(VLOOKUP(A2,'Таблица опт-розница'!$B$21:$R$42,7,0),0))</calculatedColumnFormula>
    </tableColumn>
    <tableColumn id="8" xr3:uid="{214389CC-F54C-4467-99DA-4DA1FCB9438B}" name="мар.23" dataDxfId="25">
      <calculatedColumnFormula>SUM(IFERROR(VLOOKUP(A2,'Таблица опт-розница'!$B$2:$R$20,8,0),0),IFERROR(VLOOKUP(A2,'Таблица опт-розница'!$B$21:$R$42,8,0),0))</calculatedColumnFormula>
    </tableColumn>
    <tableColumn id="9" xr3:uid="{76AEA164-0381-4AAB-9537-7A38CB8A3E2C}" name="апр.23" dataDxfId="24">
      <calculatedColumnFormula>SUM(IFERROR(VLOOKUP(A2,'Таблица опт-розница'!$B$2:$R$20,9,0),0),IFERROR(VLOOKUP(A2,'Таблица опт-розница'!$B$21:$R$42,9,0),0))</calculatedColumnFormula>
    </tableColumn>
    <tableColumn id="10" xr3:uid="{1F880C1F-C942-4FDE-82CE-04D1A9BFC96F}" name="май.23" dataDxfId="23">
      <calculatedColumnFormula>SUM(IFERROR(VLOOKUP(A2,'Таблица опт-розница'!$B$2:$R$20,10,0),0),IFERROR(VLOOKUP(A2,'Таблица опт-розница'!$B$21:$R$42,10,0),0))</calculatedColumnFormula>
    </tableColumn>
    <tableColumn id="11" xr3:uid="{3DCA866C-DCF4-4B03-998A-D22C915756F3}" name="июн.23" dataDxfId="22">
      <calculatedColumnFormula>SUM(IFERROR(VLOOKUP(A2,'Таблица опт-розница'!$B$2:$R$20,11,0),0),IFERROR(VLOOKUP(A2,'Таблица опт-розница'!$B$21:$R$42,11,0),0))</calculatedColumnFormula>
    </tableColumn>
    <tableColumn id="12" xr3:uid="{C0CFED70-BFAA-49D6-8233-1D54426A021A}" name="июл.23" dataDxfId="21">
      <calculatedColumnFormula>SUM(IFERROR(VLOOKUP(A2,'Таблица опт-розница'!$B$2:$R$20,12,0),0),IFERROR(VLOOKUP(A2,'Таблица опт-розница'!$B$21:$R$42,12,0),0))</calculatedColumnFormula>
    </tableColumn>
    <tableColumn id="13" xr3:uid="{BAD0E17A-0966-4D91-A652-4C5DC66876F3}" name="авг.23" dataDxfId="20">
      <calculatedColumnFormula>SUM(IFERROR(VLOOKUP(A2,'Таблица опт-розница'!$B$2:$R$20,13,0),0),IFERROR(VLOOKUP(A2,'Таблица опт-розница'!$B$21:$R$42,13,0),0))</calculatedColumnFormula>
    </tableColumn>
    <tableColumn id="14" xr3:uid="{95B3D2CB-BD12-4943-843A-1671A2B67A16}" name="сен.23" dataDxfId="19">
      <calculatedColumnFormula>SUM(IFERROR(VLOOKUP(A2,'Таблица опт-розница'!$B$2:$R$20,14,0),0),IFERROR(VLOOKUP(A2,'Таблица опт-розница'!$B$21:$R$42,14,0),0))</calculatedColumnFormula>
    </tableColumn>
    <tableColumn id="15" xr3:uid="{09BB827B-9E30-469C-8089-461A939DD60F}" name="окт.23" dataDxfId="18">
      <calculatedColumnFormula>SUM(IFERROR(VLOOKUP(A2,'Таблица опт-розница'!$B$2:$R$20,15,0),0),IFERROR(VLOOKUP(A2,'Таблица опт-розница'!$B$21:$R$42,15,0),0))</calculatedColumnFormula>
    </tableColumn>
    <tableColumn id="16" xr3:uid="{1A08C15A-C600-4FC5-BAAA-FC81D4AD37ED}" name="ноя.23" dataDxfId="17">
      <calculatedColumnFormula>SUM(IFERROR(VLOOKUP(A2,'Таблица опт-розница'!$B$2:$R$20,16,0),0),IFERROR(VLOOKUP(A2,'Таблица опт-розница'!$B$21:$R$42,16,0),0))</calculatedColumnFormula>
    </tableColumn>
    <tableColumn id="17" xr3:uid="{92DA937E-166A-4CF8-AE86-294210EF05C6}" name="дек.23" dataDxfId="16">
      <calculatedColumnFormula>SUM(IFERROR(VLOOKUP(A2,'Таблица опт-розница'!$B$2:$R$20,17,0),0),IFERROR(VLOOKUP(A2,'Таблица опт-розница'!$B$21:$R$42,17,0),0))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31BE-0E4D-4999-A780-0A4AC1555BED}">
  <dimension ref="A1:X30"/>
  <sheetViews>
    <sheetView workbookViewId="0">
      <selection activeCell="B19" sqref="B19:B30"/>
    </sheetView>
  </sheetViews>
  <sheetFormatPr defaultRowHeight="15" x14ac:dyDescent="0.25"/>
  <cols>
    <col min="1" max="1" width="11.140625" customWidth="1"/>
    <col min="2" max="2" width="13.5703125" customWidth="1"/>
  </cols>
  <sheetData>
    <row r="1" spans="1:21" x14ac:dyDescent="0.25">
      <c r="C1" t="s">
        <v>1</v>
      </c>
    </row>
    <row r="2" spans="1:21" x14ac:dyDescent="0.25">
      <c r="A2" t="s">
        <v>0</v>
      </c>
      <c r="B2" t="s">
        <v>29</v>
      </c>
      <c r="C2" t="s">
        <v>3</v>
      </c>
      <c r="D2" t="s">
        <v>4</v>
      </c>
      <c r="E2" t="s">
        <v>5</v>
      </c>
      <c r="F2" t="s">
        <v>7</v>
      </c>
      <c r="G2" t="s">
        <v>8</v>
      </c>
      <c r="H2" t="s">
        <v>9</v>
      </c>
      <c r="I2" t="s">
        <v>11</v>
      </c>
      <c r="J2" t="s">
        <v>12</v>
      </c>
      <c r="K2" t="s">
        <v>13</v>
      </c>
      <c r="L2" t="s">
        <v>15</v>
      </c>
      <c r="M2" t="s">
        <v>16</v>
      </c>
      <c r="N2" t="s">
        <v>17</v>
      </c>
      <c r="O2" t="s">
        <v>19</v>
      </c>
      <c r="P2" t="s">
        <v>20</v>
      </c>
      <c r="Q2" t="s">
        <v>21</v>
      </c>
      <c r="R2" t="s">
        <v>23</v>
      </c>
      <c r="S2" t="s">
        <v>24</v>
      </c>
      <c r="T2" t="s">
        <v>25</v>
      </c>
      <c r="U2" t="s">
        <v>27</v>
      </c>
    </row>
    <row r="3" spans="1:21" x14ac:dyDescent="0.25">
      <c r="A3" t="s">
        <v>2</v>
      </c>
      <c r="B3" s="1">
        <v>44927</v>
      </c>
      <c r="C3">
        <v>100</v>
      </c>
      <c r="D3">
        <v>105</v>
      </c>
      <c r="E3">
        <v>111</v>
      </c>
      <c r="F3">
        <v>117</v>
      </c>
      <c r="G3">
        <v>123</v>
      </c>
      <c r="H3">
        <v>130</v>
      </c>
      <c r="I3">
        <v>137</v>
      </c>
      <c r="J3">
        <v>144</v>
      </c>
      <c r="K3">
        <v>152</v>
      </c>
      <c r="L3">
        <v>160</v>
      </c>
      <c r="M3">
        <v>168</v>
      </c>
      <c r="N3">
        <v>177</v>
      </c>
      <c r="O3">
        <v>186</v>
      </c>
      <c r="P3">
        <v>196</v>
      </c>
      <c r="Q3">
        <v>206</v>
      </c>
      <c r="R3">
        <v>217</v>
      </c>
      <c r="S3">
        <v>228</v>
      </c>
      <c r="T3">
        <v>240</v>
      </c>
      <c r="U3">
        <v>252</v>
      </c>
    </row>
    <row r="4" spans="1:21" x14ac:dyDescent="0.25">
      <c r="A4" t="s">
        <v>2</v>
      </c>
      <c r="B4" s="1">
        <v>44958</v>
      </c>
      <c r="C4">
        <v>149</v>
      </c>
      <c r="D4">
        <v>155</v>
      </c>
      <c r="E4">
        <v>158</v>
      </c>
      <c r="F4">
        <v>202</v>
      </c>
      <c r="G4">
        <v>197</v>
      </c>
      <c r="H4">
        <v>180</v>
      </c>
      <c r="I4">
        <v>206</v>
      </c>
      <c r="J4">
        <v>172</v>
      </c>
      <c r="K4">
        <v>304</v>
      </c>
      <c r="L4">
        <v>213</v>
      </c>
      <c r="M4">
        <v>204</v>
      </c>
      <c r="N4">
        <v>245</v>
      </c>
      <c r="O4">
        <v>343</v>
      </c>
      <c r="P4">
        <v>208</v>
      </c>
      <c r="Q4">
        <v>285</v>
      </c>
      <c r="R4">
        <v>257</v>
      </c>
      <c r="S4">
        <v>327</v>
      </c>
      <c r="T4">
        <v>274</v>
      </c>
      <c r="U4">
        <v>449</v>
      </c>
    </row>
    <row r="5" spans="1:21" x14ac:dyDescent="0.25">
      <c r="A5" t="s">
        <v>2</v>
      </c>
      <c r="B5" s="1">
        <v>44986</v>
      </c>
      <c r="C5">
        <v>154</v>
      </c>
      <c r="D5">
        <v>108</v>
      </c>
      <c r="E5">
        <v>151</v>
      </c>
      <c r="F5">
        <v>163</v>
      </c>
      <c r="G5">
        <v>141</v>
      </c>
      <c r="H5">
        <v>133</v>
      </c>
      <c r="I5">
        <v>233</v>
      </c>
      <c r="J5">
        <v>238</v>
      </c>
      <c r="K5">
        <v>201</v>
      </c>
      <c r="L5">
        <v>311</v>
      </c>
      <c r="M5">
        <v>335</v>
      </c>
      <c r="N5">
        <v>330</v>
      </c>
      <c r="O5">
        <v>196</v>
      </c>
      <c r="P5">
        <v>375</v>
      </c>
      <c r="Q5">
        <v>233</v>
      </c>
      <c r="R5">
        <v>270</v>
      </c>
      <c r="S5">
        <v>258</v>
      </c>
      <c r="T5">
        <v>356</v>
      </c>
      <c r="U5">
        <v>459</v>
      </c>
    </row>
    <row r="6" spans="1:21" x14ac:dyDescent="0.25">
      <c r="A6" t="s">
        <v>2</v>
      </c>
      <c r="B6" s="1">
        <v>45017</v>
      </c>
      <c r="C6">
        <v>154</v>
      </c>
      <c r="D6">
        <v>156</v>
      </c>
      <c r="E6">
        <v>147</v>
      </c>
      <c r="F6">
        <v>143</v>
      </c>
      <c r="G6">
        <v>212</v>
      </c>
      <c r="H6">
        <v>177</v>
      </c>
      <c r="I6">
        <v>202</v>
      </c>
      <c r="J6">
        <v>150</v>
      </c>
      <c r="K6">
        <v>190</v>
      </c>
      <c r="L6">
        <v>256</v>
      </c>
      <c r="M6">
        <v>227</v>
      </c>
      <c r="N6">
        <v>245</v>
      </c>
      <c r="O6">
        <v>205</v>
      </c>
      <c r="P6">
        <v>267</v>
      </c>
      <c r="Q6">
        <v>262</v>
      </c>
      <c r="R6">
        <v>419</v>
      </c>
      <c r="S6">
        <v>422</v>
      </c>
      <c r="T6">
        <v>404</v>
      </c>
      <c r="U6">
        <v>424</v>
      </c>
    </row>
    <row r="7" spans="1:21" x14ac:dyDescent="0.25">
      <c r="A7" t="s">
        <v>2</v>
      </c>
      <c r="B7" s="1">
        <v>45047</v>
      </c>
      <c r="C7">
        <v>169</v>
      </c>
      <c r="D7">
        <v>114</v>
      </c>
      <c r="E7">
        <v>136</v>
      </c>
      <c r="F7">
        <v>130</v>
      </c>
      <c r="G7">
        <v>242</v>
      </c>
      <c r="H7">
        <v>137</v>
      </c>
      <c r="I7">
        <v>229</v>
      </c>
      <c r="J7">
        <v>248</v>
      </c>
      <c r="K7">
        <v>242</v>
      </c>
      <c r="L7">
        <v>210</v>
      </c>
      <c r="M7">
        <v>301</v>
      </c>
      <c r="N7">
        <v>303</v>
      </c>
      <c r="O7">
        <v>186</v>
      </c>
      <c r="P7">
        <v>343</v>
      </c>
      <c r="Q7">
        <v>363</v>
      </c>
      <c r="R7">
        <v>289</v>
      </c>
      <c r="S7">
        <v>301</v>
      </c>
      <c r="T7">
        <v>243</v>
      </c>
      <c r="U7">
        <v>321</v>
      </c>
    </row>
    <row r="8" spans="1:21" x14ac:dyDescent="0.25">
      <c r="A8" t="s">
        <v>2</v>
      </c>
      <c r="B8" s="1">
        <v>45078</v>
      </c>
      <c r="C8">
        <v>110</v>
      </c>
      <c r="D8">
        <v>174</v>
      </c>
      <c r="E8">
        <v>165</v>
      </c>
      <c r="F8">
        <v>127</v>
      </c>
      <c r="G8">
        <v>194</v>
      </c>
      <c r="H8">
        <v>254</v>
      </c>
      <c r="I8">
        <v>221</v>
      </c>
      <c r="J8">
        <v>196</v>
      </c>
      <c r="K8">
        <v>186</v>
      </c>
      <c r="L8">
        <v>229</v>
      </c>
      <c r="M8">
        <v>316</v>
      </c>
      <c r="N8">
        <v>186</v>
      </c>
      <c r="O8">
        <v>309</v>
      </c>
      <c r="P8">
        <v>308</v>
      </c>
      <c r="Q8">
        <v>392</v>
      </c>
      <c r="R8">
        <v>395</v>
      </c>
      <c r="S8">
        <v>397</v>
      </c>
      <c r="T8">
        <v>329</v>
      </c>
      <c r="U8">
        <v>419</v>
      </c>
    </row>
    <row r="9" spans="1:21" x14ac:dyDescent="0.25">
      <c r="A9" t="s">
        <v>2</v>
      </c>
      <c r="B9" s="1">
        <v>45108</v>
      </c>
      <c r="C9">
        <v>102</v>
      </c>
      <c r="D9">
        <v>192</v>
      </c>
      <c r="E9">
        <v>149</v>
      </c>
      <c r="F9">
        <v>170</v>
      </c>
      <c r="G9">
        <v>135</v>
      </c>
      <c r="H9">
        <v>218</v>
      </c>
      <c r="I9">
        <v>248</v>
      </c>
      <c r="J9">
        <v>265</v>
      </c>
      <c r="K9">
        <v>169</v>
      </c>
      <c r="L9">
        <v>199</v>
      </c>
      <c r="M9">
        <v>328</v>
      </c>
      <c r="N9">
        <v>193</v>
      </c>
      <c r="O9">
        <v>350</v>
      </c>
      <c r="P9">
        <v>351</v>
      </c>
      <c r="Q9">
        <v>312</v>
      </c>
      <c r="R9">
        <v>233</v>
      </c>
      <c r="S9">
        <v>249</v>
      </c>
      <c r="T9">
        <v>454</v>
      </c>
      <c r="U9">
        <v>268</v>
      </c>
    </row>
    <row r="10" spans="1:21" x14ac:dyDescent="0.25">
      <c r="A10" t="s">
        <v>2</v>
      </c>
      <c r="B10" s="1">
        <v>45139</v>
      </c>
      <c r="C10">
        <v>165</v>
      </c>
      <c r="D10">
        <v>207</v>
      </c>
      <c r="E10">
        <v>115</v>
      </c>
      <c r="F10">
        <v>128</v>
      </c>
      <c r="G10">
        <v>176</v>
      </c>
      <c r="H10">
        <v>162</v>
      </c>
      <c r="I10">
        <v>139</v>
      </c>
      <c r="J10">
        <v>180</v>
      </c>
      <c r="K10">
        <v>203</v>
      </c>
      <c r="L10">
        <v>196</v>
      </c>
      <c r="M10">
        <v>204</v>
      </c>
      <c r="N10">
        <v>298</v>
      </c>
      <c r="O10">
        <v>279</v>
      </c>
      <c r="P10">
        <v>255</v>
      </c>
      <c r="Q10">
        <v>221</v>
      </c>
      <c r="R10">
        <v>254</v>
      </c>
      <c r="S10">
        <v>431</v>
      </c>
      <c r="T10">
        <v>437</v>
      </c>
      <c r="U10">
        <v>305</v>
      </c>
    </row>
    <row r="11" spans="1:21" x14ac:dyDescent="0.25">
      <c r="A11" t="s">
        <v>2</v>
      </c>
      <c r="B11" s="1">
        <v>45170</v>
      </c>
      <c r="C11">
        <v>196</v>
      </c>
      <c r="D11">
        <v>147</v>
      </c>
      <c r="E11">
        <v>115</v>
      </c>
      <c r="F11">
        <v>123</v>
      </c>
      <c r="G11">
        <v>171</v>
      </c>
      <c r="H11">
        <v>225</v>
      </c>
      <c r="I11">
        <v>262</v>
      </c>
      <c r="J11">
        <v>280</v>
      </c>
      <c r="K11">
        <v>160</v>
      </c>
      <c r="L11">
        <v>290</v>
      </c>
      <c r="M11">
        <v>227</v>
      </c>
      <c r="N11">
        <v>305</v>
      </c>
      <c r="O11">
        <v>203</v>
      </c>
      <c r="P11">
        <v>377</v>
      </c>
      <c r="Q11">
        <v>229</v>
      </c>
      <c r="R11">
        <v>280</v>
      </c>
      <c r="S11">
        <v>308</v>
      </c>
      <c r="T11">
        <v>464</v>
      </c>
      <c r="U11">
        <v>444</v>
      </c>
    </row>
    <row r="12" spans="1:21" x14ac:dyDescent="0.25">
      <c r="A12" t="s">
        <v>2</v>
      </c>
      <c r="B12" s="1">
        <v>45200</v>
      </c>
      <c r="C12">
        <v>157</v>
      </c>
      <c r="D12">
        <v>182</v>
      </c>
      <c r="E12">
        <v>118</v>
      </c>
      <c r="F12">
        <v>154</v>
      </c>
      <c r="G12">
        <v>239</v>
      </c>
      <c r="H12">
        <v>185</v>
      </c>
      <c r="I12">
        <v>164</v>
      </c>
      <c r="J12">
        <v>225</v>
      </c>
      <c r="K12">
        <v>241</v>
      </c>
      <c r="L12">
        <v>255</v>
      </c>
      <c r="M12">
        <v>199</v>
      </c>
      <c r="N12">
        <v>289</v>
      </c>
      <c r="O12">
        <v>272</v>
      </c>
      <c r="P12">
        <v>291</v>
      </c>
      <c r="Q12">
        <v>287</v>
      </c>
      <c r="R12">
        <v>246</v>
      </c>
      <c r="S12">
        <v>306</v>
      </c>
      <c r="T12">
        <v>272</v>
      </c>
      <c r="U12">
        <v>268</v>
      </c>
    </row>
    <row r="13" spans="1:21" x14ac:dyDescent="0.25">
      <c r="A13" t="s">
        <v>2</v>
      </c>
      <c r="B13" s="1">
        <v>45231</v>
      </c>
      <c r="C13">
        <v>164</v>
      </c>
      <c r="D13">
        <v>152</v>
      </c>
      <c r="E13">
        <v>148</v>
      </c>
      <c r="F13">
        <v>212</v>
      </c>
      <c r="G13">
        <v>170</v>
      </c>
      <c r="H13">
        <v>171</v>
      </c>
      <c r="I13">
        <v>228</v>
      </c>
      <c r="J13">
        <v>195</v>
      </c>
      <c r="K13">
        <v>189</v>
      </c>
      <c r="L13">
        <v>212</v>
      </c>
      <c r="M13">
        <v>286</v>
      </c>
      <c r="N13">
        <v>294</v>
      </c>
      <c r="O13">
        <v>224</v>
      </c>
      <c r="P13">
        <v>330</v>
      </c>
      <c r="Q13">
        <v>274</v>
      </c>
      <c r="R13">
        <v>374</v>
      </c>
      <c r="S13">
        <v>393</v>
      </c>
      <c r="T13">
        <v>329</v>
      </c>
      <c r="U13">
        <v>373</v>
      </c>
    </row>
    <row r="14" spans="1:21" x14ac:dyDescent="0.25">
      <c r="A14" t="s">
        <v>2</v>
      </c>
      <c r="B14" s="1">
        <v>45261</v>
      </c>
      <c r="C14">
        <v>178</v>
      </c>
      <c r="D14">
        <v>124</v>
      </c>
      <c r="E14">
        <v>140</v>
      </c>
      <c r="F14">
        <v>170</v>
      </c>
      <c r="G14">
        <v>139</v>
      </c>
      <c r="H14">
        <v>175</v>
      </c>
      <c r="I14">
        <v>192</v>
      </c>
      <c r="J14">
        <v>267</v>
      </c>
      <c r="K14">
        <v>292</v>
      </c>
      <c r="L14">
        <v>197</v>
      </c>
      <c r="M14">
        <v>261</v>
      </c>
      <c r="N14">
        <v>342</v>
      </c>
      <c r="O14">
        <v>240</v>
      </c>
      <c r="P14">
        <v>330</v>
      </c>
      <c r="Q14">
        <v>324</v>
      </c>
      <c r="R14">
        <v>289</v>
      </c>
      <c r="S14">
        <v>372</v>
      </c>
      <c r="T14">
        <v>480</v>
      </c>
      <c r="U14">
        <v>348</v>
      </c>
    </row>
    <row r="17" spans="1:24" x14ac:dyDescent="0.25">
      <c r="C17" t="s">
        <v>1</v>
      </c>
    </row>
    <row r="18" spans="1:24" x14ac:dyDescent="0.25">
      <c r="A18" t="s">
        <v>0</v>
      </c>
      <c r="B18" t="s">
        <v>29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10</v>
      </c>
      <c r="J18" t="s">
        <v>11</v>
      </c>
      <c r="K18" t="s">
        <v>12</v>
      </c>
      <c r="L18" t="s">
        <v>13</v>
      </c>
      <c r="M18" t="s">
        <v>14</v>
      </c>
      <c r="N18" t="s">
        <v>15</v>
      </c>
      <c r="O18" t="s">
        <v>17</v>
      </c>
      <c r="P18" t="s">
        <v>18</v>
      </c>
      <c r="Q18" t="s">
        <v>19</v>
      </c>
      <c r="R18" t="s">
        <v>20</v>
      </c>
      <c r="S18" t="s">
        <v>21</v>
      </c>
      <c r="T18" t="s">
        <v>22</v>
      </c>
      <c r="U18" t="s">
        <v>24</v>
      </c>
      <c r="V18" t="s">
        <v>25</v>
      </c>
      <c r="W18" t="s">
        <v>26</v>
      </c>
      <c r="X18" t="s">
        <v>27</v>
      </c>
    </row>
    <row r="19" spans="1:24" x14ac:dyDescent="0.25">
      <c r="A19" t="s">
        <v>28</v>
      </c>
      <c r="B19" s="1">
        <v>44927</v>
      </c>
      <c r="C19">
        <v>75</v>
      </c>
      <c r="D19">
        <v>79</v>
      </c>
      <c r="E19">
        <v>83</v>
      </c>
      <c r="F19">
        <v>88</v>
      </c>
      <c r="G19">
        <v>93</v>
      </c>
      <c r="H19">
        <v>98</v>
      </c>
      <c r="I19">
        <v>103</v>
      </c>
      <c r="J19">
        <v>109</v>
      </c>
      <c r="K19">
        <v>115</v>
      </c>
      <c r="L19">
        <v>121</v>
      </c>
      <c r="M19">
        <v>128</v>
      </c>
      <c r="N19">
        <v>135</v>
      </c>
      <c r="O19">
        <v>142</v>
      </c>
      <c r="P19">
        <v>150</v>
      </c>
      <c r="Q19">
        <v>158</v>
      </c>
      <c r="R19">
        <v>166</v>
      </c>
      <c r="S19">
        <v>175</v>
      </c>
      <c r="T19">
        <v>184</v>
      </c>
      <c r="U19">
        <v>194</v>
      </c>
      <c r="V19">
        <v>204</v>
      </c>
      <c r="W19">
        <v>215</v>
      </c>
      <c r="X19">
        <v>226</v>
      </c>
    </row>
    <row r="20" spans="1:24" x14ac:dyDescent="0.25">
      <c r="A20" t="s">
        <v>28</v>
      </c>
      <c r="B20" s="1">
        <v>44958</v>
      </c>
      <c r="C20">
        <v>146</v>
      </c>
      <c r="D20">
        <v>95</v>
      </c>
      <c r="E20">
        <v>97</v>
      </c>
      <c r="F20">
        <v>146</v>
      </c>
      <c r="G20">
        <v>186</v>
      </c>
      <c r="H20">
        <v>104</v>
      </c>
      <c r="I20">
        <v>106</v>
      </c>
      <c r="J20">
        <v>155</v>
      </c>
      <c r="K20">
        <v>196</v>
      </c>
      <c r="L20">
        <v>167</v>
      </c>
      <c r="M20">
        <v>185</v>
      </c>
      <c r="N20">
        <v>142</v>
      </c>
      <c r="O20">
        <v>145</v>
      </c>
      <c r="P20">
        <v>288</v>
      </c>
      <c r="Q20">
        <v>285</v>
      </c>
      <c r="R20">
        <v>248</v>
      </c>
      <c r="S20">
        <v>219</v>
      </c>
      <c r="T20">
        <v>240</v>
      </c>
      <c r="U20">
        <v>334</v>
      </c>
      <c r="V20">
        <v>243</v>
      </c>
      <c r="W20">
        <v>235</v>
      </c>
      <c r="X20">
        <v>324</v>
      </c>
    </row>
    <row r="21" spans="1:24" x14ac:dyDescent="0.25">
      <c r="A21" t="s">
        <v>28</v>
      </c>
      <c r="B21" s="1">
        <v>44986</v>
      </c>
      <c r="C21">
        <v>87</v>
      </c>
      <c r="D21">
        <v>106</v>
      </c>
      <c r="E21">
        <v>121</v>
      </c>
      <c r="F21">
        <v>127</v>
      </c>
      <c r="G21">
        <v>108</v>
      </c>
      <c r="H21">
        <v>148</v>
      </c>
      <c r="I21">
        <v>193</v>
      </c>
      <c r="J21">
        <v>129</v>
      </c>
      <c r="K21">
        <v>179</v>
      </c>
      <c r="L21">
        <v>204</v>
      </c>
      <c r="M21">
        <v>184</v>
      </c>
      <c r="N21">
        <v>250</v>
      </c>
      <c r="O21">
        <v>155</v>
      </c>
      <c r="P21">
        <v>212</v>
      </c>
      <c r="Q21">
        <v>209</v>
      </c>
      <c r="R21">
        <v>201</v>
      </c>
      <c r="S21">
        <v>188</v>
      </c>
      <c r="T21">
        <v>313</v>
      </c>
      <c r="U21">
        <v>334</v>
      </c>
      <c r="V21">
        <v>392</v>
      </c>
      <c r="W21">
        <v>327</v>
      </c>
      <c r="X21">
        <v>412</v>
      </c>
    </row>
    <row r="22" spans="1:24" x14ac:dyDescent="0.25">
      <c r="A22" t="s">
        <v>28</v>
      </c>
      <c r="B22" s="1">
        <v>45017</v>
      </c>
      <c r="C22">
        <v>87</v>
      </c>
      <c r="D22">
        <v>86</v>
      </c>
      <c r="E22">
        <v>132</v>
      </c>
      <c r="F22">
        <v>128</v>
      </c>
      <c r="G22">
        <v>104</v>
      </c>
      <c r="H22">
        <v>183</v>
      </c>
      <c r="I22">
        <v>180</v>
      </c>
      <c r="J22">
        <v>148</v>
      </c>
      <c r="K22">
        <v>212</v>
      </c>
      <c r="L22">
        <v>169</v>
      </c>
      <c r="M22">
        <v>173</v>
      </c>
      <c r="N22">
        <v>184</v>
      </c>
      <c r="O22">
        <v>169</v>
      </c>
      <c r="P22">
        <v>251</v>
      </c>
      <c r="Q22">
        <v>296</v>
      </c>
      <c r="R22">
        <v>176</v>
      </c>
      <c r="S22">
        <v>279</v>
      </c>
      <c r="T22">
        <v>210</v>
      </c>
      <c r="U22">
        <v>377</v>
      </c>
      <c r="V22">
        <v>219</v>
      </c>
      <c r="W22">
        <v>392</v>
      </c>
      <c r="X22">
        <v>294</v>
      </c>
    </row>
    <row r="23" spans="1:24" x14ac:dyDescent="0.25">
      <c r="A23" t="s">
        <v>28</v>
      </c>
      <c r="B23" s="1">
        <v>45047</v>
      </c>
      <c r="C23">
        <v>94</v>
      </c>
      <c r="D23">
        <v>149</v>
      </c>
      <c r="E23">
        <v>155</v>
      </c>
      <c r="F23">
        <v>140</v>
      </c>
      <c r="G23">
        <v>124</v>
      </c>
      <c r="H23">
        <v>152</v>
      </c>
      <c r="I23">
        <v>203</v>
      </c>
      <c r="J23">
        <v>135</v>
      </c>
      <c r="K23">
        <v>217</v>
      </c>
      <c r="L23">
        <v>138</v>
      </c>
      <c r="M23">
        <v>254</v>
      </c>
      <c r="N23">
        <v>265</v>
      </c>
      <c r="O23">
        <v>208</v>
      </c>
      <c r="P23">
        <v>212</v>
      </c>
      <c r="Q23">
        <v>217</v>
      </c>
      <c r="R23">
        <v>296</v>
      </c>
      <c r="S23">
        <v>268</v>
      </c>
      <c r="T23">
        <v>367</v>
      </c>
      <c r="U23">
        <v>350</v>
      </c>
      <c r="V23">
        <v>204</v>
      </c>
      <c r="W23">
        <v>301</v>
      </c>
      <c r="X23">
        <v>349</v>
      </c>
    </row>
    <row r="24" spans="1:24" x14ac:dyDescent="0.25">
      <c r="A24" t="s">
        <v>28</v>
      </c>
      <c r="B24" s="1">
        <v>45078</v>
      </c>
      <c r="C24">
        <v>78</v>
      </c>
      <c r="D24">
        <v>115</v>
      </c>
      <c r="E24">
        <v>93</v>
      </c>
      <c r="F24">
        <v>99</v>
      </c>
      <c r="G24">
        <v>178</v>
      </c>
      <c r="H24">
        <v>179</v>
      </c>
      <c r="I24">
        <v>143</v>
      </c>
      <c r="J24">
        <v>148</v>
      </c>
      <c r="K24">
        <v>227</v>
      </c>
      <c r="L24">
        <v>209</v>
      </c>
      <c r="M24">
        <v>200</v>
      </c>
      <c r="N24">
        <v>194</v>
      </c>
      <c r="O24">
        <v>239</v>
      </c>
      <c r="P24">
        <v>264</v>
      </c>
      <c r="Q24">
        <v>166</v>
      </c>
      <c r="R24">
        <v>256</v>
      </c>
      <c r="S24">
        <v>265</v>
      </c>
      <c r="T24">
        <v>273</v>
      </c>
      <c r="U24">
        <v>336</v>
      </c>
      <c r="V24">
        <v>333</v>
      </c>
      <c r="W24">
        <v>405</v>
      </c>
      <c r="X24">
        <v>247</v>
      </c>
    </row>
    <row r="25" spans="1:24" x14ac:dyDescent="0.25">
      <c r="A25" t="s">
        <v>28</v>
      </c>
      <c r="B25" s="1">
        <v>45108</v>
      </c>
      <c r="C25">
        <v>91</v>
      </c>
      <c r="D25">
        <v>158</v>
      </c>
      <c r="E25">
        <v>109</v>
      </c>
      <c r="F25">
        <v>110</v>
      </c>
      <c r="G25">
        <v>115</v>
      </c>
      <c r="H25">
        <v>102</v>
      </c>
      <c r="I25">
        <v>170</v>
      </c>
      <c r="J25">
        <v>167</v>
      </c>
      <c r="K25">
        <v>168</v>
      </c>
      <c r="L25">
        <v>128</v>
      </c>
      <c r="M25">
        <v>149</v>
      </c>
      <c r="N25">
        <v>214</v>
      </c>
      <c r="O25">
        <v>242</v>
      </c>
      <c r="P25">
        <v>183</v>
      </c>
      <c r="Q25">
        <v>158</v>
      </c>
      <c r="R25">
        <v>248</v>
      </c>
      <c r="S25">
        <v>261</v>
      </c>
      <c r="T25">
        <v>365</v>
      </c>
      <c r="U25">
        <v>336</v>
      </c>
      <c r="V25">
        <v>292</v>
      </c>
      <c r="W25">
        <v>353</v>
      </c>
      <c r="X25">
        <v>419</v>
      </c>
    </row>
    <row r="26" spans="1:24" x14ac:dyDescent="0.25">
      <c r="A26" t="s">
        <v>28</v>
      </c>
      <c r="B26" s="1">
        <v>45139</v>
      </c>
      <c r="C26">
        <v>99</v>
      </c>
      <c r="D26">
        <v>89</v>
      </c>
      <c r="E26">
        <v>120</v>
      </c>
      <c r="F26">
        <v>163</v>
      </c>
      <c r="G26">
        <v>94</v>
      </c>
      <c r="H26">
        <v>187</v>
      </c>
      <c r="I26">
        <v>121</v>
      </c>
      <c r="J26">
        <v>144</v>
      </c>
      <c r="K26">
        <v>165</v>
      </c>
      <c r="L26">
        <v>200</v>
      </c>
      <c r="M26">
        <v>130</v>
      </c>
      <c r="N26">
        <v>246</v>
      </c>
      <c r="O26">
        <v>238</v>
      </c>
      <c r="P26">
        <v>233</v>
      </c>
      <c r="Q26">
        <v>234</v>
      </c>
      <c r="R26">
        <v>198</v>
      </c>
      <c r="S26">
        <v>328</v>
      </c>
      <c r="T26">
        <v>262</v>
      </c>
      <c r="U26">
        <v>315</v>
      </c>
      <c r="V26">
        <v>300</v>
      </c>
      <c r="W26">
        <v>407</v>
      </c>
      <c r="X26">
        <v>283</v>
      </c>
    </row>
    <row r="27" spans="1:24" x14ac:dyDescent="0.25">
      <c r="A27" t="s">
        <v>28</v>
      </c>
      <c r="B27" s="1">
        <v>45170</v>
      </c>
      <c r="C27">
        <v>121</v>
      </c>
      <c r="D27">
        <v>142</v>
      </c>
      <c r="E27">
        <v>118</v>
      </c>
      <c r="F27">
        <v>126</v>
      </c>
      <c r="G27">
        <v>158</v>
      </c>
      <c r="H27">
        <v>184</v>
      </c>
      <c r="I27">
        <v>135</v>
      </c>
      <c r="J27">
        <v>161</v>
      </c>
      <c r="K27">
        <v>166</v>
      </c>
      <c r="L27">
        <v>140</v>
      </c>
      <c r="M27">
        <v>132</v>
      </c>
      <c r="N27">
        <v>196</v>
      </c>
      <c r="O27">
        <v>231</v>
      </c>
      <c r="P27">
        <v>165</v>
      </c>
      <c r="Q27">
        <v>182</v>
      </c>
      <c r="R27">
        <v>331</v>
      </c>
      <c r="S27">
        <v>240</v>
      </c>
      <c r="T27">
        <v>337</v>
      </c>
      <c r="U27">
        <v>359</v>
      </c>
      <c r="V27">
        <v>372</v>
      </c>
      <c r="W27">
        <v>383</v>
      </c>
      <c r="X27">
        <v>416</v>
      </c>
    </row>
    <row r="28" spans="1:24" x14ac:dyDescent="0.25">
      <c r="A28" t="s">
        <v>28</v>
      </c>
      <c r="B28" s="1">
        <v>45200</v>
      </c>
      <c r="C28">
        <v>105</v>
      </c>
      <c r="D28">
        <v>83</v>
      </c>
      <c r="E28">
        <v>83</v>
      </c>
      <c r="F28">
        <v>145</v>
      </c>
      <c r="G28">
        <v>182</v>
      </c>
      <c r="H28">
        <v>123</v>
      </c>
      <c r="I28">
        <v>137</v>
      </c>
      <c r="J28">
        <v>172</v>
      </c>
      <c r="K28">
        <v>186</v>
      </c>
      <c r="L28">
        <v>215</v>
      </c>
      <c r="M28">
        <v>189</v>
      </c>
      <c r="N28">
        <v>180</v>
      </c>
      <c r="O28">
        <v>253</v>
      </c>
      <c r="P28">
        <v>299</v>
      </c>
      <c r="Q28">
        <v>285</v>
      </c>
      <c r="R28">
        <v>296</v>
      </c>
      <c r="S28">
        <v>336</v>
      </c>
      <c r="T28">
        <v>190</v>
      </c>
      <c r="U28">
        <v>270</v>
      </c>
      <c r="V28">
        <v>298</v>
      </c>
      <c r="W28">
        <v>295</v>
      </c>
      <c r="X28">
        <v>410</v>
      </c>
    </row>
    <row r="29" spans="1:24" x14ac:dyDescent="0.25">
      <c r="A29" t="s">
        <v>28</v>
      </c>
      <c r="B29" s="1">
        <v>45231</v>
      </c>
      <c r="C29">
        <v>99</v>
      </c>
      <c r="D29">
        <v>152</v>
      </c>
      <c r="E29">
        <v>146</v>
      </c>
      <c r="F29">
        <v>176</v>
      </c>
      <c r="G29">
        <v>97</v>
      </c>
      <c r="H29">
        <v>121</v>
      </c>
      <c r="I29">
        <v>149</v>
      </c>
      <c r="J29">
        <v>179</v>
      </c>
      <c r="K29">
        <v>144</v>
      </c>
      <c r="L29">
        <v>187</v>
      </c>
      <c r="M29">
        <v>244</v>
      </c>
      <c r="N29">
        <v>183</v>
      </c>
      <c r="O29">
        <v>276</v>
      </c>
      <c r="P29">
        <v>185</v>
      </c>
      <c r="Q29">
        <v>179</v>
      </c>
      <c r="R29">
        <v>296</v>
      </c>
      <c r="S29">
        <v>317</v>
      </c>
      <c r="T29">
        <v>315</v>
      </c>
      <c r="U29">
        <v>361</v>
      </c>
      <c r="V29">
        <v>388</v>
      </c>
      <c r="W29">
        <v>403</v>
      </c>
      <c r="X29">
        <v>380</v>
      </c>
    </row>
    <row r="30" spans="1:24" x14ac:dyDescent="0.25">
      <c r="A30" t="s">
        <v>28</v>
      </c>
      <c r="B30" s="1">
        <v>45261</v>
      </c>
      <c r="C30">
        <v>120</v>
      </c>
      <c r="D30">
        <v>153</v>
      </c>
      <c r="E30">
        <v>157</v>
      </c>
      <c r="F30">
        <v>113</v>
      </c>
      <c r="G30">
        <v>117</v>
      </c>
      <c r="H30">
        <v>150</v>
      </c>
      <c r="I30">
        <v>161</v>
      </c>
      <c r="J30">
        <v>172</v>
      </c>
      <c r="K30">
        <v>178</v>
      </c>
      <c r="L30">
        <v>143</v>
      </c>
      <c r="M30">
        <v>208</v>
      </c>
      <c r="N30">
        <v>171</v>
      </c>
      <c r="O30">
        <v>208</v>
      </c>
      <c r="P30">
        <v>168</v>
      </c>
      <c r="Q30">
        <v>302</v>
      </c>
      <c r="R30">
        <v>256</v>
      </c>
      <c r="S30">
        <v>258</v>
      </c>
      <c r="T30">
        <v>326</v>
      </c>
      <c r="U30">
        <v>305</v>
      </c>
      <c r="V30">
        <v>394</v>
      </c>
      <c r="W30">
        <v>282</v>
      </c>
      <c r="X30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E1B0-4C0A-4BD2-9238-D5A25F916152}">
  <dimension ref="A2:I12"/>
  <sheetViews>
    <sheetView workbookViewId="0">
      <selection activeCell="I19" sqref="I19"/>
    </sheetView>
  </sheetViews>
  <sheetFormatPr defaultRowHeight="15" x14ac:dyDescent="0.25"/>
  <cols>
    <col min="1" max="1" width="16.5703125" bestFit="1" customWidth="1"/>
    <col min="2" max="2" width="15.7109375" bestFit="1" customWidth="1"/>
    <col min="3" max="3" width="15.5703125" bestFit="1" customWidth="1"/>
    <col min="4" max="4" width="26.7109375" bestFit="1" customWidth="1"/>
    <col min="5" max="5" width="11.85546875" bestFit="1" customWidth="1"/>
    <col min="6" max="6" width="17.42578125" bestFit="1" customWidth="1"/>
    <col min="7" max="7" width="15.7109375" bestFit="1" customWidth="1"/>
    <col min="8" max="8" width="15.5703125" bestFit="1" customWidth="1"/>
    <col min="9" max="9" width="26.7109375" bestFit="1" customWidth="1"/>
  </cols>
  <sheetData>
    <row r="2" spans="1:9" ht="15.75" thickBot="1" x14ac:dyDescent="0.3">
      <c r="B2" s="7" t="s">
        <v>55</v>
      </c>
      <c r="H2" s="8" t="s">
        <v>56</v>
      </c>
    </row>
    <row r="3" spans="1:9" x14ac:dyDescent="0.25">
      <c r="A3" s="11" t="s">
        <v>31</v>
      </c>
      <c r="B3" s="12" t="s">
        <v>57</v>
      </c>
      <c r="C3" s="12" t="s">
        <v>53</v>
      </c>
      <c r="D3" s="13" t="s">
        <v>54</v>
      </c>
      <c r="F3" s="11" t="s">
        <v>36</v>
      </c>
      <c r="G3" s="12" t="s">
        <v>57</v>
      </c>
      <c r="H3" s="12" t="s">
        <v>53</v>
      </c>
      <c r="I3" s="13" t="s">
        <v>54</v>
      </c>
    </row>
    <row r="4" spans="1:9" x14ac:dyDescent="0.25">
      <c r="A4" s="14" t="s">
        <v>2</v>
      </c>
      <c r="B4" s="9">
        <v>19</v>
      </c>
      <c r="C4" s="10">
        <v>1</v>
      </c>
      <c r="D4" s="15">
        <v>54072</v>
      </c>
      <c r="F4" s="14" t="s">
        <v>38</v>
      </c>
      <c r="G4" s="9">
        <v>15</v>
      </c>
      <c r="H4" s="10">
        <v>0.47700862753791862</v>
      </c>
      <c r="I4" s="15">
        <v>51640</v>
      </c>
    </row>
    <row r="5" spans="1:9" x14ac:dyDescent="0.25">
      <c r="A5" s="16" t="s">
        <v>38</v>
      </c>
      <c r="B5" s="9">
        <v>11</v>
      </c>
      <c r="C5" s="10">
        <v>0.4572791833111407</v>
      </c>
      <c r="D5" s="15">
        <v>24726</v>
      </c>
      <c r="F5" s="14" t="s">
        <v>39</v>
      </c>
      <c r="G5" s="9">
        <v>6</v>
      </c>
      <c r="H5" s="10">
        <v>0.26141255149734893</v>
      </c>
      <c r="I5" s="15">
        <v>28300</v>
      </c>
    </row>
    <row r="6" spans="1:9" x14ac:dyDescent="0.25">
      <c r="A6" s="16" t="s">
        <v>39</v>
      </c>
      <c r="B6" s="9">
        <v>5</v>
      </c>
      <c r="C6" s="10">
        <v>0.30962420476401836</v>
      </c>
      <c r="D6" s="15">
        <v>16742</v>
      </c>
      <c r="F6" s="14" t="s">
        <v>40</v>
      </c>
      <c r="G6" s="9">
        <v>4</v>
      </c>
      <c r="H6" s="10">
        <v>0.26157882096473245</v>
      </c>
      <c r="I6" s="15">
        <v>28318</v>
      </c>
    </row>
    <row r="7" spans="1:9" ht="15.75" thickBot="1" x14ac:dyDescent="0.3">
      <c r="A7" s="16" t="s">
        <v>40</v>
      </c>
      <c r="B7" s="9">
        <v>3</v>
      </c>
      <c r="C7" s="10">
        <v>0.23309661192484096</v>
      </c>
      <c r="D7" s="15">
        <v>12604</v>
      </c>
      <c r="F7" s="17" t="s">
        <v>37</v>
      </c>
      <c r="G7" s="18">
        <v>25</v>
      </c>
      <c r="H7" s="19">
        <v>1</v>
      </c>
      <c r="I7" s="20">
        <v>108258</v>
      </c>
    </row>
    <row r="8" spans="1:9" x14ac:dyDescent="0.25">
      <c r="A8" s="14" t="s">
        <v>28</v>
      </c>
      <c r="B8" s="9">
        <v>22</v>
      </c>
      <c r="C8" s="10">
        <v>1</v>
      </c>
      <c r="D8" s="15">
        <v>54186</v>
      </c>
    </row>
    <row r="9" spans="1:9" x14ac:dyDescent="0.25">
      <c r="A9" s="16" t="s">
        <v>38</v>
      </c>
      <c r="B9" s="9">
        <v>14</v>
      </c>
      <c r="C9" s="10">
        <v>0.48567895766434138</v>
      </c>
      <c r="D9" s="15">
        <v>26317</v>
      </c>
    </row>
    <row r="10" spans="1:9" x14ac:dyDescent="0.25">
      <c r="A10" s="16" t="s">
        <v>39</v>
      </c>
      <c r="B10" s="9">
        <v>5</v>
      </c>
      <c r="C10" s="10">
        <v>0.29575905215369286</v>
      </c>
      <c r="D10" s="15">
        <v>16026</v>
      </c>
    </row>
    <row r="11" spans="1:9" x14ac:dyDescent="0.25">
      <c r="A11" s="16" t="s">
        <v>40</v>
      </c>
      <c r="B11" s="9">
        <v>3</v>
      </c>
      <c r="C11" s="10">
        <v>0.21856199018196582</v>
      </c>
      <c r="D11" s="15">
        <v>11843</v>
      </c>
    </row>
    <row r="12" spans="1:9" ht="15.75" thickBot="1" x14ac:dyDescent="0.3">
      <c r="A12" s="17" t="s">
        <v>37</v>
      </c>
      <c r="B12" s="18">
        <v>41</v>
      </c>
      <c r="C12" s="19">
        <v>1.9999999999999993</v>
      </c>
      <c r="D12" s="20">
        <v>108258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935D0-BDCB-4F2C-A93E-6F95585F395C}">
  <dimension ref="A1:R42"/>
  <sheetViews>
    <sheetView workbookViewId="0">
      <selection activeCell="J2" sqref="J2"/>
    </sheetView>
  </sheetViews>
  <sheetFormatPr defaultRowHeight="15" x14ac:dyDescent="0.25"/>
  <cols>
    <col min="1" max="1" width="16" customWidth="1"/>
    <col min="2" max="2" width="16.42578125" customWidth="1"/>
    <col min="3" max="3" width="20.42578125" customWidth="1"/>
    <col min="5" max="5" width="20" customWidth="1"/>
    <col min="6" max="6" width="9.42578125" customWidth="1"/>
    <col min="9" max="9" width="9.28515625" customWidth="1"/>
    <col min="11" max="11" width="9.28515625" customWidth="1"/>
    <col min="12" max="13" width="9.5703125" customWidth="1"/>
  </cols>
  <sheetData>
    <row r="1" spans="1:18" x14ac:dyDescent="0.25">
      <c r="A1" t="s">
        <v>31</v>
      </c>
      <c r="B1" t="s">
        <v>30</v>
      </c>
      <c r="C1" t="s">
        <v>32</v>
      </c>
      <c r="D1" t="s">
        <v>33</v>
      </c>
      <c r="E1" t="s">
        <v>35</v>
      </c>
      <c r="F1" t="s">
        <v>34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</row>
    <row r="2" spans="1:18" x14ac:dyDescent="0.25">
      <c r="A2" t="s">
        <v>2</v>
      </c>
      <c r="B2" t="s">
        <v>3</v>
      </c>
      <c r="C2">
        <f t="shared" ref="C2:C42" si="0">SUM(G2:R2)</f>
        <v>1798</v>
      </c>
      <c r="D2" s="2">
        <f>C2/SUM($C$2:$C$20)</f>
        <v>3.3251960349164077E-2</v>
      </c>
      <c r="E2" s="2">
        <v>3.3251960349164077E-2</v>
      </c>
      <c r="F2" t="str">
        <f>IF(E2&lt;=50%,"A",IF(E2&lt;=80%,"B","C"))</f>
        <v>A</v>
      </c>
      <c r="G2">
        <v>100</v>
      </c>
      <c r="H2">
        <v>149</v>
      </c>
      <c r="I2">
        <v>154</v>
      </c>
      <c r="J2">
        <v>154</v>
      </c>
      <c r="K2">
        <v>169</v>
      </c>
      <c r="L2">
        <v>110</v>
      </c>
      <c r="M2">
        <v>102</v>
      </c>
      <c r="N2">
        <v>165</v>
      </c>
      <c r="O2">
        <v>196</v>
      </c>
      <c r="P2">
        <v>157</v>
      </c>
      <c r="Q2">
        <v>164</v>
      </c>
      <c r="R2">
        <v>178</v>
      </c>
    </row>
    <row r="3" spans="1:18" x14ac:dyDescent="0.25">
      <c r="A3" t="s">
        <v>2</v>
      </c>
      <c r="B3" t="s">
        <v>4</v>
      </c>
      <c r="C3">
        <f t="shared" si="0"/>
        <v>1816</v>
      </c>
      <c r="D3" s="2">
        <f t="shared" ref="D3:D20" si="1">C3/SUM($C$2:$C$20)</f>
        <v>3.3584849829856489E-2</v>
      </c>
      <c r="E3" s="2">
        <f>D3+E2</f>
        <v>6.6836810179020573E-2</v>
      </c>
      <c r="F3" t="str">
        <f t="shared" ref="F3:F42" si="2">IF(E3&lt;=50%,"A",IF(E3&lt;=80%,"B","C"))</f>
        <v>A</v>
      </c>
      <c r="G3">
        <v>105</v>
      </c>
      <c r="H3">
        <v>155</v>
      </c>
      <c r="I3">
        <v>108</v>
      </c>
      <c r="J3">
        <v>156</v>
      </c>
      <c r="K3">
        <v>114</v>
      </c>
      <c r="L3">
        <v>174</v>
      </c>
      <c r="M3">
        <v>192</v>
      </c>
      <c r="N3">
        <v>207</v>
      </c>
      <c r="O3">
        <v>147</v>
      </c>
      <c r="P3">
        <v>182</v>
      </c>
      <c r="Q3">
        <v>152</v>
      </c>
      <c r="R3">
        <v>124</v>
      </c>
    </row>
    <row r="4" spans="1:18" x14ac:dyDescent="0.25">
      <c r="A4" t="s">
        <v>2</v>
      </c>
      <c r="B4" t="s">
        <v>5</v>
      </c>
      <c r="C4">
        <f t="shared" si="0"/>
        <v>1653</v>
      </c>
      <c r="D4" s="2">
        <f t="shared" si="1"/>
        <v>3.057035064358633E-2</v>
      </c>
      <c r="E4" s="2">
        <f t="shared" ref="E4:E20" si="3">D4+E3</f>
        <v>9.7407160822606906E-2</v>
      </c>
      <c r="F4" t="str">
        <f t="shared" si="2"/>
        <v>A</v>
      </c>
      <c r="G4">
        <v>111</v>
      </c>
      <c r="H4">
        <v>158</v>
      </c>
      <c r="I4">
        <v>151</v>
      </c>
      <c r="J4">
        <v>147</v>
      </c>
      <c r="K4">
        <v>136</v>
      </c>
      <c r="L4">
        <v>165</v>
      </c>
      <c r="M4">
        <v>149</v>
      </c>
      <c r="N4">
        <v>115</v>
      </c>
      <c r="O4">
        <v>115</v>
      </c>
      <c r="P4">
        <v>118</v>
      </c>
      <c r="Q4">
        <v>148</v>
      </c>
      <c r="R4">
        <v>140</v>
      </c>
    </row>
    <row r="5" spans="1:18" x14ac:dyDescent="0.25">
      <c r="A5" t="s">
        <v>2</v>
      </c>
      <c r="B5" t="s">
        <v>7</v>
      </c>
      <c r="C5">
        <f t="shared" si="0"/>
        <v>1839</v>
      </c>
      <c r="D5" s="2">
        <f t="shared" si="1"/>
        <v>3.4010208610741235E-2</v>
      </c>
      <c r="E5" s="2">
        <f t="shared" si="3"/>
        <v>0.13141736943334814</v>
      </c>
      <c r="F5" t="str">
        <f t="shared" si="2"/>
        <v>A</v>
      </c>
      <c r="G5">
        <v>117</v>
      </c>
      <c r="H5">
        <v>202</v>
      </c>
      <c r="I5">
        <v>163</v>
      </c>
      <c r="J5">
        <v>143</v>
      </c>
      <c r="K5">
        <v>130</v>
      </c>
      <c r="L5">
        <v>127</v>
      </c>
      <c r="M5">
        <v>170</v>
      </c>
      <c r="N5">
        <v>128</v>
      </c>
      <c r="O5">
        <v>123</v>
      </c>
      <c r="P5">
        <v>154</v>
      </c>
      <c r="Q5">
        <v>212</v>
      </c>
      <c r="R5">
        <v>170</v>
      </c>
    </row>
    <row r="6" spans="1:18" x14ac:dyDescent="0.25">
      <c r="A6" t="s">
        <v>2</v>
      </c>
      <c r="B6" t="s">
        <v>8</v>
      </c>
      <c r="C6">
        <f t="shared" si="0"/>
        <v>2139</v>
      </c>
      <c r="D6" s="2">
        <f t="shared" si="1"/>
        <v>3.9558366622281405E-2</v>
      </c>
      <c r="E6" s="2">
        <f t="shared" si="3"/>
        <v>0.17097573605562955</v>
      </c>
      <c r="F6" t="str">
        <f t="shared" si="2"/>
        <v>A</v>
      </c>
      <c r="G6">
        <v>123</v>
      </c>
      <c r="H6">
        <v>197</v>
      </c>
      <c r="I6">
        <v>141</v>
      </c>
      <c r="J6">
        <v>212</v>
      </c>
      <c r="K6">
        <v>242</v>
      </c>
      <c r="L6">
        <v>194</v>
      </c>
      <c r="M6">
        <v>135</v>
      </c>
      <c r="N6">
        <v>176</v>
      </c>
      <c r="O6">
        <v>171</v>
      </c>
      <c r="P6">
        <v>239</v>
      </c>
      <c r="Q6">
        <v>170</v>
      </c>
      <c r="R6">
        <v>139</v>
      </c>
    </row>
    <row r="7" spans="1:18" x14ac:dyDescent="0.25">
      <c r="A7" t="s">
        <v>2</v>
      </c>
      <c r="B7" t="s">
        <v>9</v>
      </c>
      <c r="C7">
        <f t="shared" si="0"/>
        <v>2147</v>
      </c>
      <c r="D7" s="2">
        <f t="shared" si="1"/>
        <v>3.9706317502589142E-2</v>
      </c>
      <c r="E7" s="2">
        <f t="shared" si="3"/>
        <v>0.21068205355821867</v>
      </c>
      <c r="F7" t="str">
        <f t="shared" si="2"/>
        <v>A</v>
      </c>
      <c r="G7">
        <v>130</v>
      </c>
      <c r="H7">
        <v>180</v>
      </c>
      <c r="I7">
        <v>133</v>
      </c>
      <c r="J7">
        <v>177</v>
      </c>
      <c r="K7">
        <v>137</v>
      </c>
      <c r="L7">
        <v>254</v>
      </c>
      <c r="M7">
        <v>218</v>
      </c>
      <c r="N7">
        <v>162</v>
      </c>
      <c r="O7">
        <v>225</v>
      </c>
      <c r="P7">
        <v>185</v>
      </c>
      <c r="Q7">
        <v>171</v>
      </c>
      <c r="R7">
        <v>175</v>
      </c>
    </row>
    <row r="8" spans="1:18" x14ac:dyDescent="0.25">
      <c r="A8" t="s">
        <v>2</v>
      </c>
      <c r="B8" t="s">
        <v>11</v>
      </c>
      <c r="C8">
        <f t="shared" si="0"/>
        <v>2461</v>
      </c>
      <c r="D8" s="2">
        <f t="shared" si="1"/>
        <v>4.5513389554667848E-2</v>
      </c>
      <c r="E8" s="2">
        <f t="shared" si="3"/>
        <v>0.2561954431128865</v>
      </c>
      <c r="F8" t="str">
        <f t="shared" si="2"/>
        <v>A</v>
      </c>
      <c r="G8">
        <v>137</v>
      </c>
      <c r="H8">
        <v>206</v>
      </c>
      <c r="I8">
        <v>233</v>
      </c>
      <c r="J8">
        <v>202</v>
      </c>
      <c r="K8">
        <v>229</v>
      </c>
      <c r="L8">
        <v>221</v>
      </c>
      <c r="M8">
        <v>248</v>
      </c>
      <c r="N8">
        <v>139</v>
      </c>
      <c r="O8">
        <v>262</v>
      </c>
      <c r="P8">
        <v>164</v>
      </c>
      <c r="Q8">
        <v>228</v>
      </c>
      <c r="R8">
        <v>192</v>
      </c>
    </row>
    <row r="9" spans="1:18" x14ac:dyDescent="0.25">
      <c r="A9" t="s">
        <v>2</v>
      </c>
      <c r="B9" t="s">
        <v>12</v>
      </c>
      <c r="C9">
        <f t="shared" si="0"/>
        <v>2560</v>
      </c>
      <c r="D9" s="2">
        <f t="shared" si="1"/>
        <v>4.7344281698476105E-2</v>
      </c>
      <c r="E9" s="2">
        <f t="shared" si="3"/>
        <v>0.3035397248113626</v>
      </c>
      <c r="F9" t="str">
        <f t="shared" si="2"/>
        <v>A</v>
      </c>
      <c r="G9">
        <v>144</v>
      </c>
      <c r="H9">
        <v>172</v>
      </c>
      <c r="I9">
        <v>238</v>
      </c>
      <c r="J9">
        <v>150</v>
      </c>
      <c r="K9">
        <v>248</v>
      </c>
      <c r="L9">
        <v>196</v>
      </c>
      <c r="M9">
        <v>265</v>
      </c>
      <c r="N9">
        <v>180</v>
      </c>
      <c r="O9">
        <v>280</v>
      </c>
      <c r="P9">
        <v>225</v>
      </c>
      <c r="Q9">
        <v>195</v>
      </c>
      <c r="R9">
        <v>267</v>
      </c>
    </row>
    <row r="10" spans="1:18" x14ac:dyDescent="0.25">
      <c r="A10" t="s">
        <v>2</v>
      </c>
      <c r="B10" t="s">
        <v>13</v>
      </c>
      <c r="C10">
        <f t="shared" si="0"/>
        <v>2529</v>
      </c>
      <c r="D10" s="2">
        <f t="shared" si="1"/>
        <v>4.6770972037283622E-2</v>
      </c>
      <c r="E10" s="2">
        <f t="shared" si="3"/>
        <v>0.35031069684864624</v>
      </c>
      <c r="F10" t="str">
        <f t="shared" si="2"/>
        <v>A</v>
      </c>
      <c r="G10">
        <v>152</v>
      </c>
      <c r="H10">
        <v>304</v>
      </c>
      <c r="I10">
        <v>201</v>
      </c>
      <c r="J10">
        <v>190</v>
      </c>
      <c r="K10">
        <v>242</v>
      </c>
      <c r="L10">
        <v>186</v>
      </c>
      <c r="M10">
        <v>169</v>
      </c>
      <c r="N10">
        <v>203</v>
      </c>
      <c r="O10">
        <v>160</v>
      </c>
      <c r="P10">
        <v>241</v>
      </c>
      <c r="Q10">
        <v>189</v>
      </c>
      <c r="R10">
        <v>292</v>
      </c>
    </row>
    <row r="11" spans="1:18" x14ac:dyDescent="0.25">
      <c r="A11" t="s">
        <v>2</v>
      </c>
      <c r="B11" t="s">
        <v>15</v>
      </c>
      <c r="C11">
        <f t="shared" si="0"/>
        <v>2728</v>
      </c>
      <c r="D11" s="2">
        <f t="shared" si="1"/>
        <v>5.0451250184938602E-2</v>
      </c>
      <c r="E11" s="2">
        <f t="shared" si="3"/>
        <v>0.40076194703358486</v>
      </c>
      <c r="F11" t="str">
        <f t="shared" si="2"/>
        <v>A</v>
      </c>
      <c r="G11">
        <v>160</v>
      </c>
      <c r="H11">
        <v>213</v>
      </c>
      <c r="I11">
        <v>311</v>
      </c>
      <c r="J11">
        <v>256</v>
      </c>
      <c r="K11">
        <v>210</v>
      </c>
      <c r="L11">
        <v>229</v>
      </c>
      <c r="M11">
        <v>199</v>
      </c>
      <c r="N11">
        <v>196</v>
      </c>
      <c r="O11">
        <v>290</v>
      </c>
      <c r="P11">
        <v>255</v>
      </c>
      <c r="Q11">
        <v>212</v>
      </c>
      <c r="R11">
        <v>197</v>
      </c>
    </row>
    <row r="12" spans="1:18" x14ac:dyDescent="0.25">
      <c r="A12" t="s">
        <v>2</v>
      </c>
      <c r="B12" t="s">
        <v>16</v>
      </c>
      <c r="C12">
        <f t="shared" si="0"/>
        <v>3056</v>
      </c>
      <c r="D12" s="2">
        <f t="shared" si="1"/>
        <v>5.6517236277555852E-2</v>
      </c>
      <c r="E12" s="2">
        <f t="shared" si="3"/>
        <v>0.4572791833111407</v>
      </c>
      <c r="F12" t="str">
        <f t="shared" si="2"/>
        <v>A</v>
      </c>
      <c r="G12">
        <v>168</v>
      </c>
      <c r="H12">
        <v>204</v>
      </c>
      <c r="I12">
        <v>335</v>
      </c>
      <c r="J12">
        <v>227</v>
      </c>
      <c r="K12">
        <v>301</v>
      </c>
      <c r="L12">
        <v>316</v>
      </c>
      <c r="M12">
        <v>328</v>
      </c>
      <c r="N12">
        <v>204</v>
      </c>
      <c r="O12">
        <v>227</v>
      </c>
      <c r="P12">
        <v>199</v>
      </c>
      <c r="Q12">
        <v>286</v>
      </c>
      <c r="R12">
        <v>261</v>
      </c>
    </row>
    <row r="13" spans="1:18" x14ac:dyDescent="0.25">
      <c r="A13" t="s">
        <v>2</v>
      </c>
      <c r="B13" t="s">
        <v>17</v>
      </c>
      <c r="C13">
        <f t="shared" si="0"/>
        <v>3207</v>
      </c>
      <c r="D13" s="2">
        <f t="shared" si="1"/>
        <v>5.9309809143364402E-2</v>
      </c>
      <c r="E13" s="2">
        <f t="shared" si="3"/>
        <v>0.51658899245450507</v>
      </c>
      <c r="F13" t="str">
        <f t="shared" si="2"/>
        <v>B</v>
      </c>
      <c r="G13">
        <v>177</v>
      </c>
      <c r="H13">
        <v>245</v>
      </c>
      <c r="I13">
        <v>330</v>
      </c>
      <c r="J13">
        <v>245</v>
      </c>
      <c r="K13">
        <v>303</v>
      </c>
      <c r="L13">
        <v>186</v>
      </c>
      <c r="M13">
        <v>193</v>
      </c>
      <c r="N13">
        <v>298</v>
      </c>
      <c r="O13">
        <v>305</v>
      </c>
      <c r="P13">
        <v>289</v>
      </c>
      <c r="Q13">
        <v>294</v>
      </c>
      <c r="R13">
        <v>342</v>
      </c>
    </row>
    <row r="14" spans="1:18" x14ac:dyDescent="0.25">
      <c r="A14" t="s">
        <v>2</v>
      </c>
      <c r="B14" t="s">
        <v>19</v>
      </c>
      <c r="C14">
        <f t="shared" si="0"/>
        <v>2993</v>
      </c>
      <c r="D14" s="2">
        <f t="shared" si="1"/>
        <v>5.5352123095132419E-2</v>
      </c>
      <c r="E14" s="2">
        <f t="shared" si="3"/>
        <v>0.57194111554963745</v>
      </c>
      <c r="F14" t="str">
        <f t="shared" si="2"/>
        <v>B</v>
      </c>
      <c r="G14">
        <v>186</v>
      </c>
      <c r="H14">
        <v>343</v>
      </c>
      <c r="I14">
        <v>196</v>
      </c>
      <c r="J14">
        <v>205</v>
      </c>
      <c r="K14">
        <v>186</v>
      </c>
      <c r="L14">
        <v>309</v>
      </c>
      <c r="M14">
        <v>350</v>
      </c>
      <c r="N14">
        <v>279</v>
      </c>
      <c r="O14">
        <v>203</v>
      </c>
      <c r="P14">
        <v>272</v>
      </c>
      <c r="Q14">
        <v>224</v>
      </c>
      <c r="R14">
        <v>240</v>
      </c>
    </row>
    <row r="15" spans="1:18" x14ac:dyDescent="0.25">
      <c r="A15" t="s">
        <v>2</v>
      </c>
      <c r="B15" t="s">
        <v>20</v>
      </c>
      <c r="C15">
        <f t="shared" si="0"/>
        <v>3631</v>
      </c>
      <c r="D15" s="2">
        <f t="shared" si="1"/>
        <v>6.7151205799674513E-2</v>
      </c>
      <c r="E15" s="2">
        <f t="shared" si="3"/>
        <v>0.63909232134931193</v>
      </c>
      <c r="F15" t="str">
        <f t="shared" si="2"/>
        <v>B</v>
      </c>
      <c r="G15">
        <v>196</v>
      </c>
      <c r="H15">
        <v>208</v>
      </c>
      <c r="I15">
        <v>375</v>
      </c>
      <c r="J15">
        <v>267</v>
      </c>
      <c r="K15">
        <v>343</v>
      </c>
      <c r="L15">
        <v>308</v>
      </c>
      <c r="M15">
        <v>351</v>
      </c>
      <c r="N15">
        <v>255</v>
      </c>
      <c r="O15">
        <v>377</v>
      </c>
      <c r="P15">
        <v>291</v>
      </c>
      <c r="Q15">
        <v>330</v>
      </c>
      <c r="R15">
        <v>330</v>
      </c>
    </row>
    <row r="16" spans="1:18" x14ac:dyDescent="0.25">
      <c r="A16" t="s">
        <v>2</v>
      </c>
      <c r="B16" t="s">
        <v>21</v>
      </c>
      <c r="C16">
        <f t="shared" si="0"/>
        <v>3388</v>
      </c>
      <c r="D16" s="2">
        <f t="shared" si="1"/>
        <v>6.265719781032697E-2</v>
      </c>
      <c r="E16" s="2">
        <f t="shared" si="3"/>
        <v>0.7017495191596389</v>
      </c>
      <c r="F16" t="str">
        <f t="shared" si="2"/>
        <v>B</v>
      </c>
      <c r="G16">
        <v>206</v>
      </c>
      <c r="H16">
        <v>285</v>
      </c>
      <c r="I16">
        <v>233</v>
      </c>
      <c r="J16">
        <v>262</v>
      </c>
      <c r="K16">
        <v>363</v>
      </c>
      <c r="L16">
        <v>392</v>
      </c>
      <c r="M16">
        <v>312</v>
      </c>
      <c r="N16">
        <v>221</v>
      </c>
      <c r="O16">
        <v>229</v>
      </c>
      <c r="P16">
        <v>287</v>
      </c>
      <c r="Q16">
        <v>274</v>
      </c>
      <c r="R16">
        <v>324</v>
      </c>
    </row>
    <row r="17" spans="1:18" x14ac:dyDescent="0.25">
      <c r="A17" t="s">
        <v>2</v>
      </c>
      <c r="B17" t="s">
        <v>23</v>
      </c>
      <c r="C17">
        <f t="shared" si="0"/>
        <v>3523</v>
      </c>
      <c r="D17" s="2">
        <f t="shared" si="1"/>
        <v>6.5153868915520052E-2</v>
      </c>
      <c r="E17" s="2">
        <f t="shared" si="3"/>
        <v>0.76690338807515901</v>
      </c>
      <c r="F17" t="str">
        <f t="shared" si="2"/>
        <v>B</v>
      </c>
      <c r="G17">
        <v>217</v>
      </c>
      <c r="H17">
        <v>257</v>
      </c>
      <c r="I17">
        <v>270</v>
      </c>
      <c r="J17">
        <v>419</v>
      </c>
      <c r="K17">
        <v>289</v>
      </c>
      <c r="L17">
        <v>395</v>
      </c>
      <c r="M17">
        <v>233</v>
      </c>
      <c r="N17">
        <v>254</v>
      </c>
      <c r="O17">
        <v>280</v>
      </c>
      <c r="P17">
        <v>246</v>
      </c>
      <c r="Q17">
        <v>374</v>
      </c>
      <c r="R17">
        <v>289</v>
      </c>
    </row>
    <row r="18" spans="1:18" x14ac:dyDescent="0.25">
      <c r="A18" t="s">
        <v>2</v>
      </c>
      <c r="B18" t="s">
        <v>24</v>
      </c>
      <c r="C18">
        <f t="shared" si="0"/>
        <v>3992</v>
      </c>
      <c r="D18" s="2">
        <f t="shared" si="1"/>
        <v>7.3827489273561184E-2</v>
      </c>
      <c r="E18" s="2">
        <f t="shared" si="3"/>
        <v>0.84073087734872021</v>
      </c>
      <c r="F18" t="str">
        <f t="shared" si="2"/>
        <v>C</v>
      </c>
      <c r="G18">
        <v>228</v>
      </c>
      <c r="H18">
        <v>327</v>
      </c>
      <c r="I18">
        <v>258</v>
      </c>
      <c r="J18">
        <v>422</v>
      </c>
      <c r="K18">
        <v>301</v>
      </c>
      <c r="L18">
        <v>397</v>
      </c>
      <c r="M18">
        <v>249</v>
      </c>
      <c r="N18">
        <v>431</v>
      </c>
      <c r="O18">
        <v>308</v>
      </c>
      <c r="P18">
        <v>306</v>
      </c>
      <c r="Q18">
        <v>393</v>
      </c>
      <c r="R18">
        <v>372</v>
      </c>
    </row>
    <row r="19" spans="1:18" x14ac:dyDescent="0.25">
      <c r="A19" t="s">
        <v>2</v>
      </c>
      <c r="B19" t="s">
        <v>25</v>
      </c>
      <c r="C19">
        <f t="shared" si="0"/>
        <v>4282</v>
      </c>
      <c r="D19" s="2">
        <f t="shared" si="1"/>
        <v>7.9190708684716671E-2</v>
      </c>
      <c r="E19" s="2">
        <f t="shared" si="3"/>
        <v>0.91992158603343688</v>
      </c>
      <c r="F19" t="str">
        <f t="shared" si="2"/>
        <v>C</v>
      </c>
      <c r="G19">
        <v>240</v>
      </c>
      <c r="H19">
        <v>274</v>
      </c>
      <c r="I19">
        <v>356</v>
      </c>
      <c r="J19">
        <v>404</v>
      </c>
      <c r="K19">
        <v>243</v>
      </c>
      <c r="L19">
        <v>329</v>
      </c>
      <c r="M19">
        <v>454</v>
      </c>
      <c r="N19">
        <v>437</v>
      </c>
      <c r="O19">
        <v>464</v>
      </c>
      <c r="P19">
        <v>272</v>
      </c>
      <c r="Q19">
        <v>329</v>
      </c>
      <c r="R19">
        <v>480</v>
      </c>
    </row>
    <row r="20" spans="1:18" x14ac:dyDescent="0.25">
      <c r="A20" t="s">
        <v>2</v>
      </c>
      <c r="B20" t="s">
        <v>27</v>
      </c>
      <c r="C20">
        <f t="shared" si="0"/>
        <v>4330</v>
      </c>
      <c r="D20" s="2">
        <f t="shared" si="1"/>
        <v>8.0078413966563095E-2</v>
      </c>
      <c r="E20" s="2">
        <f t="shared" si="3"/>
        <v>1</v>
      </c>
      <c r="F20" t="str">
        <f t="shared" si="2"/>
        <v>C</v>
      </c>
      <c r="G20">
        <v>252</v>
      </c>
      <c r="H20">
        <v>449</v>
      </c>
      <c r="I20">
        <v>459</v>
      </c>
      <c r="J20">
        <v>424</v>
      </c>
      <c r="K20">
        <v>321</v>
      </c>
      <c r="L20">
        <v>419</v>
      </c>
      <c r="M20">
        <v>268</v>
      </c>
      <c r="N20">
        <v>305</v>
      </c>
      <c r="O20">
        <v>444</v>
      </c>
      <c r="P20">
        <v>268</v>
      </c>
      <c r="Q20">
        <v>373</v>
      </c>
      <c r="R20">
        <v>348</v>
      </c>
    </row>
    <row r="21" spans="1:18" x14ac:dyDescent="0.25">
      <c r="A21" t="s">
        <v>28</v>
      </c>
      <c r="B21" t="s">
        <v>3</v>
      </c>
      <c r="C21">
        <f t="shared" si="0"/>
        <v>1202</v>
      </c>
      <c r="D21" s="2">
        <f>C21/SUM($C$21:$C$42)</f>
        <v>2.2182851659100136E-2</v>
      </c>
      <c r="E21" s="2">
        <v>2.2182851659100136E-2</v>
      </c>
      <c r="F21" t="str">
        <f t="shared" si="2"/>
        <v>A</v>
      </c>
      <c r="G21">
        <v>75</v>
      </c>
      <c r="H21">
        <v>146</v>
      </c>
      <c r="I21">
        <v>87</v>
      </c>
      <c r="J21">
        <v>87</v>
      </c>
      <c r="K21">
        <v>94</v>
      </c>
      <c r="L21">
        <v>78</v>
      </c>
      <c r="M21">
        <v>91</v>
      </c>
      <c r="N21">
        <v>99</v>
      </c>
      <c r="O21">
        <v>121</v>
      </c>
      <c r="P21">
        <v>105</v>
      </c>
      <c r="Q21">
        <v>99</v>
      </c>
      <c r="R21">
        <v>120</v>
      </c>
    </row>
    <row r="22" spans="1:18" x14ac:dyDescent="0.25">
      <c r="A22" t="s">
        <v>28</v>
      </c>
      <c r="B22" t="s">
        <v>4</v>
      </c>
      <c r="C22">
        <f t="shared" si="0"/>
        <v>1407</v>
      </c>
      <c r="D22" s="2">
        <f t="shared" ref="D22:D42" si="4">C22/SUM($C$21:$C$42)</f>
        <v>2.5966116709113054E-2</v>
      </c>
      <c r="E22" s="2">
        <f>D22+E21</f>
        <v>4.8148968368213189E-2</v>
      </c>
      <c r="F22" t="str">
        <f t="shared" si="2"/>
        <v>A</v>
      </c>
      <c r="G22">
        <v>79</v>
      </c>
      <c r="H22">
        <v>95</v>
      </c>
      <c r="I22">
        <v>106</v>
      </c>
      <c r="J22">
        <v>86</v>
      </c>
      <c r="K22">
        <v>149</v>
      </c>
      <c r="L22">
        <v>115</v>
      </c>
      <c r="M22">
        <v>158</v>
      </c>
      <c r="N22">
        <v>89</v>
      </c>
      <c r="O22">
        <v>142</v>
      </c>
      <c r="P22">
        <v>83</v>
      </c>
      <c r="Q22">
        <v>152</v>
      </c>
      <c r="R22">
        <v>153</v>
      </c>
    </row>
    <row r="23" spans="1:18" x14ac:dyDescent="0.25">
      <c r="A23" t="s">
        <v>28</v>
      </c>
      <c r="B23" t="s">
        <v>5</v>
      </c>
      <c r="C23">
        <f t="shared" si="0"/>
        <v>1414</v>
      </c>
      <c r="D23" s="2">
        <f t="shared" si="4"/>
        <v>2.60953013693574E-2</v>
      </c>
      <c r="E23" s="2">
        <f t="shared" ref="E23:E42" si="5">D23+E22</f>
        <v>7.424426973757059E-2</v>
      </c>
      <c r="F23" t="str">
        <f t="shared" si="2"/>
        <v>A</v>
      </c>
      <c r="G23">
        <v>83</v>
      </c>
      <c r="H23">
        <v>97</v>
      </c>
      <c r="I23">
        <v>121</v>
      </c>
      <c r="J23">
        <v>132</v>
      </c>
      <c r="K23">
        <v>155</v>
      </c>
      <c r="L23">
        <v>93</v>
      </c>
      <c r="M23">
        <v>109</v>
      </c>
      <c r="N23">
        <v>120</v>
      </c>
      <c r="O23">
        <v>118</v>
      </c>
      <c r="P23">
        <v>83</v>
      </c>
      <c r="Q23">
        <v>146</v>
      </c>
      <c r="R23">
        <v>157</v>
      </c>
    </row>
    <row r="24" spans="1:18" x14ac:dyDescent="0.25">
      <c r="A24" t="s">
        <v>28</v>
      </c>
      <c r="B24" t="s">
        <v>6</v>
      </c>
      <c r="C24">
        <f t="shared" si="0"/>
        <v>1561</v>
      </c>
      <c r="D24" s="2">
        <f t="shared" si="4"/>
        <v>2.8808179234488612E-2</v>
      </c>
      <c r="E24" s="2">
        <f t="shared" si="5"/>
        <v>0.1030524489720592</v>
      </c>
      <c r="F24" t="str">
        <f t="shared" si="2"/>
        <v>A</v>
      </c>
      <c r="G24">
        <v>88</v>
      </c>
      <c r="H24">
        <v>146</v>
      </c>
      <c r="I24">
        <v>127</v>
      </c>
      <c r="J24">
        <v>128</v>
      </c>
      <c r="K24">
        <v>140</v>
      </c>
      <c r="L24">
        <v>99</v>
      </c>
      <c r="M24">
        <v>110</v>
      </c>
      <c r="N24">
        <v>163</v>
      </c>
      <c r="O24">
        <v>126</v>
      </c>
      <c r="P24">
        <v>145</v>
      </c>
      <c r="Q24">
        <v>176</v>
      </c>
      <c r="R24">
        <v>113</v>
      </c>
    </row>
    <row r="25" spans="1:18" x14ac:dyDescent="0.25">
      <c r="A25" t="s">
        <v>28</v>
      </c>
      <c r="B25" t="s">
        <v>7</v>
      </c>
      <c r="C25">
        <f t="shared" si="0"/>
        <v>1556</v>
      </c>
      <c r="D25" s="2">
        <f t="shared" si="4"/>
        <v>2.8715904477171227E-2</v>
      </c>
      <c r="E25" s="2">
        <f t="shared" si="5"/>
        <v>0.13176835344923044</v>
      </c>
      <c r="F25" t="str">
        <f t="shared" si="2"/>
        <v>A</v>
      </c>
      <c r="G25">
        <v>93</v>
      </c>
      <c r="H25">
        <v>186</v>
      </c>
      <c r="I25">
        <v>108</v>
      </c>
      <c r="J25">
        <v>104</v>
      </c>
      <c r="K25">
        <v>124</v>
      </c>
      <c r="L25">
        <v>178</v>
      </c>
      <c r="M25">
        <v>115</v>
      </c>
      <c r="N25">
        <v>94</v>
      </c>
      <c r="O25">
        <v>158</v>
      </c>
      <c r="P25">
        <v>182</v>
      </c>
      <c r="Q25">
        <v>97</v>
      </c>
      <c r="R25">
        <v>117</v>
      </c>
    </row>
    <row r="26" spans="1:18" x14ac:dyDescent="0.25">
      <c r="A26" t="s">
        <v>28</v>
      </c>
      <c r="B26" t="s">
        <v>8</v>
      </c>
      <c r="C26">
        <f t="shared" si="0"/>
        <v>1731</v>
      </c>
      <c r="D26" s="2">
        <f t="shared" si="4"/>
        <v>3.1945520983279817E-2</v>
      </c>
      <c r="E26" s="2">
        <f t="shared" si="5"/>
        <v>0.16371387443251026</v>
      </c>
      <c r="F26" t="str">
        <f t="shared" si="2"/>
        <v>A</v>
      </c>
      <c r="G26">
        <v>98</v>
      </c>
      <c r="H26">
        <v>104</v>
      </c>
      <c r="I26">
        <v>148</v>
      </c>
      <c r="J26">
        <v>183</v>
      </c>
      <c r="K26">
        <v>152</v>
      </c>
      <c r="L26">
        <v>179</v>
      </c>
      <c r="M26">
        <v>102</v>
      </c>
      <c r="N26">
        <v>187</v>
      </c>
      <c r="O26">
        <v>184</v>
      </c>
      <c r="P26">
        <v>123</v>
      </c>
      <c r="Q26">
        <v>121</v>
      </c>
      <c r="R26">
        <v>150</v>
      </c>
    </row>
    <row r="27" spans="1:18" x14ac:dyDescent="0.25">
      <c r="A27" t="s">
        <v>28</v>
      </c>
      <c r="B27" t="s">
        <v>10</v>
      </c>
      <c r="C27">
        <f t="shared" si="0"/>
        <v>1801</v>
      </c>
      <c r="D27" s="2">
        <f t="shared" si="4"/>
        <v>3.3237367585723251E-2</v>
      </c>
      <c r="E27" s="2">
        <f t="shared" si="5"/>
        <v>0.1969512420182335</v>
      </c>
      <c r="F27" t="str">
        <f t="shared" si="2"/>
        <v>A</v>
      </c>
      <c r="G27">
        <v>103</v>
      </c>
      <c r="H27">
        <v>106</v>
      </c>
      <c r="I27">
        <v>193</v>
      </c>
      <c r="J27">
        <v>180</v>
      </c>
      <c r="K27">
        <v>203</v>
      </c>
      <c r="L27">
        <v>143</v>
      </c>
      <c r="M27">
        <v>170</v>
      </c>
      <c r="N27">
        <v>121</v>
      </c>
      <c r="O27">
        <v>135</v>
      </c>
      <c r="P27">
        <v>137</v>
      </c>
      <c r="Q27">
        <v>149</v>
      </c>
      <c r="R27">
        <v>161</v>
      </c>
    </row>
    <row r="28" spans="1:18" x14ac:dyDescent="0.25">
      <c r="A28" t="s">
        <v>28</v>
      </c>
      <c r="B28" t="s">
        <v>11</v>
      </c>
      <c r="C28">
        <f t="shared" si="0"/>
        <v>1819</v>
      </c>
      <c r="D28" s="2">
        <f t="shared" si="4"/>
        <v>3.3569556712065844E-2</v>
      </c>
      <c r="E28" s="2">
        <f t="shared" si="5"/>
        <v>0.23052079873029935</v>
      </c>
      <c r="F28" t="str">
        <f t="shared" si="2"/>
        <v>A</v>
      </c>
      <c r="G28">
        <v>109</v>
      </c>
      <c r="H28">
        <v>155</v>
      </c>
      <c r="I28">
        <v>129</v>
      </c>
      <c r="J28">
        <v>148</v>
      </c>
      <c r="K28">
        <v>135</v>
      </c>
      <c r="L28">
        <v>148</v>
      </c>
      <c r="M28">
        <v>167</v>
      </c>
      <c r="N28">
        <v>144</v>
      </c>
      <c r="O28">
        <v>161</v>
      </c>
      <c r="P28">
        <v>172</v>
      </c>
      <c r="Q28">
        <v>179</v>
      </c>
      <c r="R28">
        <v>172</v>
      </c>
    </row>
    <row r="29" spans="1:18" x14ac:dyDescent="0.25">
      <c r="A29" t="s">
        <v>28</v>
      </c>
      <c r="B29" t="s">
        <v>12</v>
      </c>
      <c r="C29">
        <f t="shared" si="0"/>
        <v>2153</v>
      </c>
      <c r="D29" s="2">
        <f t="shared" si="4"/>
        <v>3.9733510500867382E-2</v>
      </c>
      <c r="E29" s="2">
        <f t="shared" si="5"/>
        <v>0.27025430923116672</v>
      </c>
      <c r="F29" t="str">
        <f t="shared" si="2"/>
        <v>A</v>
      </c>
      <c r="G29">
        <v>115</v>
      </c>
      <c r="H29">
        <v>196</v>
      </c>
      <c r="I29">
        <v>179</v>
      </c>
      <c r="J29">
        <v>212</v>
      </c>
      <c r="K29">
        <v>217</v>
      </c>
      <c r="L29">
        <v>227</v>
      </c>
      <c r="M29">
        <v>168</v>
      </c>
      <c r="N29">
        <v>165</v>
      </c>
      <c r="O29">
        <v>166</v>
      </c>
      <c r="P29">
        <v>186</v>
      </c>
      <c r="Q29">
        <v>144</v>
      </c>
      <c r="R29">
        <v>178</v>
      </c>
    </row>
    <row r="30" spans="1:18" x14ac:dyDescent="0.25">
      <c r="A30" t="s">
        <v>28</v>
      </c>
      <c r="B30" t="s">
        <v>13</v>
      </c>
      <c r="C30">
        <f t="shared" si="0"/>
        <v>2021</v>
      </c>
      <c r="D30" s="2">
        <f t="shared" si="4"/>
        <v>3.7297456907688334E-2</v>
      </c>
      <c r="E30" s="2">
        <f t="shared" si="5"/>
        <v>0.30755176613885504</v>
      </c>
      <c r="F30" t="str">
        <f t="shared" si="2"/>
        <v>A</v>
      </c>
      <c r="G30">
        <v>121</v>
      </c>
      <c r="H30">
        <v>167</v>
      </c>
      <c r="I30">
        <v>204</v>
      </c>
      <c r="J30">
        <v>169</v>
      </c>
      <c r="K30">
        <v>138</v>
      </c>
      <c r="L30">
        <v>209</v>
      </c>
      <c r="M30">
        <v>128</v>
      </c>
      <c r="N30">
        <v>200</v>
      </c>
      <c r="O30">
        <v>140</v>
      </c>
      <c r="P30">
        <v>215</v>
      </c>
      <c r="Q30">
        <v>187</v>
      </c>
      <c r="R30">
        <v>143</v>
      </c>
    </row>
    <row r="31" spans="1:18" x14ac:dyDescent="0.25">
      <c r="A31" t="s">
        <v>28</v>
      </c>
      <c r="B31" t="s">
        <v>14</v>
      </c>
      <c r="C31">
        <f t="shared" si="0"/>
        <v>2176</v>
      </c>
      <c r="D31" s="2">
        <f t="shared" si="4"/>
        <v>4.0157974384527367E-2</v>
      </c>
      <c r="E31" s="2">
        <f t="shared" si="5"/>
        <v>0.34770974052338244</v>
      </c>
      <c r="F31" t="str">
        <f t="shared" si="2"/>
        <v>A</v>
      </c>
      <c r="G31">
        <v>128</v>
      </c>
      <c r="H31">
        <v>185</v>
      </c>
      <c r="I31">
        <v>184</v>
      </c>
      <c r="J31">
        <v>173</v>
      </c>
      <c r="K31">
        <v>254</v>
      </c>
      <c r="L31">
        <v>200</v>
      </c>
      <c r="M31">
        <v>149</v>
      </c>
      <c r="N31">
        <v>130</v>
      </c>
      <c r="O31">
        <v>132</v>
      </c>
      <c r="P31">
        <v>189</v>
      </c>
      <c r="Q31">
        <v>244</v>
      </c>
      <c r="R31">
        <v>208</v>
      </c>
    </row>
    <row r="32" spans="1:18" x14ac:dyDescent="0.25">
      <c r="A32" t="s">
        <v>28</v>
      </c>
      <c r="B32" t="s">
        <v>15</v>
      </c>
      <c r="C32">
        <f t="shared" si="0"/>
        <v>2360</v>
      </c>
      <c r="D32" s="2">
        <f t="shared" si="4"/>
        <v>4.3553685453807257E-2</v>
      </c>
      <c r="E32" s="2">
        <f t="shared" si="5"/>
        <v>0.39126342597718972</v>
      </c>
      <c r="F32" t="str">
        <f t="shared" si="2"/>
        <v>A</v>
      </c>
      <c r="G32">
        <v>135</v>
      </c>
      <c r="H32">
        <v>142</v>
      </c>
      <c r="I32">
        <v>250</v>
      </c>
      <c r="J32">
        <v>184</v>
      </c>
      <c r="K32">
        <v>265</v>
      </c>
      <c r="L32">
        <v>194</v>
      </c>
      <c r="M32">
        <v>214</v>
      </c>
      <c r="N32">
        <v>246</v>
      </c>
      <c r="O32">
        <v>196</v>
      </c>
      <c r="P32">
        <v>180</v>
      </c>
      <c r="Q32">
        <v>183</v>
      </c>
      <c r="R32">
        <v>171</v>
      </c>
    </row>
    <row r="33" spans="1:18" x14ac:dyDescent="0.25">
      <c r="A33" t="s">
        <v>28</v>
      </c>
      <c r="B33" t="s">
        <v>17</v>
      </c>
      <c r="C33">
        <f t="shared" si="0"/>
        <v>2506</v>
      </c>
      <c r="D33" s="2">
        <f t="shared" si="4"/>
        <v>4.6248108367474991E-2</v>
      </c>
      <c r="E33" s="2">
        <f t="shared" si="5"/>
        <v>0.43751153434466472</v>
      </c>
      <c r="F33" t="str">
        <f t="shared" si="2"/>
        <v>A</v>
      </c>
      <c r="G33">
        <v>142</v>
      </c>
      <c r="H33">
        <v>145</v>
      </c>
      <c r="I33">
        <v>155</v>
      </c>
      <c r="J33">
        <v>169</v>
      </c>
      <c r="K33">
        <v>208</v>
      </c>
      <c r="L33">
        <v>239</v>
      </c>
      <c r="M33">
        <v>242</v>
      </c>
      <c r="N33">
        <v>238</v>
      </c>
      <c r="O33">
        <v>231</v>
      </c>
      <c r="P33">
        <v>253</v>
      </c>
      <c r="Q33">
        <v>276</v>
      </c>
      <c r="R33">
        <v>208</v>
      </c>
    </row>
    <row r="34" spans="1:18" x14ac:dyDescent="0.25">
      <c r="A34" t="s">
        <v>28</v>
      </c>
      <c r="B34" t="s">
        <v>18</v>
      </c>
      <c r="C34">
        <f t="shared" si="0"/>
        <v>2610</v>
      </c>
      <c r="D34" s="2">
        <f t="shared" si="4"/>
        <v>4.8167423319676668E-2</v>
      </c>
      <c r="E34" s="2">
        <f t="shared" si="5"/>
        <v>0.48567895766434138</v>
      </c>
      <c r="F34" t="str">
        <f t="shared" si="2"/>
        <v>A</v>
      </c>
      <c r="G34">
        <v>150</v>
      </c>
      <c r="H34">
        <v>288</v>
      </c>
      <c r="I34">
        <v>212</v>
      </c>
      <c r="J34">
        <v>251</v>
      </c>
      <c r="K34">
        <v>212</v>
      </c>
      <c r="L34">
        <v>264</v>
      </c>
      <c r="M34">
        <v>183</v>
      </c>
      <c r="N34">
        <v>233</v>
      </c>
      <c r="O34">
        <v>165</v>
      </c>
      <c r="P34">
        <v>299</v>
      </c>
      <c r="Q34">
        <v>185</v>
      </c>
      <c r="R34">
        <v>168</v>
      </c>
    </row>
    <row r="35" spans="1:18" x14ac:dyDescent="0.25">
      <c r="A35" t="s">
        <v>28</v>
      </c>
      <c r="B35" t="s">
        <v>19</v>
      </c>
      <c r="C35">
        <f t="shared" si="0"/>
        <v>2671</v>
      </c>
      <c r="D35" s="2">
        <f t="shared" si="4"/>
        <v>4.9293175358948803E-2</v>
      </c>
      <c r="E35" s="2">
        <f t="shared" si="5"/>
        <v>0.53497213302329016</v>
      </c>
      <c r="F35" t="str">
        <f t="shared" si="2"/>
        <v>B</v>
      </c>
      <c r="G35">
        <v>158</v>
      </c>
      <c r="H35">
        <v>285</v>
      </c>
      <c r="I35">
        <v>209</v>
      </c>
      <c r="J35">
        <v>296</v>
      </c>
      <c r="K35">
        <v>217</v>
      </c>
      <c r="L35">
        <v>166</v>
      </c>
      <c r="M35">
        <v>158</v>
      </c>
      <c r="N35">
        <v>234</v>
      </c>
      <c r="O35">
        <v>182</v>
      </c>
      <c r="P35">
        <v>285</v>
      </c>
      <c r="Q35">
        <v>179</v>
      </c>
      <c r="R35">
        <v>302</v>
      </c>
    </row>
    <row r="36" spans="1:18" x14ac:dyDescent="0.25">
      <c r="A36" t="s">
        <v>28</v>
      </c>
      <c r="B36" t="s">
        <v>20</v>
      </c>
      <c r="C36">
        <f t="shared" si="0"/>
        <v>2968</v>
      </c>
      <c r="D36" s="2">
        <f t="shared" si="4"/>
        <v>5.477429594360167E-2</v>
      </c>
      <c r="E36" s="2">
        <f t="shared" si="5"/>
        <v>0.58974642896689189</v>
      </c>
      <c r="F36" t="str">
        <f t="shared" si="2"/>
        <v>B</v>
      </c>
      <c r="G36">
        <v>166</v>
      </c>
      <c r="H36">
        <v>248</v>
      </c>
      <c r="I36">
        <v>201</v>
      </c>
      <c r="J36">
        <v>176</v>
      </c>
      <c r="K36">
        <v>296</v>
      </c>
      <c r="L36">
        <v>256</v>
      </c>
      <c r="M36">
        <v>248</v>
      </c>
      <c r="N36">
        <v>198</v>
      </c>
      <c r="O36">
        <v>331</v>
      </c>
      <c r="P36">
        <v>296</v>
      </c>
      <c r="Q36">
        <v>296</v>
      </c>
      <c r="R36">
        <v>256</v>
      </c>
    </row>
    <row r="37" spans="1:18" x14ac:dyDescent="0.25">
      <c r="A37" t="s">
        <v>28</v>
      </c>
      <c r="B37" t="s">
        <v>21</v>
      </c>
      <c r="C37">
        <f t="shared" si="0"/>
        <v>3134</v>
      </c>
      <c r="D37" s="2">
        <f t="shared" si="4"/>
        <v>5.783781788653896E-2</v>
      </c>
      <c r="E37" s="2">
        <f t="shared" si="5"/>
        <v>0.64758424685343086</v>
      </c>
      <c r="F37" t="str">
        <f t="shared" si="2"/>
        <v>B</v>
      </c>
      <c r="G37">
        <v>175</v>
      </c>
      <c r="H37">
        <v>219</v>
      </c>
      <c r="I37">
        <v>188</v>
      </c>
      <c r="J37">
        <v>279</v>
      </c>
      <c r="K37">
        <v>268</v>
      </c>
      <c r="L37">
        <v>265</v>
      </c>
      <c r="M37">
        <v>261</v>
      </c>
      <c r="N37">
        <v>328</v>
      </c>
      <c r="O37">
        <v>240</v>
      </c>
      <c r="P37">
        <v>336</v>
      </c>
      <c r="Q37">
        <v>317</v>
      </c>
      <c r="R37">
        <v>258</v>
      </c>
    </row>
    <row r="38" spans="1:18" x14ac:dyDescent="0.25">
      <c r="A38" t="s">
        <v>28</v>
      </c>
      <c r="B38" t="s">
        <v>22</v>
      </c>
      <c r="C38">
        <f t="shared" si="0"/>
        <v>3382</v>
      </c>
      <c r="D38" s="2">
        <f t="shared" si="4"/>
        <v>6.2414645849481414E-2</v>
      </c>
      <c r="E38" s="2">
        <f t="shared" si="5"/>
        <v>0.70999889270291228</v>
      </c>
      <c r="F38" t="str">
        <f t="shared" si="2"/>
        <v>B</v>
      </c>
      <c r="G38">
        <v>184</v>
      </c>
      <c r="H38">
        <v>240</v>
      </c>
      <c r="I38">
        <v>313</v>
      </c>
      <c r="J38">
        <v>210</v>
      </c>
      <c r="K38">
        <v>367</v>
      </c>
      <c r="L38">
        <v>273</v>
      </c>
      <c r="M38">
        <v>365</v>
      </c>
      <c r="N38">
        <v>262</v>
      </c>
      <c r="O38">
        <v>337</v>
      </c>
      <c r="P38">
        <v>190</v>
      </c>
      <c r="Q38">
        <v>315</v>
      </c>
      <c r="R38">
        <v>326</v>
      </c>
    </row>
    <row r="39" spans="1:18" x14ac:dyDescent="0.25">
      <c r="A39" t="s">
        <v>28</v>
      </c>
      <c r="B39" t="s">
        <v>24</v>
      </c>
      <c r="C39">
        <f t="shared" si="0"/>
        <v>3871</v>
      </c>
      <c r="D39" s="2">
        <f t="shared" si="4"/>
        <v>7.1439117115121992E-2</v>
      </c>
      <c r="E39" s="2">
        <f t="shared" si="5"/>
        <v>0.78143800981803424</v>
      </c>
      <c r="F39" t="str">
        <f t="shared" si="2"/>
        <v>B</v>
      </c>
      <c r="G39">
        <v>194</v>
      </c>
      <c r="H39">
        <v>334</v>
      </c>
      <c r="I39">
        <v>334</v>
      </c>
      <c r="J39">
        <v>377</v>
      </c>
      <c r="K39">
        <v>350</v>
      </c>
      <c r="L39">
        <v>336</v>
      </c>
      <c r="M39">
        <v>336</v>
      </c>
      <c r="N39">
        <v>315</v>
      </c>
      <c r="O39">
        <v>359</v>
      </c>
      <c r="P39">
        <v>270</v>
      </c>
      <c r="Q39">
        <v>361</v>
      </c>
      <c r="R39">
        <v>305</v>
      </c>
    </row>
    <row r="40" spans="1:18" x14ac:dyDescent="0.25">
      <c r="A40" t="s">
        <v>28</v>
      </c>
      <c r="B40" t="s">
        <v>25</v>
      </c>
      <c r="C40">
        <f t="shared" si="0"/>
        <v>3639</v>
      </c>
      <c r="D40" s="2">
        <f t="shared" si="4"/>
        <v>6.7157568375595167E-2</v>
      </c>
      <c r="E40" s="2">
        <f t="shared" si="5"/>
        <v>0.84859557819362941</v>
      </c>
      <c r="F40" t="str">
        <f t="shared" si="2"/>
        <v>C</v>
      </c>
      <c r="G40">
        <v>204</v>
      </c>
      <c r="H40">
        <v>243</v>
      </c>
      <c r="I40">
        <v>392</v>
      </c>
      <c r="J40">
        <v>219</v>
      </c>
      <c r="K40">
        <v>204</v>
      </c>
      <c r="L40">
        <v>333</v>
      </c>
      <c r="M40">
        <v>292</v>
      </c>
      <c r="N40">
        <v>300</v>
      </c>
      <c r="O40">
        <v>372</v>
      </c>
      <c r="P40">
        <v>298</v>
      </c>
      <c r="Q40">
        <v>388</v>
      </c>
      <c r="R40">
        <v>394</v>
      </c>
    </row>
    <row r="41" spans="1:18" x14ac:dyDescent="0.25">
      <c r="A41" t="s">
        <v>28</v>
      </c>
      <c r="B41" t="s">
        <v>26</v>
      </c>
      <c r="C41">
        <f t="shared" si="0"/>
        <v>3998</v>
      </c>
      <c r="D41" s="2">
        <f t="shared" si="4"/>
        <v>7.3782895950983654E-2</v>
      </c>
      <c r="E41" s="2">
        <f t="shared" si="5"/>
        <v>0.92237847414461305</v>
      </c>
      <c r="F41" t="str">
        <f t="shared" si="2"/>
        <v>C</v>
      </c>
      <c r="G41">
        <v>215</v>
      </c>
      <c r="H41">
        <v>235</v>
      </c>
      <c r="I41">
        <v>327</v>
      </c>
      <c r="J41">
        <v>392</v>
      </c>
      <c r="K41">
        <v>301</v>
      </c>
      <c r="L41">
        <v>405</v>
      </c>
      <c r="M41">
        <v>353</v>
      </c>
      <c r="N41">
        <v>407</v>
      </c>
      <c r="O41">
        <v>383</v>
      </c>
      <c r="P41">
        <v>295</v>
      </c>
      <c r="Q41">
        <v>403</v>
      </c>
      <c r="R41">
        <v>282</v>
      </c>
    </row>
    <row r="42" spans="1:18" x14ac:dyDescent="0.25">
      <c r="A42" t="s">
        <v>28</v>
      </c>
      <c r="B42" t="s">
        <v>27</v>
      </c>
      <c r="C42">
        <f t="shared" si="0"/>
        <v>4206</v>
      </c>
      <c r="D42" s="2">
        <f t="shared" si="4"/>
        <v>7.7621525855386994E-2</v>
      </c>
      <c r="E42" s="2">
        <f t="shared" si="5"/>
        <v>1</v>
      </c>
      <c r="F42" t="str">
        <f t="shared" si="2"/>
        <v>C</v>
      </c>
      <c r="G42">
        <v>226</v>
      </c>
      <c r="H42">
        <v>324</v>
      </c>
      <c r="I42">
        <v>412</v>
      </c>
      <c r="J42">
        <v>294</v>
      </c>
      <c r="K42">
        <v>349</v>
      </c>
      <c r="L42">
        <v>247</v>
      </c>
      <c r="M42">
        <v>419</v>
      </c>
      <c r="N42">
        <v>283</v>
      </c>
      <c r="O42">
        <v>416</v>
      </c>
      <c r="P42">
        <v>410</v>
      </c>
      <c r="Q42">
        <v>380</v>
      </c>
      <c r="R42">
        <v>446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56811-A2A3-41F1-9CDC-13B747264862}">
  <dimension ref="A1:Q26"/>
  <sheetViews>
    <sheetView workbookViewId="0">
      <selection sqref="A1:Q26"/>
    </sheetView>
  </sheetViews>
  <sheetFormatPr defaultRowHeight="15" x14ac:dyDescent="0.25"/>
  <cols>
    <col min="1" max="1" width="16.42578125" customWidth="1"/>
    <col min="2" max="2" width="20.28515625" customWidth="1"/>
    <col min="3" max="3" width="12.42578125" customWidth="1"/>
    <col min="4" max="4" width="20.28515625" customWidth="1"/>
    <col min="5" max="5" width="9.42578125" customWidth="1"/>
    <col min="7" max="7" width="9.28515625" customWidth="1"/>
    <col min="8" max="8" width="9.42578125" customWidth="1"/>
    <col min="10" max="10" width="9.42578125" customWidth="1"/>
    <col min="11" max="12" width="9.5703125" customWidth="1"/>
  </cols>
  <sheetData>
    <row r="1" spans="1:17" x14ac:dyDescent="0.25">
      <c r="A1" s="3" t="s">
        <v>30</v>
      </c>
      <c r="B1" s="3" t="s">
        <v>32</v>
      </c>
      <c r="C1" s="3" t="s">
        <v>33</v>
      </c>
      <c r="D1" s="3" t="s">
        <v>35</v>
      </c>
      <c r="E1" s="3" t="s">
        <v>34</v>
      </c>
      <c r="F1" s="6" t="s">
        <v>41</v>
      </c>
      <c r="G1" s="6" t="s">
        <v>42</v>
      </c>
      <c r="H1" s="6" t="s">
        <v>43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52</v>
      </c>
    </row>
    <row r="2" spans="1:17" x14ac:dyDescent="0.25">
      <c r="A2" s="4" t="s">
        <v>3</v>
      </c>
      <c r="B2" s="4">
        <f>SUM(F2:Q2)</f>
        <v>3000</v>
      </c>
      <c r="C2" s="5">
        <f>B2/SUM($B$2:$B$26)</f>
        <v>2.771157789724547E-2</v>
      </c>
      <c r="D2" s="5">
        <v>2.771157789724547E-2</v>
      </c>
      <c r="E2" s="4" t="str">
        <f>IF(D2&lt;=50%,"A",IF(D2&lt;=80%,"B","C"))</f>
        <v>A</v>
      </c>
      <c r="F2" s="4">
        <f>SUM(IFERROR(VLOOKUP(A2,'Таблица опт-розница'!$B$2:$R$20,6,0),0),IFERROR(VLOOKUP(A2,'Таблица опт-розница'!$B$21:$R$42,6,0),0))</f>
        <v>175</v>
      </c>
      <c r="G2" s="4">
        <f>SUM(IFERROR(VLOOKUP(A2,'Таблица опт-розница'!$B$2:$R$20,7,0),0),IFERROR(VLOOKUP(A2,'Таблица опт-розница'!$B$21:$R$42,7,0),0))</f>
        <v>295</v>
      </c>
      <c r="H2" s="4">
        <f>SUM(IFERROR(VLOOKUP(A2,'Таблица опт-розница'!$B$2:$R$20,8,0),0),IFERROR(VLOOKUP(A2,'Таблица опт-розница'!$B$21:$R$42,8,0),0))</f>
        <v>241</v>
      </c>
      <c r="I2" s="4">
        <f>SUM(IFERROR(VLOOKUP(A2,'Таблица опт-розница'!$B$2:$R$20,9,0),0),IFERROR(VLOOKUP(A2,'Таблица опт-розница'!$B$21:$R$42,9,0),0))</f>
        <v>241</v>
      </c>
      <c r="J2" s="4">
        <f>SUM(IFERROR(VLOOKUP(A2,'Таблица опт-розница'!$B$2:$R$20,10,0),0),IFERROR(VLOOKUP(A2,'Таблица опт-розница'!$B$21:$R$42,10,0),0))</f>
        <v>263</v>
      </c>
      <c r="K2" s="4">
        <f>SUM(IFERROR(VLOOKUP(A2,'Таблица опт-розница'!$B$2:$R$20,11,0),0),IFERROR(VLOOKUP(A2,'Таблица опт-розница'!$B$21:$R$42,11,0),0))</f>
        <v>188</v>
      </c>
      <c r="L2" s="4">
        <f>SUM(IFERROR(VLOOKUP(A2,'Таблица опт-розница'!$B$2:$R$20,12,0),0),IFERROR(VLOOKUP(A2,'Таблица опт-розница'!$B$21:$R$42,12,0),0))</f>
        <v>193</v>
      </c>
      <c r="M2" s="4">
        <f>SUM(IFERROR(VLOOKUP(A2,'Таблица опт-розница'!$B$2:$R$20,13,0),0),IFERROR(VLOOKUP(A2,'Таблица опт-розница'!$B$21:$R$42,13,0),0))</f>
        <v>264</v>
      </c>
      <c r="N2" s="4">
        <f>SUM(IFERROR(VLOOKUP(A2,'Таблица опт-розница'!$B$2:$R$20,14,0),0),IFERROR(VLOOKUP(A2,'Таблица опт-розница'!$B$21:$R$42,14,0),0))</f>
        <v>317</v>
      </c>
      <c r="O2" s="4">
        <f>SUM(IFERROR(VLOOKUP(A2,'Таблица опт-розница'!$B$2:$R$20,15,0),0),IFERROR(VLOOKUP(A2,'Таблица опт-розница'!$B$21:$R$42,15,0),0))</f>
        <v>262</v>
      </c>
      <c r="P2" s="4">
        <f>SUM(IFERROR(VLOOKUP(A2,'Таблица опт-розница'!$B$2:$R$20,16,0),0),IFERROR(VLOOKUP(A2,'Таблица опт-розница'!$B$21:$R$42,16,0),0))</f>
        <v>263</v>
      </c>
      <c r="Q2" s="4">
        <f>SUM(IFERROR(VLOOKUP(A2,'Таблица опт-розница'!$B$2:$R$20,17,0),0),IFERROR(VLOOKUP(A2,'Таблица опт-розница'!$B$21:$R$42,17,0),0))</f>
        <v>298</v>
      </c>
    </row>
    <row r="3" spans="1:17" x14ac:dyDescent="0.25">
      <c r="A3" s="4" t="s">
        <v>4</v>
      </c>
      <c r="B3" s="4">
        <f t="shared" ref="B3:B26" si="0">SUM(F3:Q3)</f>
        <v>3223</v>
      </c>
      <c r="C3" s="5">
        <f t="shared" ref="C3:C26" si="1">B3/SUM($B$2:$B$26)</f>
        <v>2.9771471854274048E-2</v>
      </c>
      <c r="D3" s="5">
        <f>C3+D2</f>
        <v>5.7483049751519522E-2</v>
      </c>
      <c r="E3" s="4" t="str">
        <f t="shared" ref="E3:E26" si="2">IF(D3&lt;=50%,"A",IF(D3&lt;=80%,"B","C"))</f>
        <v>A</v>
      </c>
      <c r="F3" s="4">
        <f>SUM(IFERROR(VLOOKUP(A3,'Таблица опт-розница'!$B$2:$R$20,6,0),0),IFERROR(VLOOKUP(A3,'Таблица опт-розница'!$B$21:$R$42,6,0),0))</f>
        <v>184</v>
      </c>
      <c r="G3" s="4">
        <f>SUM(IFERROR(VLOOKUP(A3,'Таблица опт-розница'!$B$2:$R$20,7,0),0),IFERROR(VLOOKUP(A3,'Таблица опт-розница'!$B$21:$R$42,7,0),0))</f>
        <v>250</v>
      </c>
      <c r="H3" s="4">
        <f>SUM(IFERROR(VLOOKUP(A3,'Таблица опт-розница'!$B$2:$R$20,8,0),0),IFERROR(VLOOKUP(A3,'Таблица опт-розница'!$B$21:$R$42,8,0),0))</f>
        <v>214</v>
      </c>
      <c r="I3" s="4">
        <f>SUM(IFERROR(VLOOKUP(A3,'Таблица опт-розница'!$B$2:$R$20,9,0),0),IFERROR(VLOOKUP(A3,'Таблица опт-розница'!$B$21:$R$42,9,0),0))</f>
        <v>242</v>
      </c>
      <c r="J3" s="4">
        <f>SUM(IFERROR(VLOOKUP(A3,'Таблица опт-розница'!$B$2:$R$20,10,0),0),IFERROR(VLOOKUP(A3,'Таблица опт-розница'!$B$21:$R$42,10,0),0))</f>
        <v>263</v>
      </c>
      <c r="K3" s="4">
        <f>SUM(IFERROR(VLOOKUP(A3,'Таблица опт-розница'!$B$2:$R$20,11,0),0),IFERROR(VLOOKUP(A3,'Таблица опт-розница'!$B$21:$R$42,11,0),0))</f>
        <v>289</v>
      </c>
      <c r="L3" s="4">
        <f>SUM(IFERROR(VLOOKUP(A3,'Таблица опт-розница'!$B$2:$R$20,12,0),0),IFERROR(VLOOKUP(A3,'Таблица опт-розница'!$B$21:$R$42,12,0),0))</f>
        <v>350</v>
      </c>
      <c r="M3" s="4">
        <f>SUM(IFERROR(VLOOKUP(A3,'Таблица опт-розница'!$B$2:$R$20,13,0),0),IFERROR(VLOOKUP(A3,'Таблица опт-розница'!$B$21:$R$42,13,0),0))</f>
        <v>296</v>
      </c>
      <c r="N3" s="4">
        <f>SUM(IFERROR(VLOOKUP(A3,'Таблица опт-розница'!$B$2:$R$20,14,0),0),IFERROR(VLOOKUP(A3,'Таблица опт-розница'!$B$21:$R$42,14,0),0))</f>
        <v>289</v>
      </c>
      <c r="O3" s="4">
        <f>SUM(IFERROR(VLOOKUP(A3,'Таблица опт-розница'!$B$2:$R$20,15,0),0),IFERROR(VLOOKUP(A3,'Таблица опт-розница'!$B$21:$R$42,15,0),0))</f>
        <v>265</v>
      </c>
      <c r="P3" s="4">
        <f>SUM(IFERROR(VLOOKUP(A3,'Таблица опт-розница'!$B$2:$R$20,16,0),0),IFERROR(VLOOKUP(A3,'Таблица опт-розница'!$B$21:$R$42,16,0),0))</f>
        <v>304</v>
      </c>
      <c r="Q3" s="4">
        <f>SUM(IFERROR(VLOOKUP(A3,'Таблица опт-розница'!$B$2:$R$20,17,0),0),IFERROR(VLOOKUP(A3,'Таблица опт-розница'!$B$21:$R$42,17,0),0))</f>
        <v>277</v>
      </c>
    </row>
    <row r="4" spans="1:17" x14ac:dyDescent="0.25">
      <c r="A4" s="4" t="s">
        <v>5</v>
      </c>
      <c r="B4" s="4">
        <f t="shared" si="0"/>
        <v>3067</v>
      </c>
      <c r="C4" s="5">
        <f t="shared" si="1"/>
        <v>2.8330469803617284E-2</v>
      </c>
      <c r="D4" s="5">
        <f t="shared" ref="D4:D26" si="3">C4+D3</f>
        <v>8.5813519555136802E-2</v>
      </c>
      <c r="E4" s="4" t="str">
        <f t="shared" si="2"/>
        <v>A</v>
      </c>
      <c r="F4" s="4">
        <f>SUM(IFERROR(VLOOKUP(A4,'Таблица опт-розница'!$B$2:$R$20,6,0),0),IFERROR(VLOOKUP(A4,'Таблица опт-розница'!$B$21:$R$42,6,0),0))</f>
        <v>194</v>
      </c>
      <c r="G4" s="4">
        <f>SUM(IFERROR(VLOOKUP(A4,'Таблица опт-розница'!$B$2:$R$20,7,0),0),IFERROR(VLOOKUP(A4,'Таблица опт-розница'!$B$21:$R$42,7,0),0))</f>
        <v>255</v>
      </c>
      <c r="H4" s="4">
        <f>SUM(IFERROR(VLOOKUP(A4,'Таблица опт-розница'!$B$2:$R$20,8,0),0),IFERROR(VLOOKUP(A4,'Таблица опт-розница'!$B$21:$R$42,8,0),0))</f>
        <v>272</v>
      </c>
      <c r="I4" s="4">
        <f>SUM(IFERROR(VLOOKUP(A4,'Таблица опт-розница'!$B$2:$R$20,9,0),0),IFERROR(VLOOKUP(A4,'Таблица опт-розница'!$B$21:$R$42,9,0),0))</f>
        <v>279</v>
      </c>
      <c r="J4" s="4">
        <f>SUM(IFERROR(VLOOKUP(A4,'Таблица опт-розница'!$B$2:$R$20,10,0),0),IFERROR(VLOOKUP(A4,'Таблица опт-розница'!$B$21:$R$42,10,0),0))</f>
        <v>291</v>
      </c>
      <c r="K4" s="4">
        <f>SUM(IFERROR(VLOOKUP(A4,'Таблица опт-розница'!$B$2:$R$20,11,0),0),IFERROR(VLOOKUP(A4,'Таблица опт-розница'!$B$21:$R$42,11,0),0))</f>
        <v>258</v>
      </c>
      <c r="L4" s="4">
        <f>SUM(IFERROR(VLOOKUP(A4,'Таблица опт-розница'!$B$2:$R$20,12,0),0),IFERROR(VLOOKUP(A4,'Таблица опт-розница'!$B$21:$R$42,12,0),0))</f>
        <v>258</v>
      </c>
      <c r="M4" s="4">
        <f>SUM(IFERROR(VLOOKUP(A4,'Таблица опт-розница'!$B$2:$R$20,13,0),0),IFERROR(VLOOKUP(A4,'Таблица опт-розница'!$B$21:$R$42,13,0),0))</f>
        <v>235</v>
      </c>
      <c r="N4" s="4">
        <f>SUM(IFERROR(VLOOKUP(A4,'Таблица опт-розница'!$B$2:$R$20,14,0),0),IFERROR(VLOOKUP(A4,'Таблица опт-розница'!$B$21:$R$42,14,0),0))</f>
        <v>233</v>
      </c>
      <c r="O4" s="4">
        <f>SUM(IFERROR(VLOOKUP(A4,'Таблица опт-розница'!$B$2:$R$20,15,0),0),IFERROR(VLOOKUP(A4,'Таблица опт-розница'!$B$21:$R$42,15,0),0))</f>
        <v>201</v>
      </c>
      <c r="P4" s="4">
        <f>SUM(IFERROR(VLOOKUP(A4,'Таблица опт-розница'!$B$2:$R$20,16,0),0),IFERROR(VLOOKUP(A4,'Таблица опт-розница'!$B$21:$R$42,16,0),0))</f>
        <v>294</v>
      </c>
      <c r="Q4" s="4">
        <f>SUM(IFERROR(VLOOKUP(A4,'Таблица опт-розница'!$B$2:$R$20,17,0),0),IFERROR(VLOOKUP(A4,'Таблица опт-розница'!$B$21:$R$42,17,0),0))</f>
        <v>297</v>
      </c>
    </row>
    <row r="5" spans="1:17" x14ac:dyDescent="0.25">
      <c r="A5" s="4" t="s">
        <v>6</v>
      </c>
      <c r="B5" s="4">
        <f t="shared" si="0"/>
        <v>1561</v>
      </c>
      <c r="C5" s="5">
        <f t="shared" si="1"/>
        <v>1.4419257699200059E-2</v>
      </c>
      <c r="D5" s="5">
        <f t="shared" si="3"/>
        <v>0.10023277725433687</v>
      </c>
      <c r="E5" s="4" t="str">
        <f t="shared" si="2"/>
        <v>A</v>
      </c>
      <c r="F5" s="4">
        <f>SUM(IFERROR(VLOOKUP(A5,'Таблица опт-розница'!$B$2:$R$20,6,0),0),IFERROR(VLOOKUP(A5,'Таблица опт-розница'!$B$21:$R$42,6,0),0))</f>
        <v>88</v>
      </c>
      <c r="G5" s="4">
        <f>SUM(IFERROR(VLOOKUP(A5,'Таблица опт-розница'!$B$2:$R$20,7,0),0),IFERROR(VLOOKUP(A5,'Таблица опт-розница'!$B$21:$R$42,7,0),0))</f>
        <v>146</v>
      </c>
      <c r="H5" s="4">
        <f>SUM(IFERROR(VLOOKUP(A5,'Таблица опт-розница'!$B$2:$R$20,8,0),0),IFERROR(VLOOKUP(A5,'Таблица опт-розница'!$B$21:$R$42,8,0),0))</f>
        <v>127</v>
      </c>
      <c r="I5" s="4">
        <f>SUM(IFERROR(VLOOKUP(A5,'Таблица опт-розница'!$B$2:$R$20,9,0),0),IFERROR(VLOOKUP(A5,'Таблица опт-розница'!$B$21:$R$42,9,0),0))</f>
        <v>128</v>
      </c>
      <c r="J5" s="4">
        <f>SUM(IFERROR(VLOOKUP(A5,'Таблица опт-розница'!$B$2:$R$20,10,0),0),IFERROR(VLOOKUP(A5,'Таблица опт-розница'!$B$21:$R$42,10,0),0))</f>
        <v>140</v>
      </c>
      <c r="K5" s="4">
        <f>SUM(IFERROR(VLOOKUP(A5,'Таблица опт-розница'!$B$2:$R$20,11,0),0),IFERROR(VLOOKUP(A5,'Таблица опт-розница'!$B$21:$R$42,11,0),0))</f>
        <v>99</v>
      </c>
      <c r="L5" s="4">
        <f>SUM(IFERROR(VLOOKUP(A5,'Таблица опт-розница'!$B$2:$R$20,12,0),0),IFERROR(VLOOKUP(A5,'Таблица опт-розница'!$B$21:$R$42,12,0),0))</f>
        <v>110</v>
      </c>
      <c r="M5" s="4">
        <f>SUM(IFERROR(VLOOKUP(A5,'Таблица опт-розница'!$B$2:$R$20,13,0),0),IFERROR(VLOOKUP(A5,'Таблица опт-розница'!$B$21:$R$42,13,0),0))</f>
        <v>163</v>
      </c>
      <c r="N5" s="4">
        <f>SUM(IFERROR(VLOOKUP(A5,'Таблица опт-розница'!$B$2:$R$20,14,0),0),IFERROR(VLOOKUP(A5,'Таблица опт-розница'!$B$21:$R$42,14,0),0))</f>
        <v>126</v>
      </c>
      <c r="O5" s="4">
        <f>SUM(IFERROR(VLOOKUP(A5,'Таблица опт-розница'!$B$2:$R$20,15,0),0),IFERROR(VLOOKUP(A5,'Таблица опт-розница'!$B$21:$R$42,15,0),0))</f>
        <v>145</v>
      </c>
      <c r="P5" s="4">
        <f>SUM(IFERROR(VLOOKUP(A5,'Таблица опт-розница'!$B$2:$R$20,16,0),0),IFERROR(VLOOKUP(A5,'Таблица опт-розница'!$B$21:$R$42,16,0),0))</f>
        <v>176</v>
      </c>
      <c r="Q5" s="4">
        <f>SUM(IFERROR(VLOOKUP(A5,'Таблица опт-розница'!$B$2:$R$20,17,0),0),IFERROR(VLOOKUP(A5,'Таблица опт-розница'!$B$21:$R$42,17,0),0))</f>
        <v>113</v>
      </c>
    </row>
    <row r="6" spans="1:17" x14ac:dyDescent="0.25">
      <c r="A6" s="4" t="s">
        <v>7</v>
      </c>
      <c r="B6" s="4">
        <f t="shared" si="0"/>
        <v>3395</v>
      </c>
      <c r="C6" s="5">
        <f t="shared" si="1"/>
        <v>3.1360268987049453E-2</v>
      </c>
      <c r="D6" s="5">
        <f t="shared" si="3"/>
        <v>0.13159304624138632</v>
      </c>
      <c r="E6" s="4" t="str">
        <f t="shared" si="2"/>
        <v>A</v>
      </c>
      <c r="F6" s="4">
        <f>SUM(IFERROR(VLOOKUP(A6,'Таблица опт-розница'!$B$2:$R$20,6,0),0),IFERROR(VLOOKUP(A6,'Таблица опт-розница'!$B$21:$R$42,6,0),0))</f>
        <v>210</v>
      </c>
      <c r="G6" s="4">
        <f>SUM(IFERROR(VLOOKUP(A6,'Таблица опт-розница'!$B$2:$R$20,7,0),0),IFERROR(VLOOKUP(A6,'Таблица опт-розница'!$B$21:$R$42,7,0),0))</f>
        <v>388</v>
      </c>
      <c r="H6" s="4">
        <f>SUM(IFERROR(VLOOKUP(A6,'Таблица опт-розница'!$B$2:$R$20,8,0),0),IFERROR(VLOOKUP(A6,'Таблица опт-розница'!$B$21:$R$42,8,0),0))</f>
        <v>271</v>
      </c>
      <c r="I6" s="4">
        <f>SUM(IFERROR(VLOOKUP(A6,'Таблица опт-розница'!$B$2:$R$20,9,0),0),IFERROR(VLOOKUP(A6,'Таблица опт-розница'!$B$21:$R$42,9,0),0))</f>
        <v>247</v>
      </c>
      <c r="J6" s="4">
        <f>SUM(IFERROR(VLOOKUP(A6,'Таблица опт-розница'!$B$2:$R$20,10,0),0),IFERROR(VLOOKUP(A6,'Таблица опт-розница'!$B$21:$R$42,10,0),0))</f>
        <v>254</v>
      </c>
      <c r="K6" s="4">
        <f>SUM(IFERROR(VLOOKUP(A6,'Таблица опт-розница'!$B$2:$R$20,11,0),0),IFERROR(VLOOKUP(A6,'Таблица опт-розница'!$B$21:$R$42,11,0),0))</f>
        <v>305</v>
      </c>
      <c r="L6" s="4">
        <f>SUM(IFERROR(VLOOKUP(A6,'Таблица опт-розница'!$B$2:$R$20,12,0),0),IFERROR(VLOOKUP(A6,'Таблица опт-розница'!$B$21:$R$42,12,0),0))</f>
        <v>285</v>
      </c>
      <c r="M6" s="4">
        <f>SUM(IFERROR(VLOOKUP(A6,'Таблица опт-розница'!$B$2:$R$20,13,0),0),IFERROR(VLOOKUP(A6,'Таблица опт-розница'!$B$21:$R$42,13,0),0))</f>
        <v>222</v>
      </c>
      <c r="N6" s="4">
        <f>SUM(IFERROR(VLOOKUP(A6,'Таблица опт-розница'!$B$2:$R$20,14,0),0),IFERROR(VLOOKUP(A6,'Таблица опт-розница'!$B$21:$R$42,14,0),0))</f>
        <v>281</v>
      </c>
      <c r="O6" s="4">
        <f>SUM(IFERROR(VLOOKUP(A6,'Таблица опт-розница'!$B$2:$R$20,15,0),0),IFERROR(VLOOKUP(A6,'Таблица опт-розница'!$B$21:$R$42,15,0),0))</f>
        <v>336</v>
      </c>
      <c r="P6" s="4">
        <f>SUM(IFERROR(VLOOKUP(A6,'Таблица опт-розница'!$B$2:$R$20,16,0),0),IFERROR(VLOOKUP(A6,'Таблица опт-розница'!$B$21:$R$42,16,0),0))</f>
        <v>309</v>
      </c>
      <c r="Q6" s="4">
        <f>SUM(IFERROR(VLOOKUP(A6,'Таблица опт-розница'!$B$2:$R$20,17,0),0),IFERROR(VLOOKUP(A6,'Таблица опт-розница'!$B$21:$R$42,17,0),0))</f>
        <v>287</v>
      </c>
    </row>
    <row r="7" spans="1:17" x14ac:dyDescent="0.25">
      <c r="A7" s="4" t="s">
        <v>8</v>
      </c>
      <c r="B7" s="4">
        <f t="shared" si="0"/>
        <v>3870</v>
      </c>
      <c r="C7" s="5">
        <f t="shared" si="1"/>
        <v>3.5747935487446654E-2</v>
      </c>
      <c r="D7" s="5">
        <f t="shared" si="3"/>
        <v>0.16734098172883297</v>
      </c>
      <c r="E7" s="4" t="str">
        <f t="shared" si="2"/>
        <v>A</v>
      </c>
      <c r="F7" s="4">
        <f>SUM(IFERROR(VLOOKUP(A7,'Таблица опт-розница'!$B$2:$R$20,6,0),0),IFERROR(VLOOKUP(A7,'Таблица опт-розница'!$B$21:$R$42,6,0),0))</f>
        <v>221</v>
      </c>
      <c r="G7" s="4">
        <f>SUM(IFERROR(VLOOKUP(A7,'Таблица опт-розница'!$B$2:$R$20,7,0),0),IFERROR(VLOOKUP(A7,'Таблица опт-розница'!$B$21:$R$42,7,0),0))</f>
        <v>301</v>
      </c>
      <c r="H7" s="4">
        <f>SUM(IFERROR(VLOOKUP(A7,'Таблица опт-розница'!$B$2:$R$20,8,0),0),IFERROR(VLOOKUP(A7,'Таблица опт-розница'!$B$21:$R$42,8,0),0))</f>
        <v>289</v>
      </c>
      <c r="I7" s="4">
        <f>SUM(IFERROR(VLOOKUP(A7,'Таблица опт-розница'!$B$2:$R$20,9,0),0),IFERROR(VLOOKUP(A7,'Таблица опт-розница'!$B$21:$R$42,9,0),0))</f>
        <v>395</v>
      </c>
      <c r="J7" s="4">
        <f>SUM(IFERROR(VLOOKUP(A7,'Таблица опт-розница'!$B$2:$R$20,10,0),0),IFERROR(VLOOKUP(A7,'Таблица опт-розница'!$B$21:$R$42,10,0),0))</f>
        <v>394</v>
      </c>
      <c r="K7" s="4">
        <f>SUM(IFERROR(VLOOKUP(A7,'Таблица опт-розница'!$B$2:$R$20,11,0),0),IFERROR(VLOOKUP(A7,'Таблица опт-розница'!$B$21:$R$42,11,0),0))</f>
        <v>373</v>
      </c>
      <c r="L7" s="4">
        <f>SUM(IFERROR(VLOOKUP(A7,'Таблица опт-розница'!$B$2:$R$20,12,0),0),IFERROR(VLOOKUP(A7,'Таблица опт-розница'!$B$21:$R$42,12,0),0))</f>
        <v>237</v>
      </c>
      <c r="M7" s="4">
        <f>SUM(IFERROR(VLOOKUP(A7,'Таблица опт-розница'!$B$2:$R$20,13,0),0),IFERROR(VLOOKUP(A7,'Таблица опт-розница'!$B$21:$R$42,13,0),0))</f>
        <v>363</v>
      </c>
      <c r="N7" s="4">
        <f>SUM(IFERROR(VLOOKUP(A7,'Таблица опт-розница'!$B$2:$R$20,14,0),0),IFERROR(VLOOKUP(A7,'Таблица опт-розница'!$B$21:$R$42,14,0),0))</f>
        <v>355</v>
      </c>
      <c r="O7" s="4">
        <f>SUM(IFERROR(VLOOKUP(A7,'Таблица опт-розница'!$B$2:$R$20,15,0),0),IFERROR(VLOOKUP(A7,'Таблица опт-розница'!$B$21:$R$42,15,0),0))</f>
        <v>362</v>
      </c>
      <c r="P7" s="4">
        <f>SUM(IFERROR(VLOOKUP(A7,'Таблица опт-розница'!$B$2:$R$20,16,0),0),IFERROR(VLOOKUP(A7,'Таблица опт-розница'!$B$21:$R$42,16,0),0))</f>
        <v>291</v>
      </c>
      <c r="Q7" s="4">
        <f>SUM(IFERROR(VLOOKUP(A7,'Таблица опт-розница'!$B$2:$R$20,17,0),0),IFERROR(VLOOKUP(A7,'Таблица опт-розница'!$B$21:$R$42,17,0),0))</f>
        <v>289</v>
      </c>
    </row>
    <row r="8" spans="1:17" x14ac:dyDescent="0.25">
      <c r="A8" s="4" t="s">
        <v>9</v>
      </c>
      <c r="B8" s="4">
        <f t="shared" si="0"/>
        <v>2147</v>
      </c>
      <c r="C8" s="5">
        <f t="shared" si="1"/>
        <v>1.9832252581795339E-2</v>
      </c>
      <c r="D8" s="5">
        <f t="shared" si="3"/>
        <v>0.18717323431062829</v>
      </c>
      <c r="E8" s="4" t="str">
        <f t="shared" si="2"/>
        <v>A</v>
      </c>
      <c r="F8" s="4">
        <f>SUM(IFERROR(VLOOKUP(A8,'Таблица опт-розница'!$B$2:$R$20,6,0),0),IFERROR(VLOOKUP(A8,'Таблица опт-розница'!$B$21:$R$42,6,0),0))</f>
        <v>130</v>
      </c>
      <c r="G8" s="4">
        <f>SUM(IFERROR(VLOOKUP(A8,'Таблица опт-розница'!$B$2:$R$20,7,0),0),IFERROR(VLOOKUP(A8,'Таблица опт-розница'!$B$21:$R$42,7,0),0))</f>
        <v>180</v>
      </c>
      <c r="H8" s="4">
        <f>SUM(IFERROR(VLOOKUP(A8,'Таблица опт-розница'!$B$2:$R$20,8,0),0),IFERROR(VLOOKUP(A8,'Таблица опт-розница'!$B$21:$R$42,8,0),0))</f>
        <v>133</v>
      </c>
      <c r="I8" s="4">
        <f>SUM(IFERROR(VLOOKUP(A8,'Таблица опт-розница'!$B$2:$R$20,9,0),0),IFERROR(VLOOKUP(A8,'Таблица опт-розница'!$B$21:$R$42,9,0),0))</f>
        <v>177</v>
      </c>
      <c r="J8" s="4">
        <f>SUM(IFERROR(VLOOKUP(A8,'Таблица опт-розница'!$B$2:$R$20,10,0),0),IFERROR(VLOOKUP(A8,'Таблица опт-розница'!$B$21:$R$42,10,0),0))</f>
        <v>137</v>
      </c>
      <c r="K8" s="4">
        <f>SUM(IFERROR(VLOOKUP(A8,'Таблица опт-розница'!$B$2:$R$20,11,0),0),IFERROR(VLOOKUP(A8,'Таблица опт-розница'!$B$21:$R$42,11,0),0))</f>
        <v>254</v>
      </c>
      <c r="L8" s="4">
        <f>SUM(IFERROR(VLOOKUP(A8,'Таблица опт-розница'!$B$2:$R$20,12,0),0),IFERROR(VLOOKUP(A8,'Таблица опт-розница'!$B$21:$R$42,12,0),0))</f>
        <v>218</v>
      </c>
      <c r="M8" s="4">
        <f>SUM(IFERROR(VLOOKUP(A8,'Таблица опт-розница'!$B$2:$R$20,13,0),0),IFERROR(VLOOKUP(A8,'Таблица опт-розница'!$B$21:$R$42,13,0),0))</f>
        <v>162</v>
      </c>
      <c r="N8" s="4">
        <f>SUM(IFERROR(VLOOKUP(A8,'Таблица опт-розница'!$B$2:$R$20,14,0),0),IFERROR(VLOOKUP(A8,'Таблица опт-розница'!$B$21:$R$42,14,0),0))</f>
        <v>225</v>
      </c>
      <c r="O8" s="4">
        <f>SUM(IFERROR(VLOOKUP(A8,'Таблица опт-розница'!$B$2:$R$20,15,0),0),IFERROR(VLOOKUP(A8,'Таблица опт-розница'!$B$21:$R$42,15,0),0))</f>
        <v>185</v>
      </c>
      <c r="P8" s="4">
        <f>SUM(IFERROR(VLOOKUP(A8,'Таблица опт-розница'!$B$2:$R$20,16,0),0),IFERROR(VLOOKUP(A8,'Таблица опт-розница'!$B$21:$R$42,16,0),0))</f>
        <v>171</v>
      </c>
      <c r="Q8" s="4">
        <f>SUM(IFERROR(VLOOKUP(A8,'Таблица опт-розница'!$B$2:$R$20,17,0),0),IFERROR(VLOOKUP(A8,'Таблица опт-розница'!$B$21:$R$42,17,0),0))</f>
        <v>175</v>
      </c>
    </row>
    <row r="9" spans="1:17" x14ac:dyDescent="0.25">
      <c r="A9" s="4" t="s">
        <v>10</v>
      </c>
      <c r="B9" s="4">
        <f t="shared" si="0"/>
        <v>1801</v>
      </c>
      <c r="C9" s="5">
        <f t="shared" si="1"/>
        <v>1.6636183930979695E-2</v>
      </c>
      <c r="D9" s="5">
        <f t="shared" si="3"/>
        <v>0.20380941824160798</v>
      </c>
      <c r="E9" s="4" t="str">
        <f t="shared" si="2"/>
        <v>A</v>
      </c>
      <c r="F9" s="4">
        <f>SUM(IFERROR(VLOOKUP(A9,'Таблица опт-розница'!$B$2:$R$20,6,0),0),IFERROR(VLOOKUP(A9,'Таблица опт-розница'!$B$21:$R$42,6,0),0))</f>
        <v>103</v>
      </c>
      <c r="G9" s="4">
        <f>SUM(IFERROR(VLOOKUP(A9,'Таблица опт-розница'!$B$2:$R$20,7,0),0),IFERROR(VLOOKUP(A9,'Таблица опт-розница'!$B$21:$R$42,7,0),0))</f>
        <v>106</v>
      </c>
      <c r="H9" s="4">
        <f>SUM(IFERROR(VLOOKUP(A9,'Таблица опт-розница'!$B$2:$R$20,8,0),0),IFERROR(VLOOKUP(A9,'Таблица опт-розница'!$B$21:$R$42,8,0),0))</f>
        <v>193</v>
      </c>
      <c r="I9" s="4">
        <f>SUM(IFERROR(VLOOKUP(A9,'Таблица опт-розница'!$B$2:$R$20,9,0),0),IFERROR(VLOOKUP(A9,'Таблица опт-розница'!$B$21:$R$42,9,0),0))</f>
        <v>180</v>
      </c>
      <c r="J9" s="4">
        <f>SUM(IFERROR(VLOOKUP(A9,'Таблица опт-розница'!$B$2:$R$20,10,0),0),IFERROR(VLOOKUP(A9,'Таблица опт-розница'!$B$21:$R$42,10,0),0))</f>
        <v>203</v>
      </c>
      <c r="K9" s="4">
        <f>SUM(IFERROR(VLOOKUP(A9,'Таблица опт-розница'!$B$2:$R$20,11,0),0),IFERROR(VLOOKUP(A9,'Таблица опт-розница'!$B$21:$R$42,11,0),0))</f>
        <v>143</v>
      </c>
      <c r="L9" s="4">
        <f>SUM(IFERROR(VLOOKUP(A9,'Таблица опт-розница'!$B$2:$R$20,12,0),0),IFERROR(VLOOKUP(A9,'Таблица опт-розница'!$B$21:$R$42,12,0),0))</f>
        <v>170</v>
      </c>
      <c r="M9" s="4">
        <f>SUM(IFERROR(VLOOKUP(A9,'Таблица опт-розница'!$B$2:$R$20,13,0),0),IFERROR(VLOOKUP(A9,'Таблица опт-розница'!$B$21:$R$42,13,0),0))</f>
        <v>121</v>
      </c>
      <c r="N9" s="4">
        <f>SUM(IFERROR(VLOOKUP(A9,'Таблица опт-розница'!$B$2:$R$20,14,0),0),IFERROR(VLOOKUP(A9,'Таблица опт-розница'!$B$21:$R$42,14,0),0))</f>
        <v>135</v>
      </c>
      <c r="O9" s="4">
        <f>SUM(IFERROR(VLOOKUP(A9,'Таблица опт-розница'!$B$2:$R$20,15,0),0),IFERROR(VLOOKUP(A9,'Таблица опт-розница'!$B$21:$R$42,15,0),0))</f>
        <v>137</v>
      </c>
      <c r="P9" s="4">
        <f>SUM(IFERROR(VLOOKUP(A9,'Таблица опт-розница'!$B$2:$R$20,16,0),0),IFERROR(VLOOKUP(A9,'Таблица опт-розница'!$B$21:$R$42,16,0),0))</f>
        <v>149</v>
      </c>
      <c r="Q9" s="4">
        <f>SUM(IFERROR(VLOOKUP(A9,'Таблица опт-розница'!$B$2:$R$20,17,0),0),IFERROR(VLOOKUP(A9,'Таблица опт-розница'!$B$21:$R$42,17,0),0))</f>
        <v>161</v>
      </c>
    </row>
    <row r="10" spans="1:17" x14ac:dyDescent="0.25">
      <c r="A10" s="4" t="s">
        <v>11</v>
      </c>
      <c r="B10" s="4">
        <f t="shared" si="0"/>
        <v>4280</v>
      </c>
      <c r="C10" s="5">
        <f t="shared" si="1"/>
        <v>3.9535184466736872E-2</v>
      </c>
      <c r="D10" s="5">
        <f t="shared" si="3"/>
        <v>0.24334460270834485</v>
      </c>
      <c r="E10" s="4" t="str">
        <f t="shared" si="2"/>
        <v>A</v>
      </c>
      <c r="F10" s="4">
        <f>SUM(IFERROR(VLOOKUP(A10,'Таблица опт-розница'!$B$2:$R$20,6,0),0),IFERROR(VLOOKUP(A10,'Таблица опт-розница'!$B$21:$R$42,6,0),0))</f>
        <v>246</v>
      </c>
      <c r="G10" s="4">
        <f>SUM(IFERROR(VLOOKUP(A10,'Таблица опт-розница'!$B$2:$R$20,7,0),0),IFERROR(VLOOKUP(A10,'Таблица опт-розница'!$B$21:$R$42,7,0),0))</f>
        <v>361</v>
      </c>
      <c r="H10" s="4">
        <f>SUM(IFERROR(VLOOKUP(A10,'Таблица опт-розница'!$B$2:$R$20,8,0),0),IFERROR(VLOOKUP(A10,'Таблица опт-розница'!$B$21:$R$42,8,0),0))</f>
        <v>362</v>
      </c>
      <c r="I10" s="4">
        <f>SUM(IFERROR(VLOOKUP(A10,'Таблица опт-розница'!$B$2:$R$20,9,0),0),IFERROR(VLOOKUP(A10,'Таблица опт-розница'!$B$21:$R$42,9,0),0))</f>
        <v>350</v>
      </c>
      <c r="J10" s="4">
        <f>SUM(IFERROR(VLOOKUP(A10,'Таблица опт-розница'!$B$2:$R$20,10,0),0),IFERROR(VLOOKUP(A10,'Таблица опт-розница'!$B$21:$R$42,10,0),0))</f>
        <v>364</v>
      </c>
      <c r="K10" s="4">
        <f>SUM(IFERROR(VLOOKUP(A10,'Таблица опт-розница'!$B$2:$R$20,11,0),0),IFERROR(VLOOKUP(A10,'Таблица опт-розница'!$B$21:$R$42,11,0),0))</f>
        <v>369</v>
      </c>
      <c r="L10" s="4">
        <f>SUM(IFERROR(VLOOKUP(A10,'Таблица опт-розница'!$B$2:$R$20,12,0),0),IFERROR(VLOOKUP(A10,'Таблица опт-розница'!$B$21:$R$42,12,0),0))</f>
        <v>415</v>
      </c>
      <c r="M10" s="4">
        <f>SUM(IFERROR(VLOOKUP(A10,'Таблица опт-розница'!$B$2:$R$20,13,0),0),IFERROR(VLOOKUP(A10,'Таблица опт-розница'!$B$21:$R$42,13,0),0))</f>
        <v>283</v>
      </c>
      <c r="N10" s="4">
        <f>SUM(IFERROR(VLOOKUP(A10,'Таблица опт-розница'!$B$2:$R$20,14,0),0),IFERROR(VLOOKUP(A10,'Таблица опт-розница'!$B$21:$R$42,14,0),0))</f>
        <v>423</v>
      </c>
      <c r="O10" s="4">
        <f>SUM(IFERROR(VLOOKUP(A10,'Таблица опт-розница'!$B$2:$R$20,15,0),0),IFERROR(VLOOKUP(A10,'Таблица опт-розница'!$B$21:$R$42,15,0),0))</f>
        <v>336</v>
      </c>
      <c r="P10" s="4">
        <f>SUM(IFERROR(VLOOKUP(A10,'Таблица опт-розница'!$B$2:$R$20,16,0),0),IFERROR(VLOOKUP(A10,'Таблица опт-розница'!$B$21:$R$42,16,0),0))</f>
        <v>407</v>
      </c>
      <c r="Q10" s="4">
        <f>SUM(IFERROR(VLOOKUP(A10,'Таблица опт-розница'!$B$2:$R$20,17,0),0),IFERROR(VLOOKUP(A10,'Таблица опт-розница'!$B$21:$R$42,17,0),0))</f>
        <v>364</v>
      </c>
    </row>
    <row r="11" spans="1:17" x14ac:dyDescent="0.25">
      <c r="A11" s="4" t="s">
        <v>12</v>
      </c>
      <c r="B11" s="4">
        <f t="shared" si="0"/>
        <v>4713</v>
      </c>
      <c r="C11" s="5">
        <f t="shared" si="1"/>
        <v>4.3534888876572635E-2</v>
      </c>
      <c r="D11" s="5">
        <f t="shared" si="3"/>
        <v>0.28687949158491749</v>
      </c>
      <c r="E11" s="4" t="str">
        <f t="shared" si="2"/>
        <v>A</v>
      </c>
      <c r="F11" s="4">
        <f>SUM(IFERROR(VLOOKUP(A11,'Таблица опт-розница'!$B$2:$R$20,6,0),0),IFERROR(VLOOKUP(A11,'Таблица опт-розница'!$B$21:$R$42,6,0),0))</f>
        <v>259</v>
      </c>
      <c r="G11" s="4">
        <f>SUM(IFERROR(VLOOKUP(A11,'Таблица опт-розница'!$B$2:$R$20,7,0),0),IFERROR(VLOOKUP(A11,'Таблица опт-розница'!$B$21:$R$42,7,0),0))</f>
        <v>368</v>
      </c>
      <c r="H11" s="4">
        <f>SUM(IFERROR(VLOOKUP(A11,'Таблица опт-розница'!$B$2:$R$20,8,0),0),IFERROR(VLOOKUP(A11,'Таблица опт-розница'!$B$21:$R$42,8,0),0))</f>
        <v>417</v>
      </c>
      <c r="I11" s="4">
        <f>SUM(IFERROR(VLOOKUP(A11,'Таблица опт-розница'!$B$2:$R$20,9,0),0),IFERROR(VLOOKUP(A11,'Таблица опт-розница'!$B$21:$R$42,9,0),0))</f>
        <v>362</v>
      </c>
      <c r="J11" s="4">
        <f>SUM(IFERROR(VLOOKUP(A11,'Таблица опт-розница'!$B$2:$R$20,10,0),0),IFERROR(VLOOKUP(A11,'Таблица опт-розница'!$B$21:$R$42,10,0),0))</f>
        <v>465</v>
      </c>
      <c r="K11" s="4">
        <f>SUM(IFERROR(VLOOKUP(A11,'Таблица опт-розница'!$B$2:$R$20,11,0),0),IFERROR(VLOOKUP(A11,'Таблица опт-розница'!$B$21:$R$42,11,0),0))</f>
        <v>423</v>
      </c>
      <c r="L11" s="4">
        <f>SUM(IFERROR(VLOOKUP(A11,'Таблица опт-розница'!$B$2:$R$20,12,0),0),IFERROR(VLOOKUP(A11,'Таблица опт-розница'!$B$21:$R$42,12,0),0))</f>
        <v>433</v>
      </c>
      <c r="M11" s="4">
        <f>SUM(IFERROR(VLOOKUP(A11,'Таблица опт-розница'!$B$2:$R$20,13,0),0),IFERROR(VLOOKUP(A11,'Таблица опт-розница'!$B$21:$R$42,13,0),0))</f>
        <v>345</v>
      </c>
      <c r="N11" s="4">
        <f>SUM(IFERROR(VLOOKUP(A11,'Таблица опт-розница'!$B$2:$R$20,14,0),0),IFERROR(VLOOKUP(A11,'Таблица опт-розница'!$B$21:$R$42,14,0),0))</f>
        <v>446</v>
      </c>
      <c r="O11" s="4">
        <f>SUM(IFERROR(VLOOKUP(A11,'Таблица опт-розница'!$B$2:$R$20,15,0),0),IFERROR(VLOOKUP(A11,'Таблица опт-розница'!$B$21:$R$42,15,0),0))</f>
        <v>411</v>
      </c>
      <c r="P11" s="4">
        <f>SUM(IFERROR(VLOOKUP(A11,'Таблица опт-розница'!$B$2:$R$20,16,0),0),IFERROR(VLOOKUP(A11,'Таблица опт-розница'!$B$21:$R$42,16,0),0))</f>
        <v>339</v>
      </c>
      <c r="Q11" s="4">
        <f>SUM(IFERROR(VLOOKUP(A11,'Таблица опт-розница'!$B$2:$R$20,17,0),0),IFERROR(VLOOKUP(A11,'Таблица опт-розница'!$B$21:$R$42,17,0),0))</f>
        <v>445</v>
      </c>
    </row>
    <row r="12" spans="1:17" x14ac:dyDescent="0.25">
      <c r="A12" s="4" t="s">
        <v>13</v>
      </c>
      <c r="B12" s="4">
        <f t="shared" si="0"/>
        <v>4550</v>
      </c>
      <c r="C12" s="5">
        <f t="shared" si="1"/>
        <v>4.2029226477488961E-2</v>
      </c>
      <c r="D12" s="5">
        <f t="shared" si="3"/>
        <v>0.32890871806240646</v>
      </c>
      <c r="E12" s="4" t="str">
        <f t="shared" si="2"/>
        <v>A</v>
      </c>
      <c r="F12" s="4">
        <f>SUM(IFERROR(VLOOKUP(A12,'Таблица опт-розница'!$B$2:$R$20,6,0),0),IFERROR(VLOOKUP(A12,'Таблица опт-розница'!$B$21:$R$42,6,0),0))</f>
        <v>273</v>
      </c>
      <c r="G12" s="4">
        <f>SUM(IFERROR(VLOOKUP(A12,'Таблица опт-розница'!$B$2:$R$20,7,0),0),IFERROR(VLOOKUP(A12,'Таблица опт-розница'!$B$21:$R$42,7,0),0))</f>
        <v>471</v>
      </c>
      <c r="H12" s="4">
        <f>SUM(IFERROR(VLOOKUP(A12,'Таблица опт-розница'!$B$2:$R$20,8,0),0),IFERROR(VLOOKUP(A12,'Таблица опт-розница'!$B$21:$R$42,8,0),0))</f>
        <v>405</v>
      </c>
      <c r="I12" s="4">
        <f>SUM(IFERROR(VLOOKUP(A12,'Таблица опт-розница'!$B$2:$R$20,9,0),0),IFERROR(VLOOKUP(A12,'Таблица опт-розница'!$B$21:$R$42,9,0),0))</f>
        <v>359</v>
      </c>
      <c r="J12" s="4">
        <f>SUM(IFERROR(VLOOKUP(A12,'Таблица опт-розница'!$B$2:$R$20,10,0),0),IFERROR(VLOOKUP(A12,'Таблица опт-розница'!$B$21:$R$42,10,0),0))</f>
        <v>380</v>
      </c>
      <c r="K12" s="4">
        <f>SUM(IFERROR(VLOOKUP(A12,'Таблица опт-розница'!$B$2:$R$20,11,0),0),IFERROR(VLOOKUP(A12,'Таблица опт-розница'!$B$21:$R$42,11,0),0))</f>
        <v>395</v>
      </c>
      <c r="L12" s="4">
        <f>SUM(IFERROR(VLOOKUP(A12,'Таблица опт-розница'!$B$2:$R$20,12,0),0),IFERROR(VLOOKUP(A12,'Таблица опт-розница'!$B$21:$R$42,12,0),0))</f>
        <v>297</v>
      </c>
      <c r="M12" s="4">
        <f>SUM(IFERROR(VLOOKUP(A12,'Таблица опт-розница'!$B$2:$R$20,13,0),0),IFERROR(VLOOKUP(A12,'Таблица опт-розница'!$B$21:$R$42,13,0),0))</f>
        <v>403</v>
      </c>
      <c r="N12" s="4">
        <f>SUM(IFERROR(VLOOKUP(A12,'Таблица опт-розница'!$B$2:$R$20,14,0),0),IFERROR(VLOOKUP(A12,'Таблица опт-розница'!$B$21:$R$42,14,0),0))</f>
        <v>300</v>
      </c>
      <c r="O12" s="4">
        <f>SUM(IFERROR(VLOOKUP(A12,'Таблица опт-розница'!$B$2:$R$20,15,0),0),IFERROR(VLOOKUP(A12,'Таблица опт-розница'!$B$21:$R$42,15,0),0))</f>
        <v>456</v>
      </c>
      <c r="P12" s="4">
        <f>SUM(IFERROR(VLOOKUP(A12,'Таблица опт-розница'!$B$2:$R$20,16,0),0),IFERROR(VLOOKUP(A12,'Таблица опт-розница'!$B$21:$R$42,16,0),0))</f>
        <v>376</v>
      </c>
      <c r="Q12" s="4">
        <f>SUM(IFERROR(VLOOKUP(A12,'Таблица опт-розница'!$B$2:$R$20,17,0),0),IFERROR(VLOOKUP(A12,'Таблица опт-розница'!$B$21:$R$42,17,0),0))</f>
        <v>435</v>
      </c>
    </row>
    <row r="13" spans="1:17" x14ac:dyDescent="0.25">
      <c r="A13" s="4" t="s">
        <v>14</v>
      </c>
      <c r="B13" s="4">
        <f t="shared" si="0"/>
        <v>2176</v>
      </c>
      <c r="C13" s="5">
        <f t="shared" si="1"/>
        <v>2.0100131168135381E-2</v>
      </c>
      <c r="D13" s="5">
        <f t="shared" si="3"/>
        <v>0.34900884923054182</v>
      </c>
      <c r="E13" s="4" t="str">
        <f t="shared" si="2"/>
        <v>A</v>
      </c>
      <c r="F13" s="4">
        <f>SUM(IFERROR(VLOOKUP(A13,'Таблица опт-розница'!$B$2:$R$20,6,0),0),IFERROR(VLOOKUP(A13,'Таблица опт-розница'!$B$21:$R$42,6,0),0))</f>
        <v>128</v>
      </c>
      <c r="G13" s="4">
        <f>SUM(IFERROR(VLOOKUP(A13,'Таблица опт-розница'!$B$2:$R$20,7,0),0),IFERROR(VLOOKUP(A13,'Таблица опт-розница'!$B$21:$R$42,7,0),0))</f>
        <v>185</v>
      </c>
      <c r="H13" s="4">
        <f>SUM(IFERROR(VLOOKUP(A13,'Таблица опт-розница'!$B$2:$R$20,8,0),0),IFERROR(VLOOKUP(A13,'Таблица опт-розница'!$B$21:$R$42,8,0),0))</f>
        <v>184</v>
      </c>
      <c r="I13" s="4">
        <f>SUM(IFERROR(VLOOKUP(A13,'Таблица опт-розница'!$B$2:$R$20,9,0),0),IFERROR(VLOOKUP(A13,'Таблица опт-розница'!$B$21:$R$42,9,0),0))</f>
        <v>173</v>
      </c>
      <c r="J13" s="4">
        <f>SUM(IFERROR(VLOOKUP(A13,'Таблица опт-розница'!$B$2:$R$20,10,0),0),IFERROR(VLOOKUP(A13,'Таблица опт-розница'!$B$21:$R$42,10,0),0))</f>
        <v>254</v>
      </c>
      <c r="K13" s="4">
        <f>SUM(IFERROR(VLOOKUP(A13,'Таблица опт-розница'!$B$2:$R$20,11,0),0),IFERROR(VLOOKUP(A13,'Таблица опт-розница'!$B$21:$R$42,11,0),0))</f>
        <v>200</v>
      </c>
      <c r="L13" s="4">
        <f>SUM(IFERROR(VLOOKUP(A13,'Таблица опт-розница'!$B$2:$R$20,12,0),0),IFERROR(VLOOKUP(A13,'Таблица опт-розница'!$B$21:$R$42,12,0),0))</f>
        <v>149</v>
      </c>
      <c r="M13" s="4">
        <f>SUM(IFERROR(VLOOKUP(A13,'Таблица опт-розница'!$B$2:$R$20,13,0),0),IFERROR(VLOOKUP(A13,'Таблица опт-розница'!$B$21:$R$42,13,0),0))</f>
        <v>130</v>
      </c>
      <c r="N13" s="4">
        <f>SUM(IFERROR(VLOOKUP(A13,'Таблица опт-розница'!$B$2:$R$20,14,0),0),IFERROR(VLOOKUP(A13,'Таблица опт-розница'!$B$21:$R$42,14,0),0))</f>
        <v>132</v>
      </c>
      <c r="O13" s="4">
        <f>SUM(IFERROR(VLOOKUP(A13,'Таблица опт-розница'!$B$2:$R$20,15,0),0),IFERROR(VLOOKUP(A13,'Таблица опт-розница'!$B$21:$R$42,15,0),0))</f>
        <v>189</v>
      </c>
      <c r="P13" s="4">
        <f>SUM(IFERROR(VLOOKUP(A13,'Таблица опт-розница'!$B$2:$R$20,16,0),0),IFERROR(VLOOKUP(A13,'Таблица опт-розница'!$B$21:$R$42,16,0),0))</f>
        <v>244</v>
      </c>
      <c r="Q13" s="4">
        <f>SUM(IFERROR(VLOOKUP(A13,'Таблица опт-розница'!$B$2:$R$20,17,0),0),IFERROR(VLOOKUP(A13,'Таблица опт-розница'!$B$21:$R$42,17,0),0))</f>
        <v>208</v>
      </c>
    </row>
    <row r="14" spans="1:17" x14ac:dyDescent="0.25">
      <c r="A14" s="4" t="s">
        <v>15</v>
      </c>
      <c r="B14" s="4">
        <f t="shared" si="0"/>
        <v>5088</v>
      </c>
      <c r="C14" s="5">
        <f t="shared" si="1"/>
        <v>4.6998836113728314E-2</v>
      </c>
      <c r="D14" s="5">
        <f t="shared" si="3"/>
        <v>0.39600768534427011</v>
      </c>
      <c r="E14" s="4" t="str">
        <f t="shared" si="2"/>
        <v>A</v>
      </c>
      <c r="F14" s="4">
        <f>SUM(IFERROR(VLOOKUP(A14,'Таблица опт-розница'!$B$2:$R$20,6,0),0),IFERROR(VLOOKUP(A14,'Таблица опт-розница'!$B$21:$R$42,6,0),0))</f>
        <v>295</v>
      </c>
      <c r="G14" s="4">
        <f>SUM(IFERROR(VLOOKUP(A14,'Таблица опт-розница'!$B$2:$R$20,7,0),0),IFERROR(VLOOKUP(A14,'Таблица опт-розница'!$B$21:$R$42,7,0),0))</f>
        <v>355</v>
      </c>
      <c r="H14" s="4">
        <f>SUM(IFERROR(VLOOKUP(A14,'Таблица опт-розница'!$B$2:$R$20,8,0),0),IFERROR(VLOOKUP(A14,'Таблица опт-розница'!$B$21:$R$42,8,0),0))</f>
        <v>561</v>
      </c>
      <c r="I14" s="4">
        <f>SUM(IFERROR(VLOOKUP(A14,'Таблица опт-розница'!$B$2:$R$20,9,0),0),IFERROR(VLOOKUP(A14,'Таблица опт-розница'!$B$21:$R$42,9,0),0))</f>
        <v>440</v>
      </c>
      <c r="J14" s="4">
        <f>SUM(IFERROR(VLOOKUP(A14,'Таблица опт-розница'!$B$2:$R$20,10,0),0),IFERROR(VLOOKUP(A14,'Таблица опт-розница'!$B$21:$R$42,10,0),0))</f>
        <v>475</v>
      </c>
      <c r="K14" s="4">
        <f>SUM(IFERROR(VLOOKUP(A14,'Таблица опт-розница'!$B$2:$R$20,11,0),0),IFERROR(VLOOKUP(A14,'Таблица опт-розница'!$B$21:$R$42,11,0),0))</f>
        <v>423</v>
      </c>
      <c r="L14" s="4">
        <f>SUM(IFERROR(VLOOKUP(A14,'Таблица опт-розница'!$B$2:$R$20,12,0),0),IFERROR(VLOOKUP(A14,'Таблица опт-розница'!$B$21:$R$42,12,0),0))</f>
        <v>413</v>
      </c>
      <c r="M14" s="4">
        <f>SUM(IFERROR(VLOOKUP(A14,'Таблица опт-розница'!$B$2:$R$20,13,0),0),IFERROR(VLOOKUP(A14,'Таблица опт-розница'!$B$21:$R$42,13,0),0))</f>
        <v>442</v>
      </c>
      <c r="N14" s="4">
        <f>SUM(IFERROR(VLOOKUP(A14,'Таблица опт-розница'!$B$2:$R$20,14,0),0),IFERROR(VLOOKUP(A14,'Таблица опт-розница'!$B$21:$R$42,14,0),0))</f>
        <v>486</v>
      </c>
      <c r="O14" s="4">
        <f>SUM(IFERROR(VLOOKUP(A14,'Таблица опт-розница'!$B$2:$R$20,15,0),0),IFERROR(VLOOKUP(A14,'Таблица опт-розница'!$B$21:$R$42,15,0),0))</f>
        <v>435</v>
      </c>
      <c r="P14" s="4">
        <f>SUM(IFERROR(VLOOKUP(A14,'Таблица опт-розница'!$B$2:$R$20,16,0),0),IFERROR(VLOOKUP(A14,'Таблица опт-розница'!$B$21:$R$42,16,0),0))</f>
        <v>395</v>
      </c>
      <c r="Q14" s="4">
        <f>SUM(IFERROR(VLOOKUP(A14,'Таблица опт-розница'!$B$2:$R$20,17,0),0),IFERROR(VLOOKUP(A14,'Таблица опт-розница'!$B$21:$R$42,17,0),0))</f>
        <v>368</v>
      </c>
    </row>
    <row r="15" spans="1:17" x14ac:dyDescent="0.25">
      <c r="A15" s="4" t="s">
        <v>16</v>
      </c>
      <c r="B15" s="4">
        <f t="shared" si="0"/>
        <v>3056</v>
      </c>
      <c r="C15" s="5">
        <f t="shared" si="1"/>
        <v>2.8228860684660718E-2</v>
      </c>
      <c r="D15" s="5">
        <f t="shared" si="3"/>
        <v>0.42423654602893085</v>
      </c>
      <c r="E15" s="4" t="str">
        <f t="shared" si="2"/>
        <v>A</v>
      </c>
      <c r="F15" s="4">
        <f>SUM(IFERROR(VLOOKUP(A15,'Таблица опт-розница'!$B$2:$R$20,6,0),0),IFERROR(VLOOKUP(A15,'Таблица опт-розница'!$B$21:$R$42,6,0),0))</f>
        <v>168</v>
      </c>
      <c r="G15" s="4">
        <f>SUM(IFERROR(VLOOKUP(A15,'Таблица опт-розница'!$B$2:$R$20,7,0),0),IFERROR(VLOOKUP(A15,'Таблица опт-розница'!$B$21:$R$42,7,0),0))</f>
        <v>204</v>
      </c>
      <c r="H15" s="4">
        <f>SUM(IFERROR(VLOOKUP(A15,'Таблица опт-розница'!$B$2:$R$20,8,0),0),IFERROR(VLOOKUP(A15,'Таблица опт-розница'!$B$21:$R$42,8,0),0))</f>
        <v>335</v>
      </c>
      <c r="I15" s="4">
        <f>SUM(IFERROR(VLOOKUP(A15,'Таблица опт-розница'!$B$2:$R$20,9,0),0),IFERROR(VLOOKUP(A15,'Таблица опт-розница'!$B$21:$R$42,9,0),0))</f>
        <v>227</v>
      </c>
      <c r="J15" s="4">
        <f>SUM(IFERROR(VLOOKUP(A15,'Таблица опт-розница'!$B$2:$R$20,10,0),0),IFERROR(VLOOKUP(A15,'Таблица опт-розница'!$B$21:$R$42,10,0),0))</f>
        <v>301</v>
      </c>
      <c r="K15" s="4">
        <f>SUM(IFERROR(VLOOKUP(A15,'Таблица опт-розница'!$B$2:$R$20,11,0),0),IFERROR(VLOOKUP(A15,'Таблица опт-розница'!$B$21:$R$42,11,0),0))</f>
        <v>316</v>
      </c>
      <c r="L15" s="4">
        <f>SUM(IFERROR(VLOOKUP(A15,'Таблица опт-розница'!$B$2:$R$20,12,0),0),IFERROR(VLOOKUP(A15,'Таблица опт-розница'!$B$21:$R$42,12,0),0))</f>
        <v>328</v>
      </c>
      <c r="M15" s="4">
        <f>SUM(IFERROR(VLOOKUP(A15,'Таблица опт-розница'!$B$2:$R$20,13,0),0),IFERROR(VLOOKUP(A15,'Таблица опт-розница'!$B$21:$R$42,13,0),0))</f>
        <v>204</v>
      </c>
      <c r="N15" s="4">
        <f>SUM(IFERROR(VLOOKUP(A15,'Таблица опт-розница'!$B$2:$R$20,14,0),0),IFERROR(VLOOKUP(A15,'Таблица опт-розница'!$B$21:$R$42,14,0),0))</f>
        <v>227</v>
      </c>
      <c r="O15" s="4">
        <f>SUM(IFERROR(VLOOKUP(A15,'Таблица опт-розница'!$B$2:$R$20,15,0),0),IFERROR(VLOOKUP(A15,'Таблица опт-розница'!$B$21:$R$42,15,0),0))</f>
        <v>199</v>
      </c>
      <c r="P15" s="4">
        <f>SUM(IFERROR(VLOOKUP(A15,'Таблица опт-розница'!$B$2:$R$20,16,0),0),IFERROR(VLOOKUP(A15,'Таблица опт-розница'!$B$21:$R$42,16,0),0))</f>
        <v>286</v>
      </c>
      <c r="Q15" s="4">
        <f>SUM(IFERROR(VLOOKUP(A15,'Таблица опт-розница'!$B$2:$R$20,17,0),0),IFERROR(VLOOKUP(A15,'Таблица опт-розница'!$B$21:$R$42,17,0),0))</f>
        <v>261</v>
      </c>
    </row>
    <row r="16" spans="1:17" x14ac:dyDescent="0.25">
      <c r="A16" s="4" t="s">
        <v>17</v>
      </c>
      <c r="B16" s="4">
        <f t="shared" si="0"/>
        <v>5713</v>
      </c>
      <c r="C16" s="5">
        <f t="shared" si="1"/>
        <v>5.2772081508987788E-2</v>
      </c>
      <c r="D16" s="5">
        <f t="shared" si="3"/>
        <v>0.47700862753791862</v>
      </c>
      <c r="E16" s="4" t="str">
        <f t="shared" si="2"/>
        <v>A</v>
      </c>
      <c r="F16" s="4">
        <f>SUM(IFERROR(VLOOKUP(A16,'Таблица опт-розница'!$B$2:$R$20,6,0),0),IFERROR(VLOOKUP(A16,'Таблица опт-розница'!$B$21:$R$42,6,0),0))</f>
        <v>319</v>
      </c>
      <c r="G16" s="4">
        <f>SUM(IFERROR(VLOOKUP(A16,'Таблица опт-розница'!$B$2:$R$20,7,0),0),IFERROR(VLOOKUP(A16,'Таблица опт-розница'!$B$21:$R$42,7,0),0))</f>
        <v>390</v>
      </c>
      <c r="H16" s="4">
        <f>SUM(IFERROR(VLOOKUP(A16,'Таблица опт-розница'!$B$2:$R$20,8,0),0),IFERROR(VLOOKUP(A16,'Таблица опт-розница'!$B$21:$R$42,8,0),0))</f>
        <v>485</v>
      </c>
      <c r="I16" s="4">
        <f>SUM(IFERROR(VLOOKUP(A16,'Таблица опт-розница'!$B$2:$R$20,9,0),0),IFERROR(VLOOKUP(A16,'Таблица опт-розница'!$B$21:$R$42,9,0),0))</f>
        <v>414</v>
      </c>
      <c r="J16" s="4">
        <f>SUM(IFERROR(VLOOKUP(A16,'Таблица опт-розница'!$B$2:$R$20,10,0),0),IFERROR(VLOOKUP(A16,'Таблица опт-розница'!$B$21:$R$42,10,0),0))</f>
        <v>511</v>
      </c>
      <c r="K16" s="4">
        <f>SUM(IFERROR(VLOOKUP(A16,'Таблица опт-розница'!$B$2:$R$20,11,0),0),IFERROR(VLOOKUP(A16,'Таблица опт-розница'!$B$21:$R$42,11,0),0))</f>
        <v>425</v>
      </c>
      <c r="L16" s="4">
        <f>SUM(IFERROR(VLOOKUP(A16,'Таблица опт-розница'!$B$2:$R$20,12,0),0),IFERROR(VLOOKUP(A16,'Таблица опт-розница'!$B$21:$R$42,12,0),0))</f>
        <v>435</v>
      </c>
      <c r="M16" s="4">
        <f>SUM(IFERROR(VLOOKUP(A16,'Таблица опт-розница'!$B$2:$R$20,13,0),0),IFERROR(VLOOKUP(A16,'Таблица опт-розница'!$B$21:$R$42,13,0),0))</f>
        <v>536</v>
      </c>
      <c r="N16" s="4">
        <f>SUM(IFERROR(VLOOKUP(A16,'Таблица опт-розница'!$B$2:$R$20,14,0),0),IFERROR(VLOOKUP(A16,'Таблица опт-розница'!$B$21:$R$42,14,0),0))</f>
        <v>536</v>
      </c>
      <c r="O16" s="4">
        <f>SUM(IFERROR(VLOOKUP(A16,'Таблица опт-розница'!$B$2:$R$20,15,0),0),IFERROR(VLOOKUP(A16,'Таблица опт-розница'!$B$21:$R$42,15,0),0))</f>
        <v>542</v>
      </c>
      <c r="P16" s="4">
        <f>SUM(IFERROR(VLOOKUP(A16,'Таблица опт-розница'!$B$2:$R$20,16,0),0),IFERROR(VLOOKUP(A16,'Таблица опт-розница'!$B$21:$R$42,16,0),0))</f>
        <v>570</v>
      </c>
      <c r="Q16" s="4">
        <f>SUM(IFERROR(VLOOKUP(A16,'Таблица опт-розница'!$B$2:$R$20,17,0),0),IFERROR(VLOOKUP(A16,'Таблица опт-розница'!$B$21:$R$42,17,0),0))</f>
        <v>550</v>
      </c>
    </row>
    <row r="17" spans="1:17" x14ac:dyDescent="0.25">
      <c r="A17" s="4" t="s">
        <v>18</v>
      </c>
      <c r="B17" s="4">
        <f t="shared" si="0"/>
        <v>2610</v>
      </c>
      <c r="C17" s="5">
        <f t="shared" si="1"/>
        <v>2.4109072770603559E-2</v>
      </c>
      <c r="D17" s="5">
        <f t="shared" si="3"/>
        <v>0.50111770030852221</v>
      </c>
      <c r="E17" s="4" t="str">
        <f t="shared" si="2"/>
        <v>B</v>
      </c>
      <c r="F17" s="4">
        <f>SUM(IFERROR(VLOOKUP(A17,'Таблица опт-розница'!$B$2:$R$20,6,0),0),IFERROR(VLOOKUP(A17,'Таблица опт-розница'!$B$21:$R$42,6,0),0))</f>
        <v>150</v>
      </c>
      <c r="G17" s="4">
        <f>SUM(IFERROR(VLOOKUP(A17,'Таблица опт-розница'!$B$2:$R$20,7,0),0),IFERROR(VLOOKUP(A17,'Таблица опт-розница'!$B$21:$R$42,7,0),0))</f>
        <v>288</v>
      </c>
      <c r="H17" s="4">
        <f>SUM(IFERROR(VLOOKUP(A17,'Таблица опт-розница'!$B$2:$R$20,8,0),0),IFERROR(VLOOKUP(A17,'Таблица опт-розница'!$B$21:$R$42,8,0),0))</f>
        <v>212</v>
      </c>
      <c r="I17" s="4">
        <f>SUM(IFERROR(VLOOKUP(A17,'Таблица опт-розница'!$B$2:$R$20,9,0),0),IFERROR(VLOOKUP(A17,'Таблица опт-розница'!$B$21:$R$42,9,0),0))</f>
        <v>251</v>
      </c>
      <c r="J17" s="4">
        <f>SUM(IFERROR(VLOOKUP(A17,'Таблица опт-розница'!$B$2:$R$20,10,0),0),IFERROR(VLOOKUP(A17,'Таблица опт-розница'!$B$21:$R$42,10,0),0))</f>
        <v>212</v>
      </c>
      <c r="K17" s="4">
        <f>SUM(IFERROR(VLOOKUP(A17,'Таблица опт-розница'!$B$2:$R$20,11,0),0),IFERROR(VLOOKUP(A17,'Таблица опт-розница'!$B$21:$R$42,11,0),0))</f>
        <v>264</v>
      </c>
      <c r="L17" s="4">
        <f>SUM(IFERROR(VLOOKUP(A17,'Таблица опт-розница'!$B$2:$R$20,12,0),0),IFERROR(VLOOKUP(A17,'Таблица опт-розница'!$B$21:$R$42,12,0),0))</f>
        <v>183</v>
      </c>
      <c r="M17" s="4">
        <f>SUM(IFERROR(VLOOKUP(A17,'Таблица опт-розница'!$B$2:$R$20,13,0),0),IFERROR(VLOOKUP(A17,'Таблица опт-розница'!$B$21:$R$42,13,0),0))</f>
        <v>233</v>
      </c>
      <c r="N17" s="4">
        <f>SUM(IFERROR(VLOOKUP(A17,'Таблица опт-розница'!$B$2:$R$20,14,0),0),IFERROR(VLOOKUP(A17,'Таблица опт-розница'!$B$21:$R$42,14,0),0))</f>
        <v>165</v>
      </c>
      <c r="O17" s="4">
        <f>SUM(IFERROR(VLOOKUP(A17,'Таблица опт-розница'!$B$2:$R$20,15,0),0),IFERROR(VLOOKUP(A17,'Таблица опт-розница'!$B$21:$R$42,15,0),0))</f>
        <v>299</v>
      </c>
      <c r="P17" s="4">
        <f>SUM(IFERROR(VLOOKUP(A17,'Таблица опт-розница'!$B$2:$R$20,16,0),0),IFERROR(VLOOKUP(A17,'Таблица опт-розница'!$B$21:$R$42,16,0),0))</f>
        <v>185</v>
      </c>
      <c r="Q17" s="4">
        <f>SUM(IFERROR(VLOOKUP(A17,'Таблица опт-розница'!$B$2:$R$20,17,0),0),IFERROR(VLOOKUP(A17,'Таблица опт-розница'!$B$21:$R$42,17,0),0))</f>
        <v>168</v>
      </c>
    </row>
    <row r="18" spans="1:17" x14ac:dyDescent="0.25">
      <c r="A18" s="4" t="s">
        <v>19</v>
      </c>
      <c r="B18" s="4">
        <f t="shared" si="0"/>
        <v>5664</v>
      </c>
      <c r="C18" s="5">
        <f t="shared" si="1"/>
        <v>5.2319459069999442E-2</v>
      </c>
      <c r="D18" s="5">
        <f t="shared" si="3"/>
        <v>0.55343715937852167</v>
      </c>
      <c r="E18" s="4" t="str">
        <f t="shared" si="2"/>
        <v>B</v>
      </c>
      <c r="F18" s="4">
        <f>SUM(IFERROR(VLOOKUP(A18,'Таблица опт-розница'!$B$2:$R$20,6,0),0),IFERROR(VLOOKUP(A18,'Таблица опт-розница'!$B$21:$R$42,6,0),0))</f>
        <v>344</v>
      </c>
      <c r="G18" s="4">
        <f>SUM(IFERROR(VLOOKUP(A18,'Таблица опт-розница'!$B$2:$R$20,7,0),0),IFERROR(VLOOKUP(A18,'Таблица опт-розница'!$B$21:$R$42,7,0),0))</f>
        <v>628</v>
      </c>
      <c r="H18" s="4">
        <f>SUM(IFERROR(VLOOKUP(A18,'Таблица опт-розница'!$B$2:$R$20,8,0),0),IFERROR(VLOOKUP(A18,'Таблица опт-розница'!$B$21:$R$42,8,0),0))</f>
        <v>405</v>
      </c>
      <c r="I18" s="4">
        <f>SUM(IFERROR(VLOOKUP(A18,'Таблица опт-розница'!$B$2:$R$20,9,0),0),IFERROR(VLOOKUP(A18,'Таблица опт-розница'!$B$21:$R$42,9,0),0))</f>
        <v>501</v>
      </c>
      <c r="J18" s="4">
        <f>SUM(IFERROR(VLOOKUP(A18,'Таблица опт-розница'!$B$2:$R$20,10,0),0),IFERROR(VLOOKUP(A18,'Таблица опт-розница'!$B$21:$R$42,10,0),0))</f>
        <v>403</v>
      </c>
      <c r="K18" s="4">
        <f>SUM(IFERROR(VLOOKUP(A18,'Таблица опт-розница'!$B$2:$R$20,11,0),0),IFERROR(VLOOKUP(A18,'Таблица опт-розница'!$B$21:$R$42,11,0),0))</f>
        <v>475</v>
      </c>
      <c r="L18" s="4">
        <f>SUM(IFERROR(VLOOKUP(A18,'Таблица опт-розница'!$B$2:$R$20,12,0),0),IFERROR(VLOOKUP(A18,'Таблица опт-розница'!$B$21:$R$42,12,0),0))</f>
        <v>508</v>
      </c>
      <c r="M18" s="4">
        <f>SUM(IFERROR(VLOOKUP(A18,'Таблица опт-розница'!$B$2:$R$20,13,0),0),IFERROR(VLOOKUP(A18,'Таблица опт-розница'!$B$21:$R$42,13,0),0))</f>
        <v>513</v>
      </c>
      <c r="N18" s="4">
        <f>SUM(IFERROR(VLOOKUP(A18,'Таблица опт-розница'!$B$2:$R$20,14,0),0),IFERROR(VLOOKUP(A18,'Таблица опт-розница'!$B$21:$R$42,14,0),0))</f>
        <v>385</v>
      </c>
      <c r="O18" s="4">
        <f>SUM(IFERROR(VLOOKUP(A18,'Таблица опт-розница'!$B$2:$R$20,15,0),0),IFERROR(VLOOKUP(A18,'Таблица опт-розница'!$B$21:$R$42,15,0),0))</f>
        <v>557</v>
      </c>
      <c r="P18" s="4">
        <f>SUM(IFERROR(VLOOKUP(A18,'Таблица опт-розница'!$B$2:$R$20,16,0),0),IFERROR(VLOOKUP(A18,'Таблица опт-розница'!$B$21:$R$42,16,0),0))</f>
        <v>403</v>
      </c>
      <c r="Q18" s="4">
        <f>SUM(IFERROR(VLOOKUP(A18,'Таблица опт-розница'!$B$2:$R$20,17,0),0),IFERROR(VLOOKUP(A18,'Таблица опт-розница'!$B$21:$R$42,17,0),0))</f>
        <v>542</v>
      </c>
    </row>
    <row r="19" spans="1:17" x14ac:dyDescent="0.25">
      <c r="A19" s="4" t="s">
        <v>20</v>
      </c>
      <c r="B19" s="4">
        <f t="shared" si="0"/>
        <v>6599</v>
      </c>
      <c r="C19" s="5">
        <f t="shared" si="1"/>
        <v>6.095623418130762E-2</v>
      </c>
      <c r="D19" s="5">
        <f t="shared" si="3"/>
        <v>0.61439339355982925</v>
      </c>
      <c r="E19" s="4" t="str">
        <f t="shared" si="2"/>
        <v>B</v>
      </c>
      <c r="F19" s="4">
        <f>SUM(IFERROR(VLOOKUP(A19,'Таблица опт-розница'!$B$2:$R$20,6,0),0),IFERROR(VLOOKUP(A19,'Таблица опт-розница'!$B$21:$R$42,6,0),0))</f>
        <v>362</v>
      </c>
      <c r="G19" s="4">
        <f>SUM(IFERROR(VLOOKUP(A19,'Таблица опт-розница'!$B$2:$R$20,7,0),0),IFERROR(VLOOKUP(A19,'Таблица опт-розница'!$B$21:$R$42,7,0),0))</f>
        <v>456</v>
      </c>
      <c r="H19" s="4">
        <f>SUM(IFERROR(VLOOKUP(A19,'Таблица опт-розница'!$B$2:$R$20,8,0),0),IFERROR(VLOOKUP(A19,'Таблица опт-розница'!$B$21:$R$42,8,0),0))</f>
        <v>576</v>
      </c>
      <c r="I19" s="4">
        <f>SUM(IFERROR(VLOOKUP(A19,'Таблица опт-розница'!$B$2:$R$20,9,0),0),IFERROR(VLOOKUP(A19,'Таблица опт-розница'!$B$21:$R$42,9,0),0))</f>
        <v>443</v>
      </c>
      <c r="J19" s="4">
        <f>SUM(IFERROR(VLOOKUP(A19,'Таблица опт-розница'!$B$2:$R$20,10,0),0),IFERROR(VLOOKUP(A19,'Таблица опт-розница'!$B$21:$R$42,10,0),0))</f>
        <v>639</v>
      </c>
      <c r="K19" s="4">
        <f>SUM(IFERROR(VLOOKUP(A19,'Таблица опт-розница'!$B$2:$R$20,11,0),0),IFERROR(VLOOKUP(A19,'Таблица опт-розница'!$B$21:$R$42,11,0),0))</f>
        <v>564</v>
      </c>
      <c r="L19" s="4">
        <f>SUM(IFERROR(VLOOKUP(A19,'Таблица опт-розница'!$B$2:$R$20,12,0),0),IFERROR(VLOOKUP(A19,'Таблица опт-розница'!$B$21:$R$42,12,0),0))</f>
        <v>599</v>
      </c>
      <c r="M19" s="4">
        <f>SUM(IFERROR(VLOOKUP(A19,'Таблица опт-розница'!$B$2:$R$20,13,0),0),IFERROR(VLOOKUP(A19,'Таблица опт-розница'!$B$21:$R$42,13,0),0))</f>
        <v>453</v>
      </c>
      <c r="N19" s="4">
        <f>SUM(IFERROR(VLOOKUP(A19,'Таблица опт-розница'!$B$2:$R$20,14,0),0),IFERROR(VLOOKUP(A19,'Таблица опт-розница'!$B$21:$R$42,14,0),0))</f>
        <v>708</v>
      </c>
      <c r="O19" s="4">
        <f>SUM(IFERROR(VLOOKUP(A19,'Таблица опт-розница'!$B$2:$R$20,15,0),0),IFERROR(VLOOKUP(A19,'Таблица опт-розница'!$B$21:$R$42,15,0),0))</f>
        <v>587</v>
      </c>
      <c r="P19" s="4">
        <f>SUM(IFERROR(VLOOKUP(A19,'Таблица опт-розница'!$B$2:$R$20,16,0),0),IFERROR(VLOOKUP(A19,'Таблица опт-розница'!$B$21:$R$42,16,0),0))</f>
        <v>626</v>
      </c>
      <c r="Q19" s="4">
        <f>SUM(IFERROR(VLOOKUP(A19,'Таблица опт-розница'!$B$2:$R$20,17,0),0),IFERROR(VLOOKUP(A19,'Таблица опт-розница'!$B$21:$R$42,17,0),0))</f>
        <v>586</v>
      </c>
    </row>
    <row r="20" spans="1:17" x14ac:dyDescent="0.25">
      <c r="A20" s="4" t="s">
        <v>21</v>
      </c>
      <c r="B20" s="4">
        <f t="shared" si="0"/>
        <v>6522</v>
      </c>
      <c r="C20" s="5">
        <f t="shared" si="1"/>
        <v>6.0244970348611648E-2</v>
      </c>
      <c r="D20" s="5">
        <f t="shared" si="3"/>
        <v>0.6746383639084409</v>
      </c>
      <c r="E20" s="4" t="str">
        <f t="shared" si="2"/>
        <v>B</v>
      </c>
      <c r="F20" s="4">
        <f>SUM(IFERROR(VLOOKUP(A20,'Таблица опт-розница'!$B$2:$R$20,6,0),0),IFERROR(VLOOKUP(A20,'Таблица опт-розница'!$B$21:$R$42,6,0),0))</f>
        <v>381</v>
      </c>
      <c r="G20" s="4">
        <f>SUM(IFERROR(VLOOKUP(A20,'Таблица опт-розница'!$B$2:$R$20,7,0),0),IFERROR(VLOOKUP(A20,'Таблица опт-розница'!$B$21:$R$42,7,0),0))</f>
        <v>504</v>
      </c>
      <c r="H20" s="4">
        <f>SUM(IFERROR(VLOOKUP(A20,'Таблица опт-розница'!$B$2:$R$20,8,0),0),IFERROR(VLOOKUP(A20,'Таблица опт-розница'!$B$21:$R$42,8,0),0))</f>
        <v>421</v>
      </c>
      <c r="I20" s="4">
        <f>SUM(IFERROR(VLOOKUP(A20,'Таблица опт-розница'!$B$2:$R$20,9,0),0),IFERROR(VLOOKUP(A20,'Таблица опт-розница'!$B$21:$R$42,9,0),0))</f>
        <v>541</v>
      </c>
      <c r="J20" s="4">
        <f>SUM(IFERROR(VLOOKUP(A20,'Таблица опт-розница'!$B$2:$R$20,10,0),0),IFERROR(VLOOKUP(A20,'Таблица опт-розница'!$B$21:$R$42,10,0),0))</f>
        <v>631</v>
      </c>
      <c r="K20" s="4">
        <f>SUM(IFERROR(VLOOKUP(A20,'Таблица опт-розница'!$B$2:$R$20,11,0),0),IFERROR(VLOOKUP(A20,'Таблица опт-розница'!$B$21:$R$42,11,0),0))</f>
        <v>657</v>
      </c>
      <c r="L20" s="4">
        <f>SUM(IFERROR(VLOOKUP(A20,'Таблица опт-розница'!$B$2:$R$20,12,0),0),IFERROR(VLOOKUP(A20,'Таблица опт-розница'!$B$21:$R$42,12,0),0))</f>
        <v>573</v>
      </c>
      <c r="M20" s="4">
        <f>SUM(IFERROR(VLOOKUP(A20,'Таблица опт-розница'!$B$2:$R$20,13,0),0),IFERROR(VLOOKUP(A20,'Таблица опт-розница'!$B$21:$R$42,13,0),0))</f>
        <v>549</v>
      </c>
      <c r="N20" s="4">
        <f>SUM(IFERROR(VLOOKUP(A20,'Таблица опт-розница'!$B$2:$R$20,14,0),0),IFERROR(VLOOKUP(A20,'Таблица опт-розница'!$B$21:$R$42,14,0),0))</f>
        <v>469</v>
      </c>
      <c r="O20" s="4">
        <f>SUM(IFERROR(VLOOKUP(A20,'Таблица опт-розница'!$B$2:$R$20,15,0),0),IFERROR(VLOOKUP(A20,'Таблица опт-розница'!$B$21:$R$42,15,0),0))</f>
        <v>623</v>
      </c>
      <c r="P20" s="4">
        <f>SUM(IFERROR(VLOOKUP(A20,'Таблица опт-розница'!$B$2:$R$20,16,0),0),IFERROR(VLOOKUP(A20,'Таблица опт-розница'!$B$21:$R$42,16,0),0))</f>
        <v>591</v>
      </c>
      <c r="Q20" s="4">
        <f>SUM(IFERROR(VLOOKUP(A20,'Таблица опт-розница'!$B$2:$R$20,17,0),0),IFERROR(VLOOKUP(A20,'Таблица опт-розница'!$B$21:$R$42,17,0),0))</f>
        <v>582</v>
      </c>
    </row>
    <row r="21" spans="1:17" x14ac:dyDescent="0.25">
      <c r="A21" s="4" t="s">
        <v>22</v>
      </c>
      <c r="B21" s="4">
        <f t="shared" si="0"/>
        <v>3382</v>
      </c>
      <c r="C21" s="5">
        <f t="shared" si="1"/>
        <v>3.1240185482828059E-2</v>
      </c>
      <c r="D21" s="5">
        <f t="shared" si="3"/>
        <v>0.70587854939126893</v>
      </c>
      <c r="E21" s="4" t="str">
        <f t="shared" si="2"/>
        <v>B</v>
      </c>
      <c r="F21" s="4">
        <f>SUM(IFERROR(VLOOKUP(A21,'Таблица опт-розница'!$B$2:$R$20,6,0),0),IFERROR(VLOOKUP(A21,'Таблица опт-розница'!$B$21:$R$42,6,0),0))</f>
        <v>184</v>
      </c>
      <c r="G21" s="4">
        <f>SUM(IFERROR(VLOOKUP(A21,'Таблица опт-розница'!$B$2:$R$20,7,0),0),IFERROR(VLOOKUP(A21,'Таблица опт-розница'!$B$21:$R$42,7,0),0))</f>
        <v>240</v>
      </c>
      <c r="H21" s="4">
        <f>SUM(IFERROR(VLOOKUP(A21,'Таблица опт-розница'!$B$2:$R$20,8,0),0),IFERROR(VLOOKUP(A21,'Таблица опт-розница'!$B$21:$R$42,8,0),0))</f>
        <v>313</v>
      </c>
      <c r="I21" s="4">
        <f>SUM(IFERROR(VLOOKUP(A21,'Таблица опт-розница'!$B$2:$R$20,9,0),0),IFERROR(VLOOKUP(A21,'Таблица опт-розница'!$B$21:$R$42,9,0),0))</f>
        <v>210</v>
      </c>
      <c r="J21" s="4">
        <f>SUM(IFERROR(VLOOKUP(A21,'Таблица опт-розница'!$B$2:$R$20,10,0),0),IFERROR(VLOOKUP(A21,'Таблица опт-розница'!$B$21:$R$42,10,0),0))</f>
        <v>367</v>
      </c>
      <c r="K21" s="4">
        <f>SUM(IFERROR(VLOOKUP(A21,'Таблица опт-розница'!$B$2:$R$20,11,0),0),IFERROR(VLOOKUP(A21,'Таблица опт-розница'!$B$21:$R$42,11,0),0))</f>
        <v>273</v>
      </c>
      <c r="L21" s="4">
        <f>SUM(IFERROR(VLOOKUP(A21,'Таблица опт-розница'!$B$2:$R$20,12,0),0),IFERROR(VLOOKUP(A21,'Таблица опт-розница'!$B$21:$R$42,12,0),0))</f>
        <v>365</v>
      </c>
      <c r="M21" s="4">
        <f>SUM(IFERROR(VLOOKUP(A21,'Таблица опт-розница'!$B$2:$R$20,13,0),0),IFERROR(VLOOKUP(A21,'Таблица опт-розница'!$B$21:$R$42,13,0),0))</f>
        <v>262</v>
      </c>
      <c r="N21" s="4">
        <f>SUM(IFERROR(VLOOKUP(A21,'Таблица опт-розница'!$B$2:$R$20,14,0),0),IFERROR(VLOOKUP(A21,'Таблица опт-розница'!$B$21:$R$42,14,0),0))</f>
        <v>337</v>
      </c>
      <c r="O21" s="4">
        <f>SUM(IFERROR(VLOOKUP(A21,'Таблица опт-розница'!$B$2:$R$20,15,0),0),IFERROR(VLOOKUP(A21,'Таблица опт-розница'!$B$21:$R$42,15,0),0))</f>
        <v>190</v>
      </c>
      <c r="P21" s="4">
        <f>SUM(IFERROR(VLOOKUP(A21,'Таблица опт-розница'!$B$2:$R$20,16,0),0),IFERROR(VLOOKUP(A21,'Таблица опт-розница'!$B$21:$R$42,16,0),0))</f>
        <v>315</v>
      </c>
      <c r="Q21" s="4">
        <f>SUM(IFERROR(VLOOKUP(A21,'Таблица опт-розница'!$B$2:$R$20,17,0),0),IFERROR(VLOOKUP(A21,'Таблица опт-розница'!$B$21:$R$42,17,0),0))</f>
        <v>326</v>
      </c>
    </row>
    <row r="22" spans="1:17" x14ac:dyDescent="0.25">
      <c r="A22" s="4" t="s">
        <v>23</v>
      </c>
      <c r="B22" s="4">
        <f t="shared" si="0"/>
        <v>3523</v>
      </c>
      <c r="C22" s="5">
        <f t="shared" si="1"/>
        <v>3.2542629643998594E-2</v>
      </c>
      <c r="D22" s="5">
        <f t="shared" si="3"/>
        <v>0.73842117903526749</v>
      </c>
      <c r="E22" s="4" t="str">
        <f t="shared" si="2"/>
        <v>B</v>
      </c>
      <c r="F22" s="4">
        <f>SUM(IFERROR(VLOOKUP(A22,'Таблица опт-розница'!$B$2:$R$20,6,0),0),IFERROR(VLOOKUP(A22,'Таблица опт-розница'!$B$21:$R$42,6,0),0))</f>
        <v>217</v>
      </c>
      <c r="G22" s="4">
        <f>SUM(IFERROR(VLOOKUP(A22,'Таблица опт-розница'!$B$2:$R$20,7,0),0),IFERROR(VLOOKUP(A22,'Таблица опт-розница'!$B$21:$R$42,7,0),0))</f>
        <v>257</v>
      </c>
      <c r="H22" s="4">
        <f>SUM(IFERROR(VLOOKUP(A22,'Таблица опт-розница'!$B$2:$R$20,8,0),0),IFERROR(VLOOKUP(A22,'Таблица опт-розница'!$B$21:$R$42,8,0),0))</f>
        <v>270</v>
      </c>
      <c r="I22" s="4">
        <f>SUM(IFERROR(VLOOKUP(A22,'Таблица опт-розница'!$B$2:$R$20,9,0),0),IFERROR(VLOOKUP(A22,'Таблица опт-розница'!$B$21:$R$42,9,0),0))</f>
        <v>419</v>
      </c>
      <c r="J22" s="4">
        <f>SUM(IFERROR(VLOOKUP(A22,'Таблица опт-розница'!$B$2:$R$20,10,0),0),IFERROR(VLOOKUP(A22,'Таблица опт-розница'!$B$21:$R$42,10,0),0))</f>
        <v>289</v>
      </c>
      <c r="K22" s="4">
        <f>SUM(IFERROR(VLOOKUP(A22,'Таблица опт-розница'!$B$2:$R$20,11,0),0),IFERROR(VLOOKUP(A22,'Таблица опт-розница'!$B$21:$R$42,11,0),0))</f>
        <v>395</v>
      </c>
      <c r="L22" s="4">
        <f>SUM(IFERROR(VLOOKUP(A22,'Таблица опт-розница'!$B$2:$R$20,12,0),0),IFERROR(VLOOKUP(A22,'Таблица опт-розница'!$B$21:$R$42,12,0),0))</f>
        <v>233</v>
      </c>
      <c r="M22" s="4">
        <f>SUM(IFERROR(VLOOKUP(A22,'Таблица опт-розница'!$B$2:$R$20,13,0),0),IFERROR(VLOOKUP(A22,'Таблица опт-розница'!$B$21:$R$42,13,0),0))</f>
        <v>254</v>
      </c>
      <c r="N22" s="4">
        <f>SUM(IFERROR(VLOOKUP(A22,'Таблица опт-розница'!$B$2:$R$20,14,0),0),IFERROR(VLOOKUP(A22,'Таблица опт-розница'!$B$21:$R$42,14,0),0))</f>
        <v>280</v>
      </c>
      <c r="O22" s="4">
        <f>SUM(IFERROR(VLOOKUP(A22,'Таблица опт-розница'!$B$2:$R$20,15,0),0),IFERROR(VLOOKUP(A22,'Таблица опт-розница'!$B$21:$R$42,15,0),0))</f>
        <v>246</v>
      </c>
      <c r="P22" s="4">
        <f>SUM(IFERROR(VLOOKUP(A22,'Таблица опт-розница'!$B$2:$R$20,16,0),0),IFERROR(VLOOKUP(A22,'Таблица опт-розница'!$B$21:$R$42,16,0),0))</f>
        <v>374</v>
      </c>
      <c r="Q22" s="4">
        <f>SUM(IFERROR(VLOOKUP(A22,'Таблица опт-розница'!$B$2:$R$20,17,0),0),IFERROR(VLOOKUP(A22,'Таблица опт-розница'!$B$21:$R$42,17,0),0))</f>
        <v>289</v>
      </c>
    </row>
    <row r="23" spans="1:17" x14ac:dyDescent="0.25">
      <c r="A23" s="4" t="s">
        <v>24</v>
      </c>
      <c r="B23" s="4">
        <f t="shared" si="0"/>
        <v>7863</v>
      </c>
      <c r="C23" s="5">
        <f t="shared" si="1"/>
        <v>7.2632045668680381E-2</v>
      </c>
      <c r="D23" s="5">
        <f t="shared" si="3"/>
        <v>0.81105322470394792</v>
      </c>
      <c r="E23" s="4" t="str">
        <f t="shared" si="2"/>
        <v>C</v>
      </c>
      <c r="F23" s="4">
        <f>SUM(IFERROR(VLOOKUP(A23,'Таблица опт-розница'!$B$2:$R$20,6,0),0),IFERROR(VLOOKUP(A23,'Таблица опт-розница'!$B$21:$R$42,6,0),0))</f>
        <v>422</v>
      </c>
      <c r="G23" s="4">
        <f>SUM(IFERROR(VLOOKUP(A23,'Таблица опт-розница'!$B$2:$R$20,7,0),0),IFERROR(VLOOKUP(A23,'Таблица опт-розница'!$B$21:$R$42,7,0),0))</f>
        <v>661</v>
      </c>
      <c r="H23" s="4">
        <f>SUM(IFERROR(VLOOKUP(A23,'Таблица опт-розница'!$B$2:$R$20,8,0),0),IFERROR(VLOOKUP(A23,'Таблица опт-розница'!$B$21:$R$42,8,0),0))</f>
        <v>592</v>
      </c>
      <c r="I23" s="4">
        <f>SUM(IFERROR(VLOOKUP(A23,'Таблица опт-розница'!$B$2:$R$20,9,0),0),IFERROR(VLOOKUP(A23,'Таблица опт-розница'!$B$21:$R$42,9,0),0))</f>
        <v>799</v>
      </c>
      <c r="J23" s="4">
        <f>SUM(IFERROR(VLOOKUP(A23,'Таблица опт-розница'!$B$2:$R$20,10,0),0),IFERROR(VLOOKUP(A23,'Таблица опт-розница'!$B$21:$R$42,10,0),0))</f>
        <v>651</v>
      </c>
      <c r="K23" s="4">
        <f>SUM(IFERROR(VLOOKUP(A23,'Таблица опт-розница'!$B$2:$R$20,11,0),0),IFERROR(VLOOKUP(A23,'Таблица опт-розница'!$B$21:$R$42,11,0),0))</f>
        <v>733</v>
      </c>
      <c r="L23" s="4">
        <f>SUM(IFERROR(VLOOKUP(A23,'Таблица опт-розница'!$B$2:$R$20,12,0),0),IFERROR(VLOOKUP(A23,'Таблица опт-розница'!$B$21:$R$42,12,0),0))</f>
        <v>585</v>
      </c>
      <c r="M23" s="4">
        <f>SUM(IFERROR(VLOOKUP(A23,'Таблица опт-розница'!$B$2:$R$20,13,0),0),IFERROR(VLOOKUP(A23,'Таблица опт-розница'!$B$21:$R$42,13,0),0))</f>
        <v>746</v>
      </c>
      <c r="N23" s="4">
        <f>SUM(IFERROR(VLOOKUP(A23,'Таблица опт-розница'!$B$2:$R$20,14,0),0),IFERROR(VLOOKUP(A23,'Таблица опт-розница'!$B$21:$R$42,14,0),0))</f>
        <v>667</v>
      </c>
      <c r="O23" s="4">
        <f>SUM(IFERROR(VLOOKUP(A23,'Таблица опт-розница'!$B$2:$R$20,15,0),0),IFERROR(VLOOKUP(A23,'Таблица опт-розница'!$B$21:$R$42,15,0),0))</f>
        <v>576</v>
      </c>
      <c r="P23" s="4">
        <f>SUM(IFERROR(VLOOKUP(A23,'Таблица опт-розница'!$B$2:$R$20,16,0),0),IFERROR(VLOOKUP(A23,'Таблица опт-розница'!$B$21:$R$42,16,0),0))</f>
        <v>754</v>
      </c>
      <c r="Q23" s="4">
        <f>SUM(IFERROR(VLOOKUP(A23,'Таблица опт-розница'!$B$2:$R$20,17,0),0),IFERROR(VLOOKUP(A23,'Таблица опт-розница'!$B$21:$R$42,17,0),0))</f>
        <v>677</v>
      </c>
    </row>
    <row r="24" spans="1:17" x14ac:dyDescent="0.25">
      <c r="A24" s="4" t="s">
        <v>25</v>
      </c>
      <c r="B24" s="4">
        <f t="shared" si="0"/>
        <v>7921</v>
      </c>
      <c r="C24" s="5">
        <f t="shared" si="1"/>
        <v>7.3167802841360458E-2</v>
      </c>
      <c r="D24" s="5">
        <f t="shared" si="3"/>
        <v>0.8842210275453084</v>
      </c>
      <c r="E24" s="4" t="str">
        <f t="shared" si="2"/>
        <v>C</v>
      </c>
      <c r="F24" s="4">
        <f>SUM(IFERROR(VLOOKUP(A24,'Таблица опт-розница'!$B$2:$R$20,6,0),0),IFERROR(VLOOKUP(A24,'Таблица опт-розница'!$B$21:$R$42,6,0),0))</f>
        <v>444</v>
      </c>
      <c r="G24" s="4">
        <f>SUM(IFERROR(VLOOKUP(A24,'Таблица опт-розница'!$B$2:$R$20,7,0),0),IFERROR(VLOOKUP(A24,'Таблица опт-розница'!$B$21:$R$42,7,0),0))</f>
        <v>517</v>
      </c>
      <c r="H24" s="4">
        <f>SUM(IFERROR(VLOOKUP(A24,'Таблица опт-розница'!$B$2:$R$20,8,0),0),IFERROR(VLOOKUP(A24,'Таблица опт-розница'!$B$21:$R$42,8,0),0))</f>
        <v>748</v>
      </c>
      <c r="I24" s="4">
        <f>SUM(IFERROR(VLOOKUP(A24,'Таблица опт-розница'!$B$2:$R$20,9,0),0),IFERROR(VLOOKUP(A24,'Таблица опт-розница'!$B$21:$R$42,9,0),0))</f>
        <v>623</v>
      </c>
      <c r="J24" s="4">
        <f>SUM(IFERROR(VLOOKUP(A24,'Таблица опт-розница'!$B$2:$R$20,10,0),0),IFERROR(VLOOKUP(A24,'Таблица опт-розница'!$B$21:$R$42,10,0),0))</f>
        <v>447</v>
      </c>
      <c r="K24" s="4">
        <f>SUM(IFERROR(VLOOKUP(A24,'Таблица опт-розница'!$B$2:$R$20,11,0),0),IFERROR(VLOOKUP(A24,'Таблица опт-розница'!$B$21:$R$42,11,0),0))</f>
        <v>662</v>
      </c>
      <c r="L24" s="4">
        <f>SUM(IFERROR(VLOOKUP(A24,'Таблица опт-розница'!$B$2:$R$20,12,0),0),IFERROR(VLOOKUP(A24,'Таблица опт-розница'!$B$21:$R$42,12,0),0))</f>
        <v>746</v>
      </c>
      <c r="M24" s="4">
        <f>SUM(IFERROR(VLOOKUP(A24,'Таблица опт-розница'!$B$2:$R$20,13,0),0),IFERROR(VLOOKUP(A24,'Таблица опт-розница'!$B$21:$R$42,13,0),0))</f>
        <v>737</v>
      </c>
      <c r="N24" s="4">
        <f>SUM(IFERROR(VLOOKUP(A24,'Таблица опт-розница'!$B$2:$R$20,14,0),0),IFERROR(VLOOKUP(A24,'Таблица опт-розница'!$B$21:$R$42,14,0),0))</f>
        <v>836</v>
      </c>
      <c r="O24" s="4">
        <f>SUM(IFERROR(VLOOKUP(A24,'Таблица опт-розница'!$B$2:$R$20,15,0),0),IFERROR(VLOOKUP(A24,'Таблица опт-розница'!$B$21:$R$42,15,0),0))</f>
        <v>570</v>
      </c>
      <c r="P24" s="4">
        <f>SUM(IFERROR(VLOOKUP(A24,'Таблица опт-розница'!$B$2:$R$20,16,0),0),IFERROR(VLOOKUP(A24,'Таблица опт-розница'!$B$21:$R$42,16,0),0))</f>
        <v>717</v>
      </c>
      <c r="Q24" s="4">
        <f>SUM(IFERROR(VLOOKUP(A24,'Таблица опт-розница'!$B$2:$R$20,17,0),0),IFERROR(VLOOKUP(A24,'Таблица опт-розница'!$B$21:$R$42,17,0),0))</f>
        <v>874</v>
      </c>
    </row>
    <row r="25" spans="1:17" x14ac:dyDescent="0.25">
      <c r="A25" s="4" t="s">
        <v>26</v>
      </c>
      <c r="B25" s="4">
        <f t="shared" si="0"/>
        <v>3998</v>
      </c>
      <c r="C25" s="5">
        <f t="shared" si="1"/>
        <v>3.6930296144395795E-2</v>
      </c>
      <c r="D25" s="5">
        <f t="shared" si="3"/>
        <v>0.9211513236897042</v>
      </c>
      <c r="E25" s="4" t="str">
        <f t="shared" si="2"/>
        <v>C</v>
      </c>
      <c r="F25" s="4">
        <f>SUM(IFERROR(VLOOKUP(A25,'Таблица опт-розница'!$B$2:$R$20,6,0),0),IFERROR(VLOOKUP(A25,'Таблица опт-розница'!$B$21:$R$42,6,0),0))</f>
        <v>215</v>
      </c>
      <c r="G25" s="4">
        <f>SUM(IFERROR(VLOOKUP(A25,'Таблица опт-розница'!$B$2:$R$20,7,0),0),IFERROR(VLOOKUP(A25,'Таблица опт-розница'!$B$21:$R$42,7,0),0))</f>
        <v>235</v>
      </c>
      <c r="H25" s="4">
        <f>SUM(IFERROR(VLOOKUP(A25,'Таблица опт-розница'!$B$2:$R$20,8,0),0),IFERROR(VLOOKUP(A25,'Таблица опт-розница'!$B$21:$R$42,8,0),0))</f>
        <v>327</v>
      </c>
      <c r="I25" s="4">
        <f>SUM(IFERROR(VLOOKUP(A25,'Таблица опт-розница'!$B$2:$R$20,9,0),0),IFERROR(VLOOKUP(A25,'Таблица опт-розница'!$B$21:$R$42,9,0),0))</f>
        <v>392</v>
      </c>
      <c r="J25" s="4">
        <f>SUM(IFERROR(VLOOKUP(A25,'Таблица опт-розница'!$B$2:$R$20,10,0),0),IFERROR(VLOOKUP(A25,'Таблица опт-розница'!$B$21:$R$42,10,0),0))</f>
        <v>301</v>
      </c>
      <c r="K25" s="4">
        <f>SUM(IFERROR(VLOOKUP(A25,'Таблица опт-розница'!$B$2:$R$20,11,0),0),IFERROR(VLOOKUP(A25,'Таблица опт-розница'!$B$21:$R$42,11,0),0))</f>
        <v>405</v>
      </c>
      <c r="L25" s="4">
        <f>SUM(IFERROR(VLOOKUP(A25,'Таблица опт-розница'!$B$2:$R$20,12,0),0),IFERROR(VLOOKUP(A25,'Таблица опт-розница'!$B$21:$R$42,12,0),0))</f>
        <v>353</v>
      </c>
      <c r="M25" s="4">
        <f>SUM(IFERROR(VLOOKUP(A25,'Таблица опт-розница'!$B$2:$R$20,13,0),0),IFERROR(VLOOKUP(A25,'Таблица опт-розница'!$B$21:$R$42,13,0),0))</f>
        <v>407</v>
      </c>
      <c r="N25" s="4">
        <f>SUM(IFERROR(VLOOKUP(A25,'Таблица опт-розница'!$B$2:$R$20,14,0),0),IFERROR(VLOOKUP(A25,'Таблица опт-розница'!$B$21:$R$42,14,0),0))</f>
        <v>383</v>
      </c>
      <c r="O25" s="4">
        <f>SUM(IFERROR(VLOOKUP(A25,'Таблица опт-розница'!$B$2:$R$20,15,0),0),IFERROR(VLOOKUP(A25,'Таблица опт-розница'!$B$21:$R$42,15,0),0))</f>
        <v>295</v>
      </c>
      <c r="P25" s="4">
        <f>SUM(IFERROR(VLOOKUP(A25,'Таблица опт-розница'!$B$2:$R$20,16,0),0),IFERROR(VLOOKUP(A25,'Таблица опт-розница'!$B$21:$R$42,16,0),0))</f>
        <v>403</v>
      </c>
      <c r="Q25" s="4">
        <f>SUM(IFERROR(VLOOKUP(A25,'Таблица опт-розница'!$B$2:$R$20,17,0),0),IFERROR(VLOOKUP(A25,'Таблица опт-розница'!$B$21:$R$42,17,0),0))</f>
        <v>282</v>
      </c>
    </row>
    <row r="26" spans="1:17" x14ac:dyDescent="0.25">
      <c r="A26" s="4" t="s">
        <v>27</v>
      </c>
      <c r="B26" s="4">
        <f t="shared" si="0"/>
        <v>8536</v>
      </c>
      <c r="C26" s="5">
        <f t="shared" si="1"/>
        <v>7.8848676310295782E-2</v>
      </c>
      <c r="D26" s="5">
        <f t="shared" si="3"/>
        <v>1</v>
      </c>
      <c r="E26" s="4" t="str">
        <f t="shared" si="2"/>
        <v>C</v>
      </c>
      <c r="F26" s="4">
        <f>SUM(IFERROR(VLOOKUP(A26,'Таблица опт-розница'!$B$2:$R$20,6,0),0),IFERROR(VLOOKUP(A26,'Таблица опт-розница'!$B$21:$R$42,6,0),0))</f>
        <v>478</v>
      </c>
      <c r="G26" s="4">
        <f>SUM(IFERROR(VLOOKUP(A26,'Таблица опт-розница'!$B$2:$R$20,7,0),0),IFERROR(VLOOKUP(A26,'Таблица опт-розница'!$B$21:$R$42,7,0),0))</f>
        <v>773</v>
      </c>
      <c r="H26" s="4">
        <f>SUM(IFERROR(VLOOKUP(A26,'Таблица опт-розница'!$B$2:$R$20,8,0),0),IFERROR(VLOOKUP(A26,'Таблица опт-розница'!$B$21:$R$42,8,0),0))</f>
        <v>871</v>
      </c>
      <c r="I26" s="4">
        <f>SUM(IFERROR(VLOOKUP(A26,'Таблица опт-розница'!$B$2:$R$20,9,0),0),IFERROR(VLOOKUP(A26,'Таблица опт-розница'!$B$21:$R$42,9,0),0))</f>
        <v>718</v>
      </c>
      <c r="J26" s="4">
        <f>SUM(IFERROR(VLOOKUP(A26,'Таблица опт-розница'!$B$2:$R$20,10,0),0),IFERROR(VLOOKUP(A26,'Таблица опт-розница'!$B$21:$R$42,10,0),0))</f>
        <v>670</v>
      </c>
      <c r="K26" s="4">
        <f>SUM(IFERROR(VLOOKUP(A26,'Таблица опт-розница'!$B$2:$R$20,11,0),0),IFERROR(VLOOKUP(A26,'Таблица опт-розница'!$B$21:$R$42,11,0),0))</f>
        <v>666</v>
      </c>
      <c r="L26" s="4">
        <f>SUM(IFERROR(VLOOKUP(A26,'Таблица опт-розница'!$B$2:$R$20,12,0),0),IFERROR(VLOOKUP(A26,'Таблица опт-розница'!$B$21:$R$42,12,0),0))</f>
        <v>687</v>
      </c>
      <c r="M26" s="4">
        <f>SUM(IFERROR(VLOOKUP(A26,'Таблица опт-розница'!$B$2:$R$20,13,0),0),IFERROR(VLOOKUP(A26,'Таблица опт-розница'!$B$21:$R$42,13,0),0))</f>
        <v>588</v>
      </c>
      <c r="N26" s="4">
        <f>SUM(IFERROR(VLOOKUP(A26,'Таблица опт-розница'!$B$2:$R$20,14,0),0),IFERROR(VLOOKUP(A26,'Таблица опт-розница'!$B$21:$R$42,14,0),0))</f>
        <v>860</v>
      </c>
      <c r="O26" s="4">
        <f>SUM(IFERROR(VLOOKUP(A26,'Таблица опт-розница'!$B$2:$R$20,15,0),0),IFERROR(VLOOKUP(A26,'Таблица опт-розница'!$B$21:$R$42,15,0),0))</f>
        <v>678</v>
      </c>
      <c r="P26" s="4">
        <f>SUM(IFERROR(VLOOKUP(A26,'Таблица опт-розница'!$B$2:$R$20,16,0),0),IFERROR(VLOOKUP(A26,'Таблица опт-розница'!$B$21:$R$42,16,0),0))</f>
        <v>753</v>
      </c>
      <c r="Q26" s="4">
        <f>SUM(IFERROR(VLOOKUP(A26,'Таблица опт-розница'!$B$2:$R$20,17,0),0),IFERROR(VLOOKUP(A26,'Таблица опт-розница'!$B$21:$R$42,17,0),0))</f>
        <v>794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86D7-DC30-4CDE-8728-84CEF8F232A3}">
  <dimension ref="A1:C42"/>
  <sheetViews>
    <sheetView tabSelected="1" workbookViewId="0">
      <selection activeCell="E38" sqref="E38"/>
    </sheetView>
  </sheetViews>
  <sheetFormatPr defaultRowHeight="15" x14ac:dyDescent="0.25"/>
  <cols>
    <col min="1" max="1" width="14" bestFit="1" customWidth="1"/>
    <col min="2" max="2" width="14.42578125" bestFit="1" customWidth="1"/>
    <col min="3" max="3" width="18.5703125" bestFit="1" customWidth="1"/>
  </cols>
  <sheetData>
    <row r="1" spans="1:3" x14ac:dyDescent="0.25">
      <c r="A1" t="s">
        <v>31</v>
      </c>
      <c r="B1" t="s">
        <v>30</v>
      </c>
      <c r="C1" t="s">
        <v>32</v>
      </c>
    </row>
    <row r="2" spans="1:3" x14ac:dyDescent="0.25">
      <c r="A2" t="s">
        <v>2</v>
      </c>
      <c r="B2" t="s">
        <v>3</v>
      </c>
      <c r="C2">
        <v>1798</v>
      </c>
    </row>
    <row r="3" spans="1:3" x14ac:dyDescent="0.25">
      <c r="A3" t="s">
        <v>2</v>
      </c>
      <c r="B3" t="s">
        <v>4</v>
      </c>
      <c r="C3">
        <v>1816</v>
      </c>
    </row>
    <row r="4" spans="1:3" x14ac:dyDescent="0.25">
      <c r="A4" t="s">
        <v>2</v>
      </c>
      <c r="B4" t="s">
        <v>5</v>
      </c>
      <c r="C4">
        <v>1653</v>
      </c>
    </row>
    <row r="5" spans="1:3" x14ac:dyDescent="0.25">
      <c r="A5" t="s">
        <v>2</v>
      </c>
      <c r="B5" t="s">
        <v>7</v>
      </c>
      <c r="C5">
        <v>1839</v>
      </c>
    </row>
    <row r="6" spans="1:3" x14ac:dyDescent="0.25">
      <c r="A6" t="s">
        <v>2</v>
      </c>
      <c r="B6" t="s">
        <v>8</v>
      </c>
      <c r="C6">
        <v>2139</v>
      </c>
    </row>
    <row r="7" spans="1:3" x14ac:dyDescent="0.25">
      <c r="A7" t="s">
        <v>2</v>
      </c>
      <c r="B7" t="s">
        <v>9</v>
      </c>
      <c r="C7">
        <v>2147</v>
      </c>
    </row>
    <row r="8" spans="1:3" x14ac:dyDescent="0.25">
      <c r="A8" t="s">
        <v>2</v>
      </c>
      <c r="B8" t="s">
        <v>11</v>
      </c>
      <c r="C8">
        <v>2461</v>
      </c>
    </row>
    <row r="9" spans="1:3" x14ac:dyDescent="0.25">
      <c r="A9" t="s">
        <v>2</v>
      </c>
      <c r="B9" t="s">
        <v>12</v>
      </c>
      <c r="C9">
        <v>2560</v>
      </c>
    </row>
    <row r="10" spans="1:3" x14ac:dyDescent="0.25">
      <c r="A10" t="s">
        <v>2</v>
      </c>
      <c r="B10" t="s">
        <v>13</v>
      </c>
      <c r="C10">
        <v>2529</v>
      </c>
    </row>
    <row r="11" spans="1:3" x14ac:dyDescent="0.25">
      <c r="A11" t="s">
        <v>2</v>
      </c>
      <c r="B11" t="s">
        <v>15</v>
      </c>
      <c r="C11">
        <v>2728</v>
      </c>
    </row>
    <row r="12" spans="1:3" x14ac:dyDescent="0.25">
      <c r="A12" t="s">
        <v>2</v>
      </c>
      <c r="B12" t="s">
        <v>16</v>
      </c>
      <c r="C12">
        <v>3056</v>
      </c>
    </row>
    <row r="13" spans="1:3" x14ac:dyDescent="0.25">
      <c r="A13" t="s">
        <v>2</v>
      </c>
      <c r="B13" t="s">
        <v>17</v>
      </c>
      <c r="C13">
        <v>3207</v>
      </c>
    </row>
    <row r="14" spans="1:3" x14ac:dyDescent="0.25">
      <c r="A14" t="s">
        <v>2</v>
      </c>
      <c r="B14" t="s">
        <v>19</v>
      </c>
      <c r="C14">
        <v>2993</v>
      </c>
    </row>
    <row r="15" spans="1:3" x14ac:dyDescent="0.25">
      <c r="A15" t="s">
        <v>2</v>
      </c>
      <c r="B15" t="s">
        <v>20</v>
      </c>
      <c r="C15">
        <v>3631</v>
      </c>
    </row>
    <row r="16" spans="1:3" x14ac:dyDescent="0.25">
      <c r="A16" t="s">
        <v>2</v>
      </c>
      <c r="B16" t="s">
        <v>21</v>
      </c>
      <c r="C16">
        <v>3388</v>
      </c>
    </row>
    <row r="17" spans="1:3" x14ac:dyDescent="0.25">
      <c r="A17" t="s">
        <v>2</v>
      </c>
      <c r="B17" t="s">
        <v>23</v>
      </c>
      <c r="C17">
        <v>3523</v>
      </c>
    </row>
    <row r="18" spans="1:3" x14ac:dyDescent="0.25">
      <c r="A18" t="s">
        <v>2</v>
      </c>
      <c r="B18" t="s">
        <v>24</v>
      </c>
      <c r="C18">
        <v>3992</v>
      </c>
    </row>
    <row r="19" spans="1:3" x14ac:dyDescent="0.25">
      <c r="A19" t="s">
        <v>2</v>
      </c>
      <c r="B19" t="s">
        <v>25</v>
      </c>
      <c r="C19">
        <v>4282</v>
      </c>
    </row>
    <row r="20" spans="1:3" x14ac:dyDescent="0.25">
      <c r="A20" t="s">
        <v>2</v>
      </c>
      <c r="B20" t="s">
        <v>27</v>
      </c>
      <c r="C20">
        <v>4330</v>
      </c>
    </row>
    <row r="21" spans="1:3" x14ac:dyDescent="0.25">
      <c r="A21" t="s">
        <v>28</v>
      </c>
      <c r="B21" t="s">
        <v>3</v>
      </c>
      <c r="C21">
        <v>1202</v>
      </c>
    </row>
    <row r="22" spans="1:3" x14ac:dyDescent="0.25">
      <c r="A22" t="s">
        <v>28</v>
      </c>
      <c r="B22" t="s">
        <v>4</v>
      </c>
      <c r="C22">
        <v>1407</v>
      </c>
    </row>
    <row r="23" spans="1:3" x14ac:dyDescent="0.25">
      <c r="A23" t="s">
        <v>28</v>
      </c>
      <c r="B23" t="s">
        <v>5</v>
      </c>
      <c r="C23">
        <v>1414</v>
      </c>
    </row>
    <row r="24" spans="1:3" x14ac:dyDescent="0.25">
      <c r="A24" t="s">
        <v>28</v>
      </c>
      <c r="B24" t="s">
        <v>6</v>
      </c>
      <c r="C24">
        <v>1561</v>
      </c>
    </row>
    <row r="25" spans="1:3" x14ac:dyDescent="0.25">
      <c r="A25" t="s">
        <v>28</v>
      </c>
      <c r="B25" t="s">
        <v>7</v>
      </c>
      <c r="C25">
        <v>1556</v>
      </c>
    </row>
    <row r="26" spans="1:3" x14ac:dyDescent="0.25">
      <c r="A26" t="s">
        <v>28</v>
      </c>
      <c r="B26" t="s">
        <v>8</v>
      </c>
      <c r="C26">
        <v>1731</v>
      </c>
    </row>
    <row r="27" spans="1:3" x14ac:dyDescent="0.25">
      <c r="A27" t="s">
        <v>28</v>
      </c>
      <c r="B27" t="s">
        <v>10</v>
      </c>
      <c r="C27">
        <v>1801</v>
      </c>
    </row>
    <row r="28" spans="1:3" x14ac:dyDescent="0.25">
      <c r="A28" t="s">
        <v>28</v>
      </c>
      <c r="B28" t="s">
        <v>11</v>
      </c>
      <c r="C28">
        <v>1819</v>
      </c>
    </row>
    <row r="29" spans="1:3" x14ac:dyDescent="0.25">
      <c r="A29" t="s">
        <v>28</v>
      </c>
      <c r="B29" t="s">
        <v>12</v>
      </c>
      <c r="C29">
        <v>2153</v>
      </c>
    </row>
    <row r="30" spans="1:3" x14ac:dyDescent="0.25">
      <c r="A30" t="s">
        <v>28</v>
      </c>
      <c r="B30" t="s">
        <v>13</v>
      </c>
      <c r="C30">
        <v>2021</v>
      </c>
    </row>
    <row r="31" spans="1:3" x14ac:dyDescent="0.25">
      <c r="A31" t="s">
        <v>28</v>
      </c>
      <c r="B31" t="s">
        <v>14</v>
      </c>
      <c r="C31">
        <v>2176</v>
      </c>
    </row>
    <row r="32" spans="1:3" x14ac:dyDescent="0.25">
      <c r="A32" t="s">
        <v>28</v>
      </c>
      <c r="B32" t="s">
        <v>15</v>
      </c>
      <c r="C32">
        <v>2360</v>
      </c>
    </row>
    <row r="33" spans="1:3" x14ac:dyDescent="0.25">
      <c r="A33" t="s">
        <v>28</v>
      </c>
      <c r="B33" t="s">
        <v>17</v>
      </c>
      <c r="C33">
        <v>2506</v>
      </c>
    </row>
    <row r="34" spans="1:3" x14ac:dyDescent="0.25">
      <c r="A34" t="s">
        <v>28</v>
      </c>
      <c r="B34" t="s">
        <v>18</v>
      </c>
      <c r="C34">
        <v>2610</v>
      </c>
    </row>
    <row r="35" spans="1:3" x14ac:dyDescent="0.25">
      <c r="A35" t="s">
        <v>28</v>
      </c>
      <c r="B35" t="s">
        <v>19</v>
      </c>
      <c r="C35">
        <v>2671</v>
      </c>
    </row>
    <row r="36" spans="1:3" x14ac:dyDescent="0.25">
      <c r="A36" t="s">
        <v>28</v>
      </c>
      <c r="B36" t="s">
        <v>20</v>
      </c>
      <c r="C36">
        <v>2968</v>
      </c>
    </row>
    <row r="37" spans="1:3" x14ac:dyDescent="0.25">
      <c r="A37" t="s">
        <v>28</v>
      </c>
      <c r="B37" t="s">
        <v>21</v>
      </c>
      <c r="C37">
        <v>3134</v>
      </c>
    </row>
    <row r="38" spans="1:3" x14ac:dyDescent="0.25">
      <c r="A38" t="s">
        <v>28</v>
      </c>
      <c r="B38" t="s">
        <v>22</v>
      </c>
      <c r="C38">
        <v>3382</v>
      </c>
    </row>
    <row r="39" spans="1:3" x14ac:dyDescent="0.25">
      <c r="A39" t="s">
        <v>28</v>
      </c>
      <c r="B39" t="s">
        <v>24</v>
      </c>
      <c r="C39">
        <v>3871</v>
      </c>
    </row>
    <row r="40" spans="1:3" x14ac:dyDescent="0.25">
      <c r="A40" t="s">
        <v>28</v>
      </c>
      <c r="B40" t="s">
        <v>25</v>
      </c>
      <c r="C40">
        <v>3639</v>
      </c>
    </row>
    <row r="41" spans="1:3" x14ac:dyDescent="0.25">
      <c r="A41" t="s">
        <v>28</v>
      </c>
      <c r="B41" t="s">
        <v>26</v>
      </c>
      <c r="C41">
        <v>3998</v>
      </c>
    </row>
    <row r="42" spans="1:3" x14ac:dyDescent="0.25">
      <c r="A42" t="s">
        <v>28</v>
      </c>
      <c r="B42" t="s">
        <v>27</v>
      </c>
      <c r="C42">
        <v>4206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Сводная по группам</vt:lpstr>
      <vt:lpstr>Таблица опт-розница</vt:lpstr>
      <vt:lpstr>Таблица по компании</vt:lpstr>
      <vt:lpstr>Для сторонних источников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Дёмшин</dc:creator>
  <cp:lastModifiedBy>Nalatie</cp:lastModifiedBy>
  <dcterms:created xsi:type="dcterms:W3CDTF">2024-02-20T13:33:59Z</dcterms:created>
  <dcterms:modified xsi:type="dcterms:W3CDTF">2024-02-29T13:41:23Z</dcterms:modified>
</cp:coreProperties>
</file>