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xr:revisionPtr revIDLastSave="0" documentId="13_ncr:1_{479046A2-5238-473F-B845-3D09D33CF0DF}" xr6:coauthVersionLast="36" xr6:coauthVersionMax="36" xr10:uidLastSave="{00000000-0000-0000-0000-000000000000}"/>
  <bookViews>
    <workbookView xWindow="0" yWindow="0" windowWidth="23040" windowHeight="9060" xr2:uid="{3001A7F4-582D-411B-B018-46A7D80BD7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2" i="1"/>
  <c r="I24" i="1"/>
  <c r="I31" i="1"/>
  <c r="I35" i="1"/>
  <c r="I38" i="1"/>
  <c r="I41" i="1"/>
  <c r="I44" i="1"/>
  <c r="I45" i="1"/>
  <c r="I2" i="1"/>
  <c r="F45" i="1" l="1"/>
  <c r="J45" i="1" s="1"/>
  <c r="F44" i="1"/>
  <c r="J44" i="1" s="1"/>
  <c r="F43" i="1"/>
  <c r="J43" i="1" s="1"/>
  <c r="E43" i="1"/>
  <c r="I43" i="1" s="1"/>
  <c r="F42" i="1"/>
  <c r="J42" i="1" s="1"/>
  <c r="E42" i="1"/>
  <c r="I42" i="1" s="1"/>
  <c r="F41" i="1"/>
  <c r="J41" i="1" s="1"/>
  <c r="F40" i="1"/>
  <c r="J40" i="1" s="1"/>
  <c r="E40" i="1"/>
  <c r="I40" i="1" s="1"/>
  <c r="F39" i="1"/>
  <c r="J39" i="1" s="1"/>
  <c r="E39" i="1"/>
  <c r="I39" i="1" s="1"/>
  <c r="F38" i="1"/>
  <c r="J38" i="1" s="1"/>
  <c r="F37" i="1"/>
  <c r="J37" i="1" s="1"/>
  <c r="E37" i="1"/>
  <c r="I37" i="1" s="1"/>
  <c r="F36" i="1"/>
  <c r="J36" i="1" s="1"/>
  <c r="E36" i="1"/>
  <c r="I36" i="1" s="1"/>
  <c r="F35" i="1"/>
  <c r="J35" i="1" s="1"/>
  <c r="F34" i="1"/>
  <c r="J34" i="1" s="1"/>
  <c r="E34" i="1"/>
  <c r="I34" i="1" s="1"/>
  <c r="F33" i="1"/>
  <c r="J33" i="1" s="1"/>
  <c r="E33" i="1"/>
  <c r="I33" i="1" s="1"/>
  <c r="F32" i="1"/>
  <c r="J32" i="1" s="1"/>
  <c r="E32" i="1"/>
  <c r="I32" i="1" s="1"/>
  <c r="F31" i="1"/>
  <c r="J31" i="1" s="1"/>
  <c r="F30" i="1"/>
  <c r="J30" i="1" s="1"/>
  <c r="E30" i="1"/>
  <c r="I30" i="1" s="1"/>
  <c r="F29" i="1"/>
  <c r="J29" i="1" s="1"/>
  <c r="E29" i="1"/>
  <c r="I29" i="1" s="1"/>
  <c r="F28" i="1"/>
  <c r="J28" i="1" s="1"/>
  <c r="E28" i="1"/>
  <c r="I28" i="1" s="1"/>
  <c r="F27" i="1"/>
  <c r="J27" i="1" s="1"/>
  <c r="E27" i="1"/>
  <c r="I27" i="1" s="1"/>
  <c r="F26" i="1"/>
  <c r="J26" i="1" s="1"/>
  <c r="E26" i="1"/>
  <c r="I26" i="1" s="1"/>
  <c r="F25" i="1"/>
  <c r="J25" i="1" s="1"/>
  <c r="E25" i="1"/>
  <c r="I25" i="1" s="1"/>
  <c r="F24" i="1"/>
  <c r="J24" i="1" s="1"/>
  <c r="F23" i="1"/>
  <c r="J23" i="1" s="1"/>
  <c r="E23" i="1"/>
  <c r="I23" i="1" s="1"/>
  <c r="F22" i="1"/>
  <c r="J22" i="1" s="1"/>
  <c r="F21" i="1"/>
  <c r="J21" i="1" s="1"/>
  <c r="E21" i="1"/>
  <c r="I21" i="1" s="1"/>
  <c r="F20" i="1"/>
  <c r="J20" i="1" s="1"/>
  <c r="E20" i="1"/>
  <c r="I20" i="1" s="1"/>
  <c r="F19" i="1"/>
  <c r="J19" i="1" s="1"/>
  <c r="F18" i="1"/>
  <c r="J18" i="1" s="1"/>
  <c r="F17" i="1"/>
  <c r="J17" i="1" s="1"/>
  <c r="E17" i="1"/>
  <c r="I17" i="1" s="1"/>
  <c r="F16" i="1"/>
  <c r="J16" i="1" s="1"/>
</calcChain>
</file>

<file path=xl/sharedStrings.xml><?xml version="1.0" encoding="utf-8"?>
<sst xmlns="http://schemas.openxmlformats.org/spreadsheetml/2006/main" count="278" uniqueCount="40">
  <si>
    <t>HomeTeamName</t>
  </si>
  <si>
    <t>AwayTeamName</t>
  </si>
  <si>
    <t>dif_point</t>
  </si>
  <si>
    <t>Status</t>
  </si>
  <si>
    <t>Stage</t>
  </si>
  <si>
    <t>A</t>
  </si>
  <si>
    <t>Group stage</t>
  </si>
  <si>
    <t>Wales</t>
  </si>
  <si>
    <t>Switzerland</t>
  </si>
  <si>
    <t>Neutral</t>
  </si>
  <si>
    <t>Denmark</t>
  </si>
  <si>
    <t>Belgium</t>
  </si>
  <si>
    <t>Russia</t>
  </si>
  <si>
    <t>England</t>
  </si>
  <si>
    <t>Croatia</t>
  </si>
  <si>
    <t>Austria</t>
  </si>
  <si>
    <t>Netherlands</t>
  </si>
  <si>
    <t>Ukraine</t>
  </si>
  <si>
    <t>Scotland</t>
  </si>
  <si>
    <t>Czech Republic</t>
  </si>
  <si>
    <t>Poland</t>
  </si>
  <si>
    <t>Slovakia</t>
  </si>
  <si>
    <t>Spain</t>
  </si>
  <si>
    <t>Sweden</t>
  </si>
  <si>
    <t>Hungary</t>
  </si>
  <si>
    <t>Portugal</t>
  </si>
  <si>
    <t>France</t>
  </si>
  <si>
    <t>Germany</t>
  </si>
  <si>
    <t>Turkey</t>
  </si>
  <si>
    <t>Italy</t>
  </si>
  <si>
    <t>H</t>
  </si>
  <si>
    <t>Round of 16</t>
  </si>
  <si>
    <t>Quarter-finals</t>
  </si>
  <si>
    <t>Semi-finals</t>
  </si>
  <si>
    <t>dif_rank</t>
  </si>
  <si>
    <t>mean</t>
  </si>
  <si>
    <t>std</t>
  </si>
  <si>
    <t>StandardScaler dif_rank</t>
  </si>
  <si>
    <t>StandardScaler dif_point</t>
  </si>
  <si>
    <t>Italy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</si>
</sst>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7BB1-81BA-4A1C-AF70-655DA6DDA297}">
  <dimension ref="A1:J45"/>
  <sheetViews>
    <sheetView tabSelected="1" topLeftCell="C1" workbookViewId="0">
      <selection activeCell="L2" sqref="L2:L45"/>
    </sheetView>
  </sheetViews>
  <sheetFormatPr defaultRowHeight="14.4" x14ac:dyDescent="0.3"/>
  <cols>
    <col min="1" max="1" width="15.44140625" bestFit="1" customWidth="1"/>
    <col min="2" max="2" width="15" bestFit="1" customWidth="1"/>
    <col min="3" max="3" width="15.44140625" bestFit="1" customWidth="1"/>
    <col min="4" max="4" width="15" bestFit="1" customWidth="1"/>
    <col min="6" max="6" width="12.33203125" bestFit="1" customWidth="1"/>
    <col min="7" max="7" width="20.44140625" bestFit="1" customWidth="1"/>
    <col min="8" max="8" width="21.109375" bestFit="1" customWidth="1"/>
    <col min="9" max="9" width="20.44140625" bestFit="1" customWidth="1"/>
    <col min="10" max="10" width="21.109375" bestFit="1" customWidth="1"/>
    <col min="11" max="11" width="7.6640625" bestFit="1" customWidth="1"/>
    <col min="12" max="12" width="8.33203125" bestFit="1" customWidth="1"/>
    <col min="13" max="13" width="7.109375" bestFit="1" customWidth="1"/>
    <col min="14" max="14" width="12.33203125" bestFit="1" customWidth="1"/>
    <col min="15" max="15" width="20.44140625" bestFit="1" customWidth="1"/>
    <col min="16" max="16" width="21.109375" bestFit="1" customWidth="1"/>
  </cols>
  <sheetData>
    <row r="1" spans="1:10" x14ac:dyDescent="0.3">
      <c r="A1" t="s">
        <v>0</v>
      </c>
      <c r="B1" t="s">
        <v>1</v>
      </c>
      <c r="C1" t="s">
        <v>0</v>
      </c>
      <c r="D1" t="s">
        <v>1</v>
      </c>
      <c r="E1" t="s">
        <v>34</v>
      </c>
      <c r="F1" t="s">
        <v>2</v>
      </c>
      <c r="G1" t="s">
        <v>3</v>
      </c>
      <c r="H1" t="s">
        <v>4</v>
      </c>
      <c r="I1" t="s">
        <v>37</v>
      </c>
      <c r="J1" t="s">
        <v>38</v>
      </c>
    </row>
    <row r="2" spans="1:10" x14ac:dyDescent="0.3">
      <c r="A2" s="2" t="s">
        <v>28</v>
      </c>
      <c r="B2" s="2" t="s">
        <v>29</v>
      </c>
      <c r="C2" s="2" t="s">
        <v>28</v>
      </c>
      <c r="D2" s="2" t="s">
        <v>39</v>
      </c>
      <c r="E2">
        <v>22</v>
      </c>
      <c r="F2">
        <v>-143</v>
      </c>
      <c r="G2" t="s">
        <v>5</v>
      </c>
      <c r="H2" t="s">
        <v>6</v>
      </c>
      <c r="I2">
        <f>(E2-Sheet2!$A$2)/Sheet2!$B$2</f>
        <v>1.1202928339670246</v>
      </c>
      <c r="J2">
        <f>(F2-Sheet2!$D$2)/Sheet2!$E$2</f>
        <v>-0.58295613510219935</v>
      </c>
    </row>
    <row r="3" spans="1:10" x14ac:dyDescent="0.3">
      <c r="A3" s="2" t="s">
        <v>7</v>
      </c>
      <c r="B3" s="2" t="s">
        <v>8</v>
      </c>
      <c r="C3" s="2" t="s">
        <v>7</v>
      </c>
      <c r="D3" s="2" t="s">
        <v>8</v>
      </c>
      <c r="E3">
        <v>4</v>
      </c>
      <c r="F3">
        <v>-36</v>
      </c>
      <c r="G3" t="s">
        <v>9</v>
      </c>
      <c r="H3" t="s">
        <v>6</v>
      </c>
      <c r="I3">
        <f>(E3-Sheet2!$A$2)/Sheet2!$B$2</f>
        <v>0.17407993806300653</v>
      </c>
      <c r="J3">
        <f>(F3-Sheet2!$D$2)/Sheet2!$E$2</f>
        <v>-0.15903328601799671</v>
      </c>
    </row>
    <row r="4" spans="1:10" x14ac:dyDescent="0.3">
      <c r="A4" t="s">
        <v>11</v>
      </c>
      <c r="B4" t="s">
        <v>12</v>
      </c>
      <c r="C4" t="s">
        <v>11</v>
      </c>
      <c r="D4" t="s">
        <v>12</v>
      </c>
      <c r="E4">
        <v>-37</v>
      </c>
      <c r="F4">
        <v>320</v>
      </c>
      <c r="G4" t="s">
        <v>5</v>
      </c>
      <c r="H4" t="s">
        <v>6</v>
      </c>
      <c r="I4">
        <f>(E4-Sheet2!$A$2)/Sheet2!$B$2</f>
        <v>-1.9811827692739232</v>
      </c>
      <c r="J4">
        <f>(F4-Sheet2!$D$2)/Sheet2!$E$2</f>
        <v>1.2514016137387896</v>
      </c>
    </row>
    <row r="5" spans="1:10" x14ac:dyDescent="0.3">
      <c r="A5" t="s">
        <v>13</v>
      </c>
      <c r="B5" t="s">
        <v>14</v>
      </c>
      <c r="C5" t="s">
        <v>13</v>
      </c>
      <c r="D5" t="s">
        <v>14</v>
      </c>
      <c r="E5">
        <v>-10</v>
      </c>
      <c r="F5">
        <v>81</v>
      </c>
      <c r="G5" t="s">
        <v>30</v>
      </c>
      <c r="H5" t="s">
        <v>6</v>
      </c>
      <c r="I5">
        <f>(E5-Sheet2!$A$2)/Sheet2!$B$2</f>
        <v>-0.56186342541789625</v>
      </c>
      <c r="J5">
        <f>(F5-Sheet2!$D$2)/Sheet2!$E$2</f>
        <v>0.30450852092454261</v>
      </c>
    </row>
    <row r="6" spans="1:10" x14ac:dyDescent="0.3">
      <c r="A6" t="s">
        <v>16</v>
      </c>
      <c r="B6" t="s">
        <v>17</v>
      </c>
      <c r="C6" t="s">
        <v>16</v>
      </c>
      <c r="D6" t="s">
        <v>17</v>
      </c>
      <c r="E6">
        <v>-8</v>
      </c>
      <c r="F6">
        <v>83</v>
      </c>
      <c r="G6" t="s">
        <v>30</v>
      </c>
      <c r="H6" t="s">
        <v>6</v>
      </c>
      <c r="I6">
        <f>(E6-Sheet2!$A$2)/Sheet2!$B$2</f>
        <v>-0.45672865920633876</v>
      </c>
      <c r="J6">
        <f>(F6-Sheet2!$D$2)/Sheet2!$E$2</f>
        <v>0.31243231249620995</v>
      </c>
    </row>
    <row r="7" spans="1:10" x14ac:dyDescent="0.3">
      <c r="A7" t="s">
        <v>18</v>
      </c>
      <c r="B7" t="s">
        <v>19</v>
      </c>
      <c r="C7" t="s">
        <v>18</v>
      </c>
      <c r="D7" t="s">
        <v>19</v>
      </c>
      <c r="E7">
        <v>4</v>
      </c>
      <c r="F7">
        <v>-18</v>
      </c>
      <c r="G7" t="s">
        <v>30</v>
      </c>
      <c r="H7" t="s">
        <v>6</v>
      </c>
      <c r="I7">
        <f>(E7-Sheet2!$A$2)/Sheet2!$B$2</f>
        <v>0.17407993806300653</v>
      </c>
      <c r="J7">
        <f>(F7-Sheet2!$D$2)/Sheet2!$E$2</f>
        <v>-8.771916187299067E-2</v>
      </c>
    </row>
    <row r="8" spans="1:10" ht="15.6" x14ac:dyDescent="0.3">
      <c r="A8" t="s">
        <v>20</v>
      </c>
      <c r="B8" t="s">
        <v>21</v>
      </c>
      <c r="C8" t="s">
        <v>20</v>
      </c>
      <c r="D8" t="s">
        <v>21</v>
      </c>
      <c r="E8" s="1">
        <v>-15</v>
      </c>
      <c r="F8">
        <v>75</v>
      </c>
      <c r="G8" t="s">
        <v>9</v>
      </c>
      <c r="H8" t="s">
        <v>6</v>
      </c>
      <c r="I8">
        <f>(E8-Sheet2!$A$2)/Sheet2!$B$2</f>
        <v>-0.82470034094679012</v>
      </c>
      <c r="J8">
        <f>(F8-Sheet2!$D$2)/Sheet2!$E$2</f>
        <v>0.2807371462095406</v>
      </c>
    </row>
    <row r="9" spans="1:10" x14ac:dyDescent="0.3">
      <c r="A9" t="s">
        <v>22</v>
      </c>
      <c r="B9" t="s">
        <v>23</v>
      </c>
      <c r="C9" t="s">
        <v>22</v>
      </c>
      <c r="D9" t="s">
        <v>23</v>
      </c>
      <c r="E9">
        <v>-12</v>
      </c>
      <c r="F9">
        <v>78</v>
      </c>
      <c r="G9" t="s">
        <v>30</v>
      </c>
      <c r="H9" t="s">
        <v>6</v>
      </c>
      <c r="I9">
        <f>(E9-Sheet2!$A$2)/Sheet2!$B$2</f>
        <v>-0.66699819162945384</v>
      </c>
      <c r="J9">
        <f>(F9-Sheet2!$D$2)/Sheet2!$E$2</f>
        <v>0.29262283356704161</v>
      </c>
    </row>
    <row r="10" spans="1:10" x14ac:dyDescent="0.3">
      <c r="A10" t="s">
        <v>24</v>
      </c>
      <c r="B10" t="s">
        <v>25</v>
      </c>
      <c r="C10" t="s">
        <v>24</v>
      </c>
      <c r="D10" t="s">
        <v>25</v>
      </c>
      <c r="E10">
        <v>32</v>
      </c>
      <c r="F10">
        <v>-197</v>
      </c>
      <c r="G10" t="s">
        <v>30</v>
      </c>
      <c r="H10" t="s">
        <v>6</v>
      </c>
      <c r="I10">
        <f>(E10-Sheet2!$A$2)/Sheet2!$B$2</f>
        <v>1.6459666650248121</v>
      </c>
      <c r="J10">
        <f>(F10-Sheet2!$D$2)/Sheet2!$E$2</f>
        <v>-0.79689850753721758</v>
      </c>
    </row>
    <row r="11" spans="1:10" x14ac:dyDescent="0.3">
      <c r="A11" t="s">
        <v>26</v>
      </c>
      <c r="B11" t="s">
        <v>27</v>
      </c>
      <c r="C11" t="s">
        <v>26</v>
      </c>
      <c r="D11" t="s">
        <v>27</v>
      </c>
      <c r="E11">
        <v>-10</v>
      </c>
      <c r="F11">
        <v>148</v>
      </c>
      <c r="G11" t="s">
        <v>5</v>
      </c>
      <c r="H11" t="s">
        <v>6</v>
      </c>
      <c r="I11">
        <f>(E11-Sheet2!$A$2)/Sheet2!$B$2</f>
        <v>-0.56186342541789625</v>
      </c>
      <c r="J11">
        <f>(F11-Sheet2!$D$2)/Sheet2!$E$2</f>
        <v>0.56995553857539849</v>
      </c>
    </row>
    <row r="12" spans="1:10" x14ac:dyDescent="0.3">
      <c r="A12" t="s">
        <v>28</v>
      </c>
      <c r="B12" t="s">
        <v>7</v>
      </c>
      <c r="C12" t="s">
        <v>28</v>
      </c>
      <c r="D12" t="s">
        <v>7</v>
      </c>
      <c r="E12">
        <v>12</v>
      </c>
      <c r="F12">
        <v>-65</v>
      </c>
      <c r="G12" t="s">
        <v>9</v>
      </c>
      <c r="H12" t="s">
        <v>6</v>
      </c>
      <c r="I12">
        <f>(E12-Sheet2!$A$2)/Sheet2!$B$2</f>
        <v>0.59461900290923675</v>
      </c>
      <c r="J12">
        <f>(F12-Sheet2!$D$2)/Sheet2!$E$2</f>
        <v>-0.27392826380717317</v>
      </c>
    </row>
    <row r="13" spans="1:10" x14ac:dyDescent="0.3">
      <c r="A13" t="s">
        <v>29</v>
      </c>
      <c r="B13" t="s">
        <v>8</v>
      </c>
      <c r="C13" t="s">
        <v>29</v>
      </c>
      <c r="D13" t="s">
        <v>8</v>
      </c>
      <c r="E13">
        <v>-6</v>
      </c>
      <c r="F13">
        <v>36</v>
      </c>
      <c r="G13" t="s">
        <v>30</v>
      </c>
      <c r="H13" t="s">
        <v>6</v>
      </c>
      <c r="I13">
        <f>(E13-Sheet2!$A$2)/Sheet2!$B$2</f>
        <v>-0.35159389299478122</v>
      </c>
      <c r="J13">
        <f>(F13-Sheet2!$D$2)/Sheet2!$E$2</f>
        <v>0.12622321056202748</v>
      </c>
    </row>
    <row r="14" spans="1:10" x14ac:dyDescent="0.3">
      <c r="A14" t="s">
        <v>10</v>
      </c>
      <c r="B14" t="s">
        <v>11</v>
      </c>
      <c r="C14" t="s">
        <v>10</v>
      </c>
      <c r="D14" t="s">
        <v>11</v>
      </c>
      <c r="E14">
        <v>9</v>
      </c>
      <c r="F14">
        <v>-151</v>
      </c>
      <c r="G14" t="s">
        <v>30</v>
      </c>
      <c r="H14" t="s">
        <v>6</v>
      </c>
      <c r="I14">
        <f>(E14-Sheet2!$A$2)/Sheet2!$B$2</f>
        <v>0.43691685359190041</v>
      </c>
      <c r="J14">
        <f>(F14-Sheet2!$D$2)/Sheet2!$E$2</f>
        <v>-0.6146513013888687</v>
      </c>
    </row>
    <row r="15" spans="1:10" x14ac:dyDescent="0.3">
      <c r="A15" t="s">
        <v>16</v>
      </c>
      <c r="B15" t="s">
        <v>15</v>
      </c>
      <c r="C15" t="s">
        <v>16</v>
      </c>
      <c r="D15" t="s">
        <v>15</v>
      </c>
      <c r="E15">
        <v>-7</v>
      </c>
      <c r="F15">
        <v>75</v>
      </c>
      <c r="G15" t="s">
        <v>30</v>
      </c>
      <c r="H15" t="s">
        <v>6</v>
      </c>
      <c r="I15">
        <f>(E15-Sheet2!$A$2)/Sheet2!$B$2</f>
        <v>-0.40416127610055996</v>
      </c>
      <c r="J15">
        <f>(F15-Sheet2!$D$2)/Sheet2!$E$2</f>
        <v>0.2807371462095406</v>
      </c>
    </row>
    <row r="16" spans="1:10" x14ac:dyDescent="0.3">
      <c r="A16" t="s">
        <v>23</v>
      </c>
      <c r="B16" t="s">
        <v>21</v>
      </c>
      <c r="C16" t="s">
        <v>23</v>
      </c>
      <c r="D16" t="s">
        <v>21</v>
      </c>
      <c r="E16">
        <v>-18</v>
      </c>
      <c r="F16">
        <f>1570 -1475</f>
        <v>95</v>
      </c>
      <c r="G16" t="s">
        <v>9</v>
      </c>
      <c r="H16" t="s">
        <v>6</v>
      </c>
      <c r="I16">
        <f>(E16-Sheet2!$A$2)/Sheet2!$B$2</f>
        <v>-0.9824024902641264</v>
      </c>
      <c r="J16">
        <f>(F16-Sheet2!$D$2)/Sheet2!$E$2</f>
        <v>0.35997506192621398</v>
      </c>
    </row>
    <row r="17" spans="1:10" x14ac:dyDescent="0.3">
      <c r="A17" t="s">
        <v>14</v>
      </c>
      <c r="B17" t="s">
        <v>19</v>
      </c>
      <c r="C17" t="s">
        <v>14</v>
      </c>
      <c r="D17" t="s">
        <v>19</v>
      </c>
      <c r="E17">
        <f>14 - 40</f>
        <v>-26</v>
      </c>
      <c r="F17">
        <f>1606-1459</f>
        <v>147</v>
      </c>
      <c r="G17" t="s">
        <v>9</v>
      </c>
      <c r="H17" t="s">
        <v>6</v>
      </c>
      <c r="I17">
        <f>(E17-Sheet2!$A$2)/Sheet2!$B$2</f>
        <v>-1.4029415551103566</v>
      </c>
      <c r="J17">
        <f>(F17-Sheet2!$D$2)/Sheet2!$E$2</f>
        <v>0.56599364278956477</v>
      </c>
    </row>
    <row r="18" spans="1:10" x14ac:dyDescent="0.3">
      <c r="A18" t="s">
        <v>13</v>
      </c>
      <c r="B18" t="s">
        <v>18</v>
      </c>
      <c r="C18" t="s">
        <v>13</v>
      </c>
      <c r="D18" t="s">
        <v>18</v>
      </c>
      <c r="E18">
        <v>-40</v>
      </c>
      <c r="F18">
        <f>1687-1441</f>
        <v>246</v>
      </c>
      <c r="G18" t="s">
        <v>30</v>
      </c>
      <c r="H18" t="s">
        <v>6</v>
      </c>
      <c r="I18">
        <f>(E18-Sheet2!$A$2)/Sheet2!$B$2</f>
        <v>-2.1388849185912595</v>
      </c>
      <c r="J18">
        <f>(F18-Sheet2!$D$2)/Sheet2!$E$2</f>
        <v>0.95822132558709816</v>
      </c>
    </row>
    <row r="19" spans="1:10" x14ac:dyDescent="0.3">
      <c r="A19" t="s">
        <v>24</v>
      </c>
      <c r="B19" t="s">
        <v>26</v>
      </c>
      <c r="C19" t="s">
        <v>24</v>
      </c>
      <c r="D19" t="s">
        <v>26</v>
      </c>
      <c r="E19">
        <v>35</v>
      </c>
      <c r="F19">
        <f>1469-1757</f>
        <v>-288</v>
      </c>
      <c r="G19" t="s">
        <v>30</v>
      </c>
      <c r="H19" t="s">
        <v>6</v>
      </c>
      <c r="I19">
        <f>(E19-Sheet2!$A$2)/Sheet2!$B$2</f>
        <v>1.8036688143421484</v>
      </c>
      <c r="J19">
        <f>(F19-Sheet2!$D$2)/Sheet2!$E$2</f>
        <v>-1.1574310240480816</v>
      </c>
    </row>
    <row r="20" spans="1:10" x14ac:dyDescent="0.3">
      <c r="A20" t="s">
        <v>25</v>
      </c>
      <c r="B20" t="s">
        <v>27</v>
      </c>
      <c r="C20" t="s">
        <v>25</v>
      </c>
      <c r="D20" t="s">
        <v>27</v>
      </c>
      <c r="E20">
        <f>5-12</f>
        <v>-7</v>
      </c>
      <c r="F20">
        <f>1666-1609</f>
        <v>57</v>
      </c>
      <c r="G20" t="s">
        <v>5</v>
      </c>
      <c r="H20" t="s">
        <v>6</v>
      </c>
      <c r="I20">
        <f>(E20-Sheet2!$A$2)/Sheet2!$B$2</f>
        <v>-0.40416127610055996</v>
      </c>
      <c r="J20">
        <f>(F20-Sheet2!$D$2)/Sheet2!$E$2</f>
        <v>0.20942302206453456</v>
      </c>
    </row>
    <row r="21" spans="1:10" x14ac:dyDescent="0.3">
      <c r="A21" t="s">
        <v>22</v>
      </c>
      <c r="B21" t="s">
        <v>20</v>
      </c>
      <c r="C21" t="s">
        <v>22</v>
      </c>
      <c r="D21" t="s">
        <v>20</v>
      </c>
      <c r="E21">
        <f>6-21</f>
        <v>-15</v>
      </c>
      <c r="F21">
        <f>1648-1550</f>
        <v>98</v>
      </c>
      <c r="G21" t="s">
        <v>30</v>
      </c>
      <c r="H21" t="s">
        <v>6</v>
      </c>
      <c r="I21">
        <f>(E21-Sheet2!$A$2)/Sheet2!$B$2</f>
        <v>-0.82470034094679012</v>
      </c>
      <c r="J21">
        <f>(F21-Sheet2!$D$2)/Sheet2!$E$2</f>
        <v>0.37186074928371499</v>
      </c>
    </row>
    <row r="22" spans="1:10" x14ac:dyDescent="0.3">
      <c r="A22" t="s">
        <v>29</v>
      </c>
      <c r="B22" t="s">
        <v>7</v>
      </c>
      <c r="C22" t="s">
        <v>29</v>
      </c>
      <c r="D22" t="s">
        <v>7</v>
      </c>
      <c r="E22">
        <v>-10</v>
      </c>
      <c r="F22">
        <f>1642-1570</f>
        <v>72</v>
      </c>
      <c r="G22" t="s">
        <v>30</v>
      </c>
      <c r="H22" t="s">
        <v>6</v>
      </c>
      <c r="I22">
        <f>(E22-Sheet2!$A$2)/Sheet2!$B$2</f>
        <v>-0.56186342541789625</v>
      </c>
      <c r="J22">
        <f>(F22-Sheet2!$D$2)/Sheet2!$E$2</f>
        <v>0.26885145885203959</v>
      </c>
    </row>
    <row r="23" spans="1:10" x14ac:dyDescent="0.3">
      <c r="A23" t="s">
        <v>8</v>
      </c>
      <c r="B23" t="s">
        <v>28</v>
      </c>
      <c r="C23" t="s">
        <v>8</v>
      </c>
      <c r="D23" t="s">
        <v>28</v>
      </c>
      <c r="E23">
        <f>13-29</f>
        <v>-16</v>
      </c>
      <c r="F23">
        <f>1606-1505</f>
        <v>101</v>
      </c>
      <c r="G23" t="s">
        <v>9</v>
      </c>
      <c r="H23" t="s">
        <v>6</v>
      </c>
      <c r="I23">
        <f>(E23-Sheet2!$A$2)/Sheet2!$B$2</f>
        <v>-0.87726772405256881</v>
      </c>
      <c r="J23">
        <f>(F23-Sheet2!$D$2)/Sheet2!$E$2</f>
        <v>0.38374643664121599</v>
      </c>
    </row>
    <row r="24" spans="1:10" x14ac:dyDescent="0.3">
      <c r="A24" t="s">
        <v>17</v>
      </c>
      <c r="B24" t="s">
        <v>15</v>
      </c>
      <c r="C24" t="s">
        <v>17</v>
      </c>
      <c r="D24" t="s">
        <v>15</v>
      </c>
      <c r="E24">
        <v>1</v>
      </c>
      <c r="F24">
        <f>1515-1523</f>
        <v>-8</v>
      </c>
      <c r="G24" t="s">
        <v>9</v>
      </c>
      <c r="H24" t="s">
        <v>6</v>
      </c>
      <c r="I24">
        <f>(E24-Sheet2!$A$2)/Sheet2!$B$2</f>
        <v>1.6377788745670224E-2</v>
      </c>
      <c r="J24">
        <f>(F24-Sheet2!$D$2)/Sheet2!$E$2</f>
        <v>-4.8100204014653973E-2</v>
      </c>
    </row>
    <row r="25" spans="1:10" x14ac:dyDescent="0.3">
      <c r="A25" t="s">
        <v>12</v>
      </c>
      <c r="B25" t="s">
        <v>10</v>
      </c>
      <c r="C25" t="s">
        <v>12</v>
      </c>
      <c r="D25" t="s">
        <v>10</v>
      </c>
      <c r="E25">
        <f>38-10</f>
        <v>28</v>
      </c>
      <c r="F25">
        <f>1463-1632</f>
        <v>-169</v>
      </c>
      <c r="G25" t="s">
        <v>5</v>
      </c>
      <c r="H25" t="s">
        <v>6</v>
      </c>
      <c r="I25">
        <f>(E25-Sheet2!$A$2)/Sheet2!$B$2</f>
        <v>1.4356971326016972</v>
      </c>
      <c r="J25">
        <f>(F25-Sheet2!$D$2)/Sheet2!$E$2</f>
        <v>-0.68596542553387474</v>
      </c>
    </row>
    <row r="26" spans="1:10" x14ac:dyDescent="0.3">
      <c r="A26" t="s">
        <v>19</v>
      </c>
      <c r="B26" t="s">
        <v>13</v>
      </c>
      <c r="C26" t="s">
        <v>19</v>
      </c>
      <c r="D26" t="s">
        <v>13</v>
      </c>
      <c r="E26">
        <f>40-4</f>
        <v>36</v>
      </c>
      <c r="F26">
        <f>1459-1687</f>
        <v>-228</v>
      </c>
      <c r="G26" t="s">
        <v>5</v>
      </c>
      <c r="H26" t="s">
        <v>6</v>
      </c>
      <c r="I26">
        <f>(E26-Sheet2!$A$2)/Sheet2!$B$2</f>
        <v>1.8562361974479271</v>
      </c>
      <c r="J26">
        <f>(F26-Sheet2!$D$2)/Sheet2!$E$2</f>
        <v>-0.91971727689806126</v>
      </c>
    </row>
    <row r="27" spans="1:10" x14ac:dyDescent="0.3">
      <c r="A27" t="s">
        <v>14</v>
      </c>
      <c r="B27" t="s">
        <v>18</v>
      </c>
      <c r="C27" t="s">
        <v>14</v>
      </c>
      <c r="D27" t="s">
        <v>18</v>
      </c>
      <c r="E27">
        <f>14-44</f>
        <v>-30</v>
      </c>
      <c r="F27">
        <f>1606-1441</f>
        <v>165</v>
      </c>
      <c r="G27" t="s">
        <v>5</v>
      </c>
      <c r="H27" t="s">
        <v>6</v>
      </c>
      <c r="I27">
        <f>(E27-Sheet2!$A$2)/Sheet2!$B$2</f>
        <v>-1.6132110875334718</v>
      </c>
      <c r="J27">
        <f>(F27-Sheet2!$D$2)/Sheet2!$E$2</f>
        <v>0.63730776693457092</v>
      </c>
    </row>
    <row r="28" spans="1:10" x14ac:dyDescent="0.3">
      <c r="A28" t="s">
        <v>21</v>
      </c>
      <c r="B28" t="s">
        <v>22</v>
      </c>
      <c r="C28" t="s">
        <v>21</v>
      </c>
      <c r="D28" t="s">
        <v>22</v>
      </c>
      <c r="E28">
        <f>36-6</f>
        <v>30</v>
      </c>
      <c r="F28">
        <f>1475-1648</f>
        <v>-173</v>
      </c>
      <c r="G28" t="s">
        <v>5</v>
      </c>
      <c r="H28" t="s">
        <v>6</v>
      </c>
      <c r="I28">
        <f>(E28-Sheet2!$A$2)/Sheet2!$B$2</f>
        <v>1.5408318988132548</v>
      </c>
      <c r="J28">
        <f>(F28-Sheet2!$D$2)/Sheet2!$E$2</f>
        <v>-0.70181300867720942</v>
      </c>
    </row>
    <row r="29" spans="1:10" x14ac:dyDescent="0.3">
      <c r="A29" t="s">
        <v>23</v>
      </c>
      <c r="B29" t="s">
        <v>20</v>
      </c>
      <c r="C29" t="s">
        <v>23</v>
      </c>
      <c r="D29" t="s">
        <v>20</v>
      </c>
      <c r="E29">
        <f>18-21</f>
        <v>-3</v>
      </c>
      <c r="F29">
        <f>1475-1550</f>
        <v>-75</v>
      </c>
      <c r="G29" t="s">
        <v>9</v>
      </c>
      <c r="H29" t="s">
        <v>6</v>
      </c>
      <c r="I29">
        <f>(E29-Sheet2!$A$2)/Sheet2!$B$2</f>
        <v>-0.19389174367744488</v>
      </c>
      <c r="J29">
        <f>(F29-Sheet2!$D$2)/Sheet2!$E$2</f>
        <v>-0.31354722166550986</v>
      </c>
    </row>
    <row r="30" spans="1:10" x14ac:dyDescent="0.3">
      <c r="A30" t="s">
        <v>27</v>
      </c>
      <c r="B30" t="s">
        <v>24</v>
      </c>
      <c r="C30" t="s">
        <v>27</v>
      </c>
      <c r="D30" t="s">
        <v>24</v>
      </c>
      <c r="E30">
        <f>12-37</f>
        <v>-25</v>
      </c>
      <c r="F30">
        <f>1609-1469</f>
        <v>140</v>
      </c>
      <c r="G30" t="s">
        <v>30</v>
      </c>
      <c r="H30" t="s">
        <v>6</v>
      </c>
      <c r="I30">
        <f>(E30-Sheet2!$A$2)/Sheet2!$B$2</f>
        <v>-1.3503741720045779</v>
      </c>
      <c r="J30">
        <f>(F30-Sheet2!$D$2)/Sheet2!$E$2</f>
        <v>0.53826037228872914</v>
      </c>
    </row>
    <row r="31" spans="1:10" x14ac:dyDescent="0.3">
      <c r="A31" t="s">
        <v>25</v>
      </c>
      <c r="B31" t="s">
        <v>26</v>
      </c>
      <c r="C31" t="s">
        <v>25</v>
      </c>
      <c r="D31" t="s">
        <v>26</v>
      </c>
      <c r="E31">
        <v>-3</v>
      </c>
      <c r="F31">
        <f>1757-1666</f>
        <v>91</v>
      </c>
      <c r="G31" t="s">
        <v>9</v>
      </c>
      <c r="H31" t="s">
        <v>6</v>
      </c>
      <c r="I31">
        <f>(E31-Sheet2!$A$2)/Sheet2!$B$2</f>
        <v>-0.19389174367744488</v>
      </c>
      <c r="J31">
        <f>(F31-Sheet2!$D$2)/Sheet2!$E$2</f>
        <v>0.3441274787828793</v>
      </c>
    </row>
    <row r="32" spans="1:10" x14ac:dyDescent="0.3">
      <c r="A32" t="s">
        <v>7</v>
      </c>
      <c r="B32" t="s">
        <v>10</v>
      </c>
      <c r="C32" t="s">
        <v>7</v>
      </c>
      <c r="D32" t="s">
        <v>10</v>
      </c>
      <c r="E32">
        <f>17-10</f>
        <v>7</v>
      </c>
      <c r="F32">
        <f>1570-1632</f>
        <v>-62</v>
      </c>
      <c r="G32" t="s">
        <v>9</v>
      </c>
      <c r="H32" t="s">
        <v>31</v>
      </c>
      <c r="I32">
        <f>(E32-Sheet2!$A$2)/Sheet2!$B$2</f>
        <v>0.33178208738034287</v>
      </c>
      <c r="J32">
        <f>(F32-Sheet2!$D$2)/Sheet2!$E$2</f>
        <v>-0.26204257644967216</v>
      </c>
    </row>
    <row r="33" spans="1:10" x14ac:dyDescent="0.3">
      <c r="A33" t="s">
        <v>29</v>
      </c>
      <c r="B33" t="s">
        <v>15</v>
      </c>
      <c r="C33" t="s">
        <v>29</v>
      </c>
      <c r="D33" t="s">
        <v>15</v>
      </c>
      <c r="E33">
        <f>7-23</f>
        <v>-16</v>
      </c>
      <c r="F33">
        <f>1642-1523</f>
        <v>119</v>
      </c>
      <c r="G33" t="s">
        <v>9</v>
      </c>
      <c r="H33" t="s">
        <v>31</v>
      </c>
      <c r="I33">
        <f>(E33-Sheet2!$A$2)/Sheet2!$B$2</f>
        <v>-0.87726772405256881</v>
      </c>
      <c r="J33">
        <f>(F33-Sheet2!$D$2)/Sheet2!$E$2</f>
        <v>0.45506056078622209</v>
      </c>
    </row>
    <row r="34" spans="1:10" x14ac:dyDescent="0.3">
      <c r="A34" t="s">
        <v>16</v>
      </c>
      <c r="B34" t="s">
        <v>19</v>
      </c>
      <c r="C34" t="s">
        <v>16</v>
      </c>
      <c r="D34" t="s">
        <v>19</v>
      </c>
      <c r="E34">
        <f>16-40</f>
        <v>-24</v>
      </c>
      <c r="F34">
        <f>1598-1459</f>
        <v>139</v>
      </c>
      <c r="G34" t="s">
        <v>9</v>
      </c>
      <c r="H34" t="s">
        <v>31</v>
      </c>
      <c r="I34">
        <f>(E34-Sheet2!$A$2)/Sheet2!$B$2</f>
        <v>-1.297806788898799</v>
      </c>
      <c r="J34">
        <f>(F34-Sheet2!$D$2)/Sheet2!$E$2</f>
        <v>0.53429847650289541</v>
      </c>
    </row>
    <row r="35" spans="1:10" x14ac:dyDescent="0.3">
      <c r="A35" t="s">
        <v>11</v>
      </c>
      <c r="B35" t="s">
        <v>25</v>
      </c>
      <c r="C35" t="s">
        <v>11</v>
      </c>
      <c r="D35" t="s">
        <v>25</v>
      </c>
      <c r="E35">
        <v>-4</v>
      </c>
      <c r="F35">
        <f>1783-1666</f>
        <v>117</v>
      </c>
      <c r="G35" t="s">
        <v>9</v>
      </c>
      <c r="H35" t="s">
        <v>31</v>
      </c>
      <c r="I35">
        <f>(E35-Sheet2!$A$2)/Sheet2!$B$2</f>
        <v>-0.24645912678322365</v>
      </c>
      <c r="J35">
        <f>(F35-Sheet2!$D$2)/Sheet2!$E$2</f>
        <v>0.44713676921455475</v>
      </c>
    </row>
    <row r="36" spans="1:10" x14ac:dyDescent="0.3">
      <c r="A36" t="s">
        <v>14</v>
      </c>
      <c r="B36" t="s">
        <v>22</v>
      </c>
      <c r="C36" t="s">
        <v>14</v>
      </c>
      <c r="D36" t="s">
        <v>22</v>
      </c>
      <c r="E36">
        <f>14-6</f>
        <v>8</v>
      </c>
      <c r="F36">
        <f>1606-1648</f>
        <v>-42</v>
      </c>
      <c r="G36" t="s">
        <v>9</v>
      </c>
      <c r="H36" t="s">
        <v>31</v>
      </c>
      <c r="I36">
        <f>(E36-Sheet2!$A$2)/Sheet2!$B$2</f>
        <v>0.38434947048612161</v>
      </c>
      <c r="J36">
        <f>(F36-Sheet2!$D$2)/Sheet2!$E$2</f>
        <v>-0.18280466073299875</v>
      </c>
    </row>
    <row r="37" spans="1:10" x14ac:dyDescent="0.3">
      <c r="A37" t="s">
        <v>26</v>
      </c>
      <c r="B37" t="s">
        <v>8</v>
      </c>
      <c r="C37" t="s">
        <v>26</v>
      </c>
      <c r="D37" t="s">
        <v>8</v>
      </c>
      <c r="E37">
        <f>2-13</f>
        <v>-11</v>
      </c>
      <c r="F37">
        <f>1757-1606</f>
        <v>151</v>
      </c>
      <c r="G37" t="s">
        <v>9</v>
      </c>
      <c r="H37" t="s">
        <v>31</v>
      </c>
      <c r="I37">
        <f>(E37-Sheet2!$A$2)/Sheet2!$B$2</f>
        <v>-0.61443080852367504</v>
      </c>
      <c r="J37">
        <f>(F37-Sheet2!$D$2)/Sheet2!$E$2</f>
        <v>0.58184122593289955</v>
      </c>
    </row>
    <row r="38" spans="1:10" x14ac:dyDescent="0.3">
      <c r="A38" t="s">
        <v>13</v>
      </c>
      <c r="B38" t="s">
        <v>27</v>
      </c>
      <c r="C38" t="s">
        <v>13</v>
      </c>
      <c r="D38" t="s">
        <v>27</v>
      </c>
      <c r="E38">
        <v>-8</v>
      </c>
      <c r="F38">
        <f>1687-1609</f>
        <v>78</v>
      </c>
      <c r="G38" t="s">
        <v>30</v>
      </c>
      <c r="H38" t="s">
        <v>31</v>
      </c>
      <c r="I38">
        <f>(E38-Sheet2!$A$2)/Sheet2!$B$2</f>
        <v>-0.45672865920633876</v>
      </c>
      <c r="J38">
        <f>(F38-Sheet2!$D$2)/Sheet2!$E$2</f>
        <v>0.29262283356704161</v>
      </c>
    </row>
    <row r="39" spans="1:10" x14ac:dyDescent="0.3">
      <c r="A39" t="s">
        <v>23</v>
      </c>
      <c r="B39" t="s">
        <v>17</v>
      </c>
      <c r="C39" t="s">
        <v>23</v>
      </c>
      <c r="D39" t="s">
        <v>17</v>
      </c>
      <c r="E39">
        <f>18-24</f>
        <v>-6</v>
      </c>
      <c r="F39">
        <f>1570-1515</f>
        <v>55</v>
      </c>
      <c r="G39" t="s">
        <v>9</v>
      </c>
      <c r="H39" t="s">
        <v>31</v>
      </c>
      <c r="I39">
        <f>(E39-Sheet2!$A$2)/Sheet2!$B$2</f>
        <v>-0.35159389299478122</v>
      </c>
      <c r="J39">
        <f>(F39-Sheet2!$D$2)/Sheet2!$E$2</f>
        <v>0.20149923049286722</v>
      </c>
    </row>
    <row r="40" spans="1:10" x14ac:dyDescent="0.3">
      <c r="A40" t="s">
        <v>8</v>
      </c>
      <c r="B40" t="s">
        <v>22</v>
      </c>
      <c r="C40" t="s">
        <v>8</v>
      </c>
      <c r="D40" t="s">
        <v>22</v>
      </c>
      <c r="E40">
        <f>13-6</f>
        <v>7</v>
      </c>
      <c r="F40">
        <f>1606-1648</f>
        <v>-42</v>
      </c>
      <c r="G40" t="s">
        <v>9</v>
      </c>
      <c r="H40" t="s">
        <v>32</v>
      </c>
      <c r="I40">
        <f>(E40-Sheet2!$A$2)/Sheet2!$B$2</f>
        <v>0.33178208738034287</v>
      </c>
      <c r="J40">
        <f>(F40-Sheet2!$D$2)/Sheet2!$E$2</f>
        <v>-0.18280466073299875</v>
      </c>
    </row>
    <row r="41" spans="1:10" x14ac:dyDescent="0.3">
      <c r="A41" t="s">
        <v>11</v>
      </c>
      <c r="B41" t="s">
        <v>29</v>
      </c>
      <c r="C41" t="s">
        <v>11</v>
      </c>
      <c r="D41" t="s">
        <v>29</v>
      </c>
      <c r="E41">
        <v>-6</v>
      </c>
      <c r="F41">
        <f>1783-1642</f>
        <v>141</v>
      </c>
      <c r="G41" t="s">
        <v>9</v>
      </c>
      <c r="H41" t="s">
        <v>32</v>
      </c>
      <c r="I41">
        <f>(E41-Sheet2!$A$2)/Sheet2!$B$2</f>
        <v>-0.35159389299478122</v>
      </c>
      <c r="J41">
        <f>(F41-Sheet2!$D$2)/Sheet2!$E$2</f>
        <v>0.54222226807456275</v>
      </c>
    </row>
    <row r="42" spans="1:10" x14ac:dyDescent="0.3">
      <c r="A42" t="s">
        <v>19</v>
      </c>
      <c r="B42" t="s">
        <v>10</v>
      </c>
      <c r="C42" t="s">
        <v>19</v>
      </c>
      <c r="D42" t="s">
        <v>10</v>
      </c>
      <c r="E42">
        <f>40-10</f>
        <v>30</v>
      </c>
      <c r="F42">
        <f>1459-1632</f>
        <v>-173</v>
      </c>
      <c r="G42" t="s">
        <v>9</v>
      </c>
      <c r="H42" t="s">
        <v>32</v>
      </c>
      <c r="I42">
        <f>(E42-Sheet2!$A$2)/Sheet2!$B$2</f>
        <v>1.5408318988132548</v>
      </c>
      <c r="J42">
        <f>(F42-Sheet2!$D$2)/Sheet2!$E$2</f>
        <v>-0.70181300867720942</v>
      </c>
    </row>
    <row r="43" spans="1:10" x14ac:dyDescent="0.3">
      <c r="A43" t="s">
        <v>17</v>
      </c>
      <c r="B43" t="s">
        <v>13</v>
      </c>
      <c r="C43" t="s">
        <v>17</v>
      </c>
      <c r="D43" t="s">
        <v>13</v>
      </c>
      <c r="E43">
        <f>24-4</f>
        <v>20</v>
      </c>
      <c r="F43">
        <f>1515-1687</f>
        <v>-172</v>
      </c>
      <c r="G43" t="s">
        <v>9</v>
      </c>
      <c r="H43" t="s">
        <v>32</v>
      </c>
      <c r="I43">
        <f>(E43-Sheet2!$A$2)/Sheet2!$B$2</f>
        <v>1.015158067755467</v>
      </c>
      <c r="J43">
        <f>(F43-Sheet2!$D$2)/Sheet2!$E$2</f>
        <v>-0.6978511128913758</v>
      </c>
    </row>
    <row r="44" spans="1:10" x14ac:dyDescent="0.3">
      <c r="A44" t="s">
        <v>29</v>
      </c>
      <c r="B44" t="s">
        <v>22</v>
      </c>
      <c r="C44" t="s">
        <v>29</v>
      </c>
      <c r="D44" t="s">
        <v>22</v>
      </c>
      <c r="E44">
        <v>1</v>
      </c>
      <c r="F44">
        <f>1642-1648</f>
        <v>-6</v>
      </c>
      <c r="G44" t="s">
        <v>9</v>
      </c>
      <c r="H44" t="s">
        <v>33</v>
      </c>
      <c r="I44">
        <f>(E44-Sheet2!$A$2)/Sheet2!$B$2</f>
        <v>1.6377788745670224E-2</v>
      </c>
      <c r="J44">
        <f>(F44-Sheet2!$D$2)/Sheet2!$E$2</f>
        <v>-4.0176412442986635E-2</v>
      </c>
    </row>
    <row r="45" spans="1:10" x14ac:dyDescent="0.3">
      <c r="A45" t="s">
        <v>13</v>
      </c>
      <c r="B45" t="s">
        <v>10</v>
      </c>
      <c r="C45" t="s">
        <v>13</v>
      </c>
      <c r="D45" t="s">
        <v>10</v>
      </c>
      <c r="E45">
        <v>-6</v>
      </c>
      <c r="F45">
        <f>1687-1632</f>
        <v>55</v>
      </c>
      <c r="G45" t="s">
        <v>30</v>
      </c>
      <c r="H45" t="s">
        <v>33</v>
      </c>
      <c r="I45">
        <f>(E45-Sheet2!$A$2)/Sheet2!$B$2</f>
        <v>-0.35159389299478122</v>
      </c>
      <c r="J45">
        <f>(F45-Sheet2!$D$2)/Sheet2!$E$2</f>
        <v>0.20149923049286722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ECDC-25FA-4D95-AAF1-D02D3FC0F9BB}">
  <dimension ref="A1:E2"/>
  <sheetViews>
    <sheetView workbookViewId="0">
      <selection activeCell="B18" sqref="B18"/>
    </sheetView>
  </sheetViews>
  <sheetFormatPr defaultRowHeight="14.4" x14ac:dyDescent="0.3"/>
  <sheetData>
    <row r="1" spans="1:5" x14ac:dyDescent="0.3">
      <c r="A1" t="s">
        <v>35</v>
      </c>
      <c r="B1" t="s">
        <v>36</v>
      </c>
      <c r="D1" t="s">
        <v>35</v>
      </c>
      <c r="E1" t="s">
        <v>36</v>
      </c>
    </row>
    <row r="2" spans="1:5" x14ac:dyDescent="0.3">
      <c r="A2">
        <v>0.688442</v>
      </c>
      <c r="B2">
        <v>19.023202999999999</v>
      </c>
      <c r="D2">
        <v>4.1407040000000004</v>
      </c>
      <c r="E2">
        <v>252.40441799999999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2021-07-09T12:14:57Z</dcterms:created>
  <dcterms:modified xsi:type="dcterms:W3CDTF">2021-07-10T06:34:50Z</dcterms:modified>
</cp:coreProperties>
</file>