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4160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41" i="1"/>
  <c r="D41"/>
  <c r="J41" s="1"/>
  <c r="C41"/>
  <c r="E40"/>
  <c r="D40"/>
  <c r="C40"/>
  <c r="E39"/>
  <c r="D39"/>
  <c r="C39"/>
  <c r="E38"/>
  <c r="E37"/>
  <c r="E36"/>
  <c r="E35"/>
  <c r="E34"/>
  <c r="E33"/>
  <c r="D38"/>
  <c r="J38" s="1"/>
  <c r="D37"/>
  <c r="J37" s="1"/>
  <c r="D36"/>
  <c r="J36" s="1"/>
  <c r="D35"/>
  <c r="J35" s="1"/>
  <c r="D34"/>
  <c r="J34" s="1"/>
  <c r="D33"/>
  <c r="J33" s="1"/>
  <c r="C33"/>
  <c r="C38"/>
  <c r="C37"/>
  <c r="C36"/>
  <c r="C35"/>
  <c r="C3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  <c r="J39" l="1"/>
  <c r="J40"/>
</calcChain>
</file>

<file path=xl/sharedStrings.xml><?xml version="1.0" encoding="utf-8"?>
<sst xmlns="http://schemas.openxmlformats.org/spreadsheetml/2006/main" count="75" uniqueCount="73">
  <si>
    <t>V.A</t>
  </si>
  <si>
    <t>V.R</t>
  </si>
  <si>
    <t>Razon</t>
  </si>
  <si>
    <t>Formula</t>
  </si>
  <si>
    <t>Promedio</t>
  </si>
  <si>
    <t>Descripcion</t>
  </si>
  <si>
    <t>Evaluacion</t>
  </si>
  <si>
    <t>Rapida o Prueba del Acido</t>
  </si>
  <si>
    <t>Circulante</t>
  </si>
  <si>
    <t>Rotacion del Inventario</t>
  </si>
  <si>
    <t>Perdida Promedio de Cobranzas</t>
  </si>
  <si>
    <t>Rotacion del Activo Fijo</t>
  </si>
  <si>
    <t>Rotacion del Activo Total</t>
  </si>
  <si>
    <t>Rentabilidad sobre los Activos</t>
  </si>
  <si>
    <t>Rendimiento sobre Capital</t>
  </si>
  <si>
    <t>Margen de Utilidad</t>
  </si>
  <si>
    <t>(AC - IN) / PC</t>
  </si>
  <si>
    <t>AC/PC</t>
  </si>
  <si>
    <t>V/IN</t>
  </si>
  <si>
    <t>CPC/(V/360)</t>
  </si>
  <si>
    <t>V/AF</t>
  </si>
  <si>
    <t>V/AT</t>
  </si>
  <si>
    <t>EBIT(1-T)/AT</t>
  </si>
  <si>
    <t>UN/CC</t>
  </si>
  <si>
    <t>UN/V</t>
  </si>
  <si>
    <t>Efectivo</t>
  </si>
  <si>
    <t>Cuentas Por Cobrar</t>
  </si>
  <si>
    <t>Inventarios</t>
  </si>
  <si>
    <t>Total De Activo Circulante</t>
  </si>
  <si>
    <t>Terreno Y Edificio</t>
  </si>
  <si>
    <t>Maquinaria</t>
  </si>
  <si>
    <t>Otros Activos Fijos</t>
  </si>
  <si>
    <t>Total De Activos</t>
  </si>
  <si>
    <t>Cuentas Y Doc Por Pagar</t>
  </si>
  <si>
    <t>Pasivos Devengados</t>
  </si>
  <si>
    <t>Total Pasivo Circulante</t>
  </si>
  <si>
    <t>Deuda A Largo Plazo</t>
  </si>
  <si>
    <t>Capital Común</t>
  </si>
  <si>
    <t>Utilidades Retenidas</t>
  </si>
  <si>
    <t>Total Pasivos Y Capital</t>
  </si>
  <si>
    <t>Ventas</t>
  </si>
  <si>
    <t>Costo De Vienes Vendidos</t>
  </si>
  <si>
    <t>Utilidad Bruta</t>
  </si>
  <si>
    <t>Gastos De Admin Y Venta</t>
  </si>
  <si>
    <t>Otros Gastos En Operación</t>
  </si>
  <si>
    <t>Utilidad Reoperación</t>
  </si>
  <si>
    <t>Gastos De Interés</t>
  </si>
  <si>
    <t>Ingreso Antes De Impuestos</t>
  </si>
  <si>
    <t>Impuestos</t>
  </si>
  <si>
    <t>Ingreso Neto</t>
  </si>
  <si>
    <t>La capacidad de la empresa para poder pagar sus deudas ha ido decreciendo a lo largo de los tres años, terminando en 2015 con la falta de liquidez para pagar sus deudas de 2015</t>
  </si>
  <si>
    <t>La liquidez de la empresa no es la suficiente como para superar por 2.7 veces el pasivo circulante</t>
  </si>
  <si>
    <t>El inventario de la empresa no logra venderse el numero necesario de veces, por lo que la mercancia se queda estancada en el inventario durante mas tiempo</t>
  </si>
  <si>
    <t>Desde el inicio de 2013 la empresa tarda demasiado tiempo en cobrar sus deudas de clientes, lo cual le resta liquidez</t>
  </si>
  <si>
    <t>El total de activo fijo esta cerca de rotar las veces necesarias para alcanzar el promedio de las empresas</t>
  </si>
  <si>
    <t>Las ventas no logran rotar las veces suficientes sobre el total de activos</t>
  </si>
  <si>
    <t>La empresa esta perdiendo gran cantidad del dinero de sus ventas en los impuestos pagados, lo cual reduce el porcentage de utilidades que obtiene de sus ventas</t>
  </si>
  <si>
    <t>Al principio la empresa logro elevar sus ventas hasta un porcentage aceptable del capital, sin embargo esto disminuyo hasta 2015 impidiendole alcanzar un porcentage aceptable</t>
  </si>
  <si>
    <t>En un principio la empresa logro mantener su porcentage de utilidades sobre ventas en un porcentage aceptable, sin embargo, sus utilidades disminuyeron respecto a sus ventas debido a su endeudamiento</t>
  </si>
  <si>
    <t>Fortalezas</t>
  </si>
  <si>
    <t>Debilidades</t>
  </si>
  <si>
    <t>La empresa no es capaz de cobrar a sus clientes de forma oportuna, lo cual reduce su liquidez</t>
  </si>
  <si>
    <t>La empresa gasta gran parte de sus utilidades en los intereses que le produce el endeudamiento</t>
  </si>
  <si>
    <t>La empresa no es capaz de que su inventario se venda suficientes veces durante un periodo</t>
  </si>
  <si>
    <t>La empresa no tiene suficiente liquidez para solventar sus deudas</t>
  </si>
  <si>
    <t>La empresa no genera suficiente utilidad respecto a sus ventas, a pesar de que estas aumentan con cada año que pasa</t>
  </si>
  <si>
    <t>La rentabilidad sobre los activos de la empresa estan muy cerca de ser aceptables</t>
  </si>
  <si>
    <t>Las ventas de la empresa aumentan con cada año, por lo cual esta cerca de ser capaz de rotar sus activos</t>
  </si>
  <si>
    <t>Estrategias</t>
  </si>
  <si>
    <t>Reducir los tiempos de cobro a sus clientes, con el fin de aumentar su liquedez</t>
  </si>
  <si>
    <t>Reducir sus deudas a largo plazo, para asi poder evitar los intereses de la deuda y aumentar su utilidad</t>
  </si>
  <si>
    <t>No llenar el inventario tan rapidamente, sino que se llene poco a poco, para evitar el estancamiento de la mercancia y aumentar las rotaciones de inventario</t>
  </si>
  <si>
    <t>Reducir sus deudas a corto plazo por medio de la liquidez obtenida al reducir los periodos de cobranza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</si>
</sst>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2"/>
      <color theme="1"/>
      <name val="Times New Roman"/>
      <family val="2"/>
    </font>
    <font>
      <sz val="10"/>
      <color theme="1"/>
      <name val="Arial Unicode MS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2" borderId="0" xfId="0" applyNumberFormat="1" applyFill="1"/>
    <xf numFmtId="10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Hoja1!$A$33</c:f>
              <c:strCache>
                <c:ptCount val="1"/>
                <c:pt idx="0">
                  <c:v>Rapida o Prueba del Acido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Hoja1!$C$33:$E$33</c:f>
              <c:numCache>
                <c:formatCode>0.00</c:formatCode>
                <c:ptCount val="3"/>
                <c:pt idx="0">
                  <c:v>1.914463141025641</c:v>
                </c:pt>
                <c:pt idx="1">
                  <c:v>0.94840386043058644</c:v>
                </c:pt>
                <c:pt idx="2">
                  <c:v>0.70200347057895562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Hoja1!$AN$141:$AP$141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65133184"/>
        <c:axId val="65470848"/>
      </c:lineChart>
      <c:catAx>
        <c:axId val="65133184"/>
        <c:scaling>
          <c:orientation val="minMax"/>
        </c:scaling>
        <c:axPos val="b"/>
        <c:numFmt formatCode="General" sourceLinked="1"/>
        <c:tickLblPos val="nextTo"/>
        <c:crossAx val="65470848"/>
        <c:crosses val="autoZero"/>
        <c:auto val="1"/>
        <c:lblAlgn val="ctr"/>
        <c:lblOffset val="100"/>
      </c:catAx>
      <c:valAx>
        <c:axId val="65470848"/>
        <c:scaling>
          <c:orientation val="minMax"/>
        </c:scaling>
        <c:axPos val="l"/>
        <c:majorGridlines/>
        <c:numFmt formatCode="0.00" sourceLinked="1"/>
        <c:tickLblPos val="nextTo"/>
        <c:crossAx val="6513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Hoja1!$A$34</c:f>
              <c:strCache>
                <c:ptCount val="1"/>
                <c:pt idx="0">
                  <c:v>Circulante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Hoja1!$C$34:$E$34</c:f>
              <c:numCache>
                <c:formatCode>0.00</c:formatCode>
                <c:ptCount val="3"/>
                <c:pt idx="0">
                  <c:v>3.8896233974358974</c:v>
                </c:pt>
                <c:pt idx="1">
                  <c:v>2.4220489977728286</c:v>
                </c:pt>
                <c:pt idx="2">
                  <c:v>1.9541725824262501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Hoja1!$AN$142:$AP$142</c:f>
              <c:numCache>
                <c:formatCode>General</c:formatCode>
                <c:ptCount val="3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</c:numCache>
            </c:numRef>
          </c:val>
        </c:ser>
        <c:marker val="1"/>
        <c:axId val="65495808"/>
        <c:axId val="65497344"/>
      </c:lineChart>
      <c:catAx>
        <c:axId val="65495808"/>
        <c:scaling>
          <c:orientation val="minMax"/>
        </c:scaling>
        <c:axPos val="b"/>
        <c:numFmt formatCode="General" sourceLinked="1"/>
        <c:tickLblPos val="nextTo"/>
        <c:crossAx val="65497344"/>
        <c:crosses val="autoZero"/>
        <c:auto val="1"/>
        <c:lblAlgn val="ctr"/>
        <c:lblOffset val="100"/>
      </c:catAx>
      <c:valAx>
        <c:axId val="65497344"/>
        <c:scaling>
          <c:orientation val="minMax"/>
        </c:scaling>
        <c:axPos val="l"/>
        <c:majorGridlines/>
        <c:numFmt formatCode="0.00" sourceLinked="1"/>
        <c:tickLblPos val="nextTo"/>
        <c:crossAx val="6549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Hoja1!$A$35</c:f>
              <c:strCache>
                <c:ptCount val="1"/>
                <c:pt idx="0">
                  <c:v>Rotacion del Inventario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Hoja1!$C$35:$E$35</c:f>
              <c:numCache>
                <c:formatCode>0.00</c:formatCode>
                <c:ptCount val="3"/>
                <c:pt idx="0">
                  <c:v>8.3874239350912774</c:v>
                </c:pt>
                <c:pt idx="1">
                  <c:v>5.4030226700251891</c:v>
                </c:pt>
                <c:pt idx="2">
                  <c:v>3.5039370078740157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Hoja1!$AN$143:$AP$143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marker val="1"/>
        <c:axId val="65530112"/>
        <c:axId val="65798144"/>
      </c:lineChart>
      <c:catAx>
        <c:axId val="65530112"/>
        <c:scaling>
          <c:orientation val="minMax"/>
        </c:scaling>
        <c:axPos val="b"/>
        <c:numFmt formatCode="General" sourceLinked="1"/>
        <c:tickLblPos val="nextTo"/>
        <c:crossAx val="65798144"/>
        <c:crosses val="autoZero"/>
        <c:auto val="1"/>
        <c:lblAlgn val="ctr"/>
        <c:lblOffset val="100"/>
      </c:catAx>
      <c:valAx>
        <c:axId val="65798144"/>
        <c:scaling>
          <c:orientation val="minMax"/>
        </c:scaling>
        <c:axPos val="l"/>
        <c:majorGridlines/>
        <c:numFmt formatCode="0.00" sourceLinked="1"/>
        <c:tickLblPos val="nextTo"/>
        <c:crossAx val="6553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Hoja1!$A$36</c:f>
              <c:strCache>
                <c:ptCount val="1"/>
                <c:pt idx="0">
                  <c:v>Perdida Promedio de Cobranzas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Hoja1!$C$36:$E$36</c:f>
              <c:numCache>
                <c:formatCode>0.00</c:formatCode>
                <c:ptCount val="3"/>
                <c:pt idx="0">
                  <c:v>34.963966142684399</c:v>
                </c:pt>
                <c:pt idx="1">
                  <c:v>36.83916083916084</c:v>
                </c:pt>
                <c:pt idx="2">
                  <c:v>54.364044943820225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Hoja1!$AN$144:$AP$144</c:f>
              <c:numCache>
                <c:formatCode>General</c:formatCode>
                <c:ptCount val="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</c:ser>
        <c:marker val="1"/>
        <c:axId val="65826816"/>
        <c:axId val="65828352"/>
      </c:lineChart>
      <c:catAx>
        <c:axId val="65826816"/>
        <c:scaling>
          <c:orientation val="minMax"/>
        </c:scaling>
        <c:axPos val="b"/>
        <c:numFmt formatCode="General" sourceLinked="1"/>
        <c:tickLblPos val="nextTo"/>
        <c:crossAx val="65828352"/>
        <c:crosses val="autoZero"/>
        <c:auto val="1"/>
        <c:lblAlgn val="ctr"/>
        <c:lblOffset val="100"/>
      </c:catAx>
      <c:valAx>
        <c:axId val="65828352"/>
        <c:scaling>
          <c:orientation val="minMax"/>
        </c:scaling>
        <c:axPos val="l"/>
        <c:majorGridlines/>
        <c:numFmt formatCode="0.00" sourceLinked="1"/>
        <c:tickLblPos val="nextTo"/>
        <c:crossAx val="6582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Hoja1!$A$37</c:f>
              <c:strCache>
                <c:ptCount val="1"/>
                <c:pt idx="0">
                  <c:v>Rotacion del Activo Fijo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Hoja1!$C$37:$E$37</c:f>
              <c:numCache>
                <c:formatCode>0.00</c:formatCode>
                <c:ptCount val="3"/>
                <c:pt idx="0">
                  <c:v>11.183231913455037</c:v>
                </c:pt>
                <c:pt idx="1">
                  <c:v>10.437956204379562</c:v>
                </c:pt>
                <c:pt idx="2">
                  <c:v>12.361111111111111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Hoja1!$AN$145:$AP$145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</c:ser>
        <c:marker val="1"/>
        <c:axId val="67044864"/>
        <c:axId val="67046400"/>
      </c:lineChart>
      <c:catAx>
        <c:axId val="67044864"/>
        <c:scaling>
          <c:orientation val="minMax"/>
        </c:scaling>
        <c:axPos val="b"/>
        <c:numFmt formatCode="General" sourceLinked="1"/>
        <c:tickLblPos val="nextTo"/>
        <c:crossAx val="67046400"/>
        <c:crosses val="autoZero"/>
        <c:auto val="1"/>
        <c:lblAlgn val="ctr"/>
        <c:lblOffset val="100"/>
      </c:catAx>
      <c:valAx>
        <c:axId val="67046400"/>
        <c:scaling>
          <c:orientation val="minMax"/>
        </c:scaling>
        <c:axPos val="l"/>
        <c:majorGridlines/>
        <c:numFmt formatCode="0.00" sourceLinked="1"/>
        <c:tickLblPos val="nextTo"/>
        <c:crossAx val="6704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Hoja1!$A$38</c:f>
              <c:strCache>
                <c:ptCount val="1"/>
                <c:pt idx="0">
                  <c:v>Rotacion del Activo Total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Hoja1!$C$38:$E$38</c:f>
              <c:numCache>
                <c:formatCode>0.00</c:formatCode>
                <c:ptCount val="3"/>
                <c:pt idx="0">
                  <c:v>3.0844398030732507</c:v>
                </c:pt>
                <c:pt idx="1">
                  <c:v>2.5</c:v>
                </c:pt>
                <c:pt idx="2">
                  <c:v>1.9000853970964988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Hoja1!$AN$146:$AP$146</c:f>
              <c:numCache>
                <c:formatCode>General</c:formatCode>
                <c:ptCount val="3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</c:numCache>
            </c:numRef>
          </c:val>
        </c:ser>
        <c:marker val="1"/>
        <c:axId val="67075072"/>
        <c:axId val="67080960"/>
      </c:lineChart>
      <c:catAx>
        <c:axId val="67075072"/>
        <c:scaling>
          <c:orientation val="minMax"/>
        </c:scaling>
        <c:axPos val="b"/>
        <c:numFmt formatCode="General" sourceLinked="1"/>
        <c:tickLblPos val="nextTo"/>
        <c:crossAx val="67080960"/>
        <c:crosses val="autoZero"/>
        <c:auto val="1"/>
        <c:lblAlgn val="ctr"/>
        <c:lblOffset val="100"/>
      </c:catAx>
      <c:valAx>
        <c:axId val="67080960"/>
        <c:scaling>
          <c:orientation val="minMax"/>
        </c:scaling>
        <c:axPos val="l"/>
        <c:majorGridlines/>
        <c:numFmt formatCode="0.00" sourceLinked="1"/>
        <c:tickLblPos val="nextTo"/>
        <c:crossAx val="6707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Hoja1!$A$39</c:f>
              <c:strCache>
                <c:ptCount val="1"/>
                <c:pt idx="0">
                  <c:v>Rentabilidad sobre los Activos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Hoja1!$C$39:$E$39</c:f>
              <c:numCache>
                <c:formatCode>0.00%</c:formatCode>
                <c:ptCount val="3"/>
                <c:pt idx="0">
                  <c:v>0.17096822318364913</c:v>
                </c:pt>
                <c:pt idx="1">
                  <c:v>0.12051748251748252</c:v>
                </c:pt>
                <c:pt idx="2">
                  <c:v>0.1134927412467976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Hoja1!$AN$147:$AP$147</c:f>
              <c:numCache>
                <c:formatCode>0.00%</c:formatCode>
                <c:ptCount val="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val>
        </c:ser>
        <c:marker val="1"/>
        <c:axId val="68158208"/>
        <c:axId val="68159744"/>
      </c:lineChart>
      <c:catAx>
        <c:axId val="68158208"/>
        <c:scaling>
          <c:orientation val="minMax"/>
        </c:scaling>
        <c:axPos val="b"/>
        <c:numFmt formatCode="General" sourceLinked="1"/>
        <c:tickLblPos val="nextTo"/>
        <c:crossAx val="68159744"/>
        <c:crosses val="autoZero"/>
        <c:auto val="1"/>
        <c:lblAlgn val="ctr"/>
        <c:lblOffset val="100"/>
      </c:catAx>
      <c:valAx>
        <c:axId val="68159744"/>
        <c:scaling>
          <c:orientation val="minMax"/>
        </c:scaling>
        <c:axPos val="l"/>
        <c:majorGridlines/>
        <c:numFmt formatCode="0.00%" sourceLinked="1"/>
        <c:tickLblPos val="nextTo"/>
        <c:crossAx val="6815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Hoja1!$A$40</c:f>
              <c:strCache>
                <c:ptCount val="1"/>
                <c:pt idx="0">
                  <c:v>Rendimiento sobre Capital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Hoja1!$C$40:$E$40</c:f>
              <c:numCache>
                <c:formatCode>0.00%</c:formatCode>
                <c:ptCount val="3"/>
                <c:pt idx="0">
                  <c:v>0.24277089291388623</c:v>
                </c:pt>
                <c:pt idx="1">
                  <c:v>0.1448144711367724</c:v>
                </c:pt>
                <c:pt idx="2">
                  <c:v>8.1596240045258714E-2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Hoja1!$AN$148:$AP$148</c:f>
              <c:numCache>
                <c:formatCode>0.00%</c:formatCode>
                <c:ptCount val="3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</c:numCache>
            </c:numRef>
          </c:val>
        </c:ser>
        <c:marker val="1"/>
        <c:axId val="68176128"/>
        <c:axId val="68186112"/>
      </c:lineChart>
      <c:catAx>
        <c:axId val="68176128"/>
        <c:scaling>
          <c:orientation val="minMax"/>
        </c:scaling>
        <c:axPos val="b"/>
        <c:numFmt formatCode="General" sourceLinked="1"/>
        <c:tickLblPos val="nextTo"/>
        <c:crossAx val="68186112"/>
        <c:crosses val="autoZero"/>
        <c:auto val="1"/>
        <c:lblAlgn val="ctr"/>
        <c:lblOffset val="100"/>
      </c:catAx>
      <c:valAx>
        <c:axId val="68186112"/>
        <c:scaling>
          <c:orientation val="minMax"/>
        </c:scaling>
        <c:axPos val="l"/>
        <c:majorGridlines/>
        <c:numFmt formatCode="0.00%" sourceLinked="1"/>
        <c:tickLblPos val="nextTo"/>
        <c:crossAx val="6817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Hoja1!$A$41</c:f>
              <c:strCache>
                <c:ptCount val="1"/>
                <c:pt idx="0">
                  <c:v>Margen de Utilidad</c:v>
                </c:pt>
              </c:strCache>
            </c:strRef>
          </c:tx>
          <c:cat>
            <c:numRef>
              <c:f>Hoja1!$C$32:$E$32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Hoja1!$C$41:$E$41</c:f>
              <c:numCache>
                <c:formatCode>0.00%</c:formatCode>
                <c:ptCount val="3"/>
                <c:pt idx="0">
                  <c:v>4.619105199516324E-2</c:v>
                </c:pt>
                <c:pt idx="1">
                  <c:v>2.9466200466200465E-2</c:v>
                </c:pt>
                <c:pt idx="2">
                  <c:v>1.6853932584269662E-2</c:v>
                </c:pt>
              </c:numCache>
            </c:numRef>
          </c:val>
        </c:ser>
        <c:ser>
          <c:idx val="1"/>
          <c:order val="1"/>
          <c:tx>
            <c:strRef>
              <c:f>Hoja1!$F$32</c:f>
              <c:strCache>
                <c:ptCount val="1"/>
                <c:pt idx="0">
                  <c:v>Promedio</c:v>
                </c:pt>
              </c:strCache>
            </c:strRef>
          </c:tx>
          <c:val>
            <c:numRef>
              <c:f>Hoja1!$AN$149:$AP$149</c:f>
              <c:numCache>
                <c:formatCode>0.00%</c:formatCode>
                <c:ptCount val="3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</c:numCache>
            </c:numRef>
          </c:val>
        </c:ser>
        <c:marker val="1"/>
        <c:axId val="68193664"/>
        <c:axId val="68224128"/>
      </c:lineChart>
      <c:catAx>
        <c:axId val="68193664"/>
        <c:scaling>
          <c:orientation val="minMax"/>
        </c:scaling>
        <c:axPos val="b"/>
        <c:numFmt formatCode="General" sourceLinked="1"/>
        <c:tickLblPos val="nextTo"/>
        <c:crossAx val="68224128"/>
        <c:crosses val="autoZero"/>
        <c:auto val="1"/>
        <c:lblAlgn val="ctr"/>
        <c:lblOffset val="100"/>
      </c:catAx>
      <c:valAx>
        <c:axId val="68224128"/>
        <c:scaling>
          <c:orientation val="minMax"/>
        </c:scaling>
        <c:axPos val="l"/>
        <c:majorGridlines/>
        <c:numFmt formatCode="0.00%" sourceLinked="1"/>
        <c:tickLblPos val="nextTo"/>
        <c:crossAx val="6819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57150</xdr:rowOff>
    </xdr:from>
    <xdr:to>
      <xdr:col>16</xdr:col>
      <xdr:colOff>400050</xdr:colOff>
      <xdr:row>15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76200</xdr:rowOff>
    </xdr:from>
    <xdr:to>
      <xdr:col>22</xdr:col>
      <xdr:colOff>381000</xdr:colOff>
      <xdr:row>15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1</xdr:row>
      <xdr:rowOff>76200</xdr:rowOff>
    </xdr:from>
    <xdr:to>
      <xdr:col>28</xdr:col>
      <xdr:colOff>390525</xdr:colOff>
      <xdr:row>15</xdr:row>
      <xdr:rowOff>38100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16</xdr:row>
      <xdr:rowOff>0</xdr:rowOff>
    </xdr:from>
    <xdr:to>
      <xdr:col>16</xdr:col>
      <xdr:colOff>390525</xdr:colOff>
      <xdr:row>29</xdr:row>
      <xdr:rowOff>142875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16</xdr:row>
      <xdr:rowOff>9525</xdr:rowOff>
    </xdr:from>
    <xdr:to>
      <xdr:col>22</xdr:col>
      <xdr:colOff>381000</xdr:colOff>
      <xdr:row>29</xdr:row>
      <xdr:rowOff>152400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16</xdr:row>
      <xdr:rowOff>9525</xdr:rowOff>
    </xdr:from>
    <xdr:to>
      <xdr:col>28</xdr:col>
      <xdr:colOff>381000</xdr:colOff>
      <xdr:row>29</xdr:row>
      <xdr:rowOff>152400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31</xdr:row>
      <xdr:rowOff>9525</xdr:rowOff>
    </xdr:from>
    <xdr:to>
      <xdr:col>16</xdr:col>
      <xdr:colOff>381000</xdr:colOff>
      <xdr:row>44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31</xdr:row>
      <xdr:rowOff>9525</xdr:rowOff>
    </xdr:from>
    <xdr:to>
      <xdr:col>22</xdr:col>
      <xdr:colOff>390525</xdr:colOff>
      <xdr:row>44</xdr:row>
      <xdr:rowOff>66675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9525</xdr:colOff>
      <xdr:row>31</xdr:row>
      <xdr:rowOff>9525</xdr:rowOff>
    </xdr:from>
    <xdr:to>
      <xdr:col>28</xdr:col>
      <xdr:colOff>390525</xdr:colOff>
      <xdr:row>44</xdr:row>
      <xdr:rowOff>66675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49"/>
  <sheetViews>
    <sheetView tabSelected="1" topLeftCell="A37" workbookViewId="0">
      <selection activeCell="A59" sqref="A59"/>
    </sheetView>
  </sheetViews>
  <sheetFormatPr baseColWidth="10" defaultRowHeight="15.75"/>
  <cols>
    <col min="1" max="1" width="25.875" bestFit="1" customWidth="1"/>
    <col min="2" max="2" width="12.75" bestFit="1" customWidth="1"/>
    <col min="3" max="4" width="12.375" bestFit="1" customWidth="1"/>
    <col min="5" max="5" width="11.625" style="1" bestFit="1" customWidth="1"/>
    <col min="6" max="6" width="11" style="2"/>
    <col min="7" max="9" width="12.375" bestFit="1" customWidth="1"/>
    <col min="10" max="10" width="11" style="2"/>
  </cols>
  <sheetData>
    <row r="1" spans="1:10">
      <c r="A1" s="7"/>
      <c r="B1" s="7"/>
      <c r="C1" s="7">
        <v>2013</v>
      </c>
      <c r="D1" s="7">
        <v>2014</v>
      </c>
      <c r="E1" s="8" t="s">
        <v>0</v>
      </c>
      <c r="F1" s="9" t="s">
        <v>1</v>
      </c>
      <c r="G1" s="7">
        <v>2014</v>
      </c>
      <c r="H1" s="7">
        <v>2015</v>
      </c>
      <c r="I1" s="7" t="s">
        <v>0</v>
      </c>
      <c r="J1" s="9" t="s">
        <v>1</v>
      </c>
    </row>
    <row r="2" spans="1:10" ht="14.25" customHeight="1">
      <c r="A2" s="6" t="s">
        <v>25</v>
      </c>
      <c r="C2" s="4">
        <v>76250</v>
      </c>
      <c r="D2" s="4">
        <v>72000</v>
      </c>
      <c r="E2" s="4">
        <f>D2:D26 - C2:C26</f>
        <v>-4250</v>
      </c>
      <c r="F2" s="2">
        <f>((C2:C26 / D2:D26) -1)</f>
        <v>5.9027777777777679E-2</v>
      </c>
      <c r="G2" s="4">
        <v>72000</v>
      </c>
      <c r="H2" s="4">
        <v>40000</v>
      </c>
      <c r="I2" s="4">
        <f xml:space="preserve"> H2:H26 - G2:G26</f>
        <v>-32000</v>
      </c>
      <c r="J2" s="2">
        <f>((G2:G26/H2:H26)-1)</f>
        <v>0.8</v>
      </c>
    </row>
    <row r="3" spans="1:10">
      <c r="A3" s="6" t="s">
        <v>26</v>
      </c>
      <c r="C3" s="4">
        <v>401600</v>
      </c>
      <c r="D3" s="4">
        <v>439000</v>
      </c>
      <c r="E3" s="4">
        <f t="shared" ref="E3:E26" si="0">D3:D27 - C3:C27</f>
        <v>37400</v>
      </c>
      <c r="F3" s="2">
        <f t="shared" ref="F3:F26" si="1">((C3:C27 / D3:D27) -1)</f>
        <v>-8.5193621867881597E-2</v>
      </c>
      <c r="G3" s="4">
        <v>439000</v>
      </c>
      <c r="H3" s="4">
        <v>672000</v>
      </c>
      <c r="I3" s="4">
        <f t="shared" ref="I3:I26" si="2" xml:space="preserve"> H3:H27 - G3:G27</f>
        <v>233000</v>
      </c>
      <c r="J3" s="2">
        <f t="shared" ref="J3:J26" si="3">((G3:G27/H3:H27)-1)</f>
        <v>-0.34672619047619047</v>
      </c>
    </row>
    <row r="4" spans="1:10">
      <c r="A4" s="6" t="s">
        <v>27</v>
      </c>
      <c r="C4" s="4">
        <v>493000</v>
      </c>
      <c r="D4" s="4">
        <v>794000</v>
      </c>
      <c r="E4" s="4">
        <f t="shared" si="0"/>
        <v>301000</v>
      </c>
      <c r="F4" s="2">
        <f t="shared" si="1"/>
        <v>-0.37909319899244331</v>
      </c>
      <c r="G4" s="4">
        <v>794000</v>
      </c>
      <c r="H4" s="4">
        <v>1270000</v>
      </c>
      <c r="I4" s="4">
        <f t="shared" si="2"/>
        <v>476000</v>
      </c>
      <c r="J4" s="2">
        <f t="shared" si="3"/>
        <v>-0.37480314960629924</v>
      </c>
    </row>
    <row r="5" spans="1:10">
      <c r="A5" s="6" t="s">
        <v>28</v>
      </c>
      <c r="C5" s="4">
        <v>970850</v>
      </c>
      <c r="D5" s="4">
        <v>1305000</v>
      </c>
      <c r="E5" s="4">
        <f t="shared" si="0"/>
        <v>334150</v>
      </c>
      <c r="F5" s="2">
        <f t="shared" si="1"/>
        <v>-0.25605363984674334</v>
      </c>
      <c r="G5" s="4">
        <v>1305000</v>
      </c>
      <c r="H5" s="4">
        <v>1982000</v>
      </c>
      <c r="I5" s="4">
        <f t="shared" si="2"/>
        <v>677000</v>
      </c>
      <c r="J5" s="2">
        <f t="shared" si="3"/>
        <v>-0.34157416750756808</v>
      </c>
    </row>
    <row r="6" spans="1:10">
      <c r="A6" s="6" t="s">
        <v>29</v>
      </c>
      <c r="C6" s="4">
        <v>126150</v>
      </c>
      <c r="D6" s="4">
        <v>138000</v>
      </c>
      <c r="E6" s="4">
        <f t="shared" si="0"/>
        <v>11850</v>
      </c>
      <c r="F6" s="2">
        <f t="shared" si="1"/>
        <v>-8.5869565217391308E-2</v>
      </c>
      <c r="G6" s="4">
        <v>138000</v>
      </c>
      <c r="H6" s="4">
        <v>125000</v>
      </c>
      <c r="I6" s="4">
        <f t="shared" si="2"/>
        <v>-13000</v>
      </c>
      <c r="J6" s="2">
        <f t="shared" si="3"/>
        <v>0.10400000000000009</v>
      </c>
    </row>
    <row r="7" spans="1:10">
      <c r="A7" s="6" t="s">
        <v>30</v>
      </c>
      <c r="C7" s="4">
        <v>169000</v>
      </c>
      <c r="D7" s="4">
        <v>182000</v>
      </c>
      <c r="E7" s="4">
        <f t="shared" si="0"/>
        <v>13000</v>
      </c>
      <c r="F7" s="2">
        <f t="shared" si="1"/>
        <v>-7.1428571428571397E-2</v>
      </c>
      <c r="G7" s="4">
        <v>182000</v>
      </c>
      <c r="H7" s="4">
        <v>153000</v>
      </c>
      <c r="I7" s="4">
        <f t="shared" si="2"/>
        <v>-29000</v>
      </c>
      <c r="J7" s="2">
        <f t="shared" si="3"/>
        <v>0.18954248366013071</v>
      </c>
    </row>
    <row r="8" spans="1:10">
      <c r="A8" s="6" t="s">
        <v>31</v>
      </c>
      <c r="C8" s="4">
        <v>74600</v>
      </c>
      <c r="D8" s="4">
        <v>91000</v>
      </c>
      <c r="E8" s="4">
        <f t="shared" si="0"/>
        <v>16400</v>
      </c>
      <c r="F8" s="2">
        <f t="shared" si="1"/>
        <v>-0.18021978021978025</v>
      </c>
      <c r="G8" s="4">
        <v>91000</v>
      </c>
      <c r="H8" s="4">
        <v>82000</v>
      </c>
      <c r="I8" s="4">
        <f t="shared" si="2"/>
        <v>-9000</v>
      </c>
      <c r="J8" s="2">
        <f t="shared" si="3"/>
        <v>0.10975609756097571</v>
      </c>
    </row>
    <row r="9" spans="1:10">
      <c r="A9" s="6" t="s">
        <v>32</v>
      </c>
      <c r="C9" s="4">
        <v>1340600</v>
      </c>
      <c r="D9" s="4">
        <v>1716000</v>
      </c>
      <c r="E9" s="4">
        <f t="shared" si="0"/>
        <v>375400</v>
      </c>
      <c r="F9" s="2">
        <f t="shared" si="1"/>
        <v>-0.21876456876456873</v>
      </c>
      <c r="G9" s="4">
        <v>1716000</v>
      </c>
      <c r="H9" s="4">
        <v>2342000</v>
      </c>
      <c r="I9" s="4">
        <f t="shared" si="2"/>
        <v>626000</v>
      </c>
      <c r="J9" s="2">
        <f t="shared" si="3"/>
        <v>-0.26729291204099059</v>
      </c>
    </row>
    <row r="10" spans="1:10">
      <c r="A10" s="6" t="s">
        <v>33</v>
      </c>
      <c r="C10" s="4">
        <v>171100</v>
      </c>
      <c r="D10" s="4">
        <v>368800</v>
      </c>
      <c r="E10" s="4">
        <f t="shared" si="0"/>
        <v>197700</v>
      </c>
      <c r="F10" s="2">
        <f t="shared" si="1"/>
        <v>-0.53606290672451196</v>
      </c>
      <c r="G10" s="4">
        <v>368800</v>
      </c>
      <c r="H10" s="4">
        <v>679240</v>
      </c>
      <c r="I10" s="4">
        <f t="shared" si="2"/>
        <v>310440</v>
      </c>
      <c r="J10" s="2">
        <f t="shared" si="3"/>
        <v>-0.4570402214239444</v>
      </c>
    </row>
    <row r="11" spans="1:10">
      <c r="A11" s="6" t="s">
        <v>34</v>
      </c>
      <c r="C11" s="4">
        <v>78500</v>
      </c>
      <c r="D11" s="4">
        <v>170000</v>
      </c>
      <c r="E11" s="4">
        <f t="shared" si="0"/>
        <v>91500</v>
      </c>
      <c r="F11" s="2">
        <f t="shared" si="1"/>
        <v>-0.53823529411764703</v>
      </c>
      <c r="G11" s="4">
        <v>170000</v>
      </c>
      <c r="H11" s="4">
        <v>3355000</v>
      </c>
      <c r="I11" s="4">
        <f t="shared" si="2"/>
        <v>3185000</v>
      </c>
      <c r="J11" s="2">
        <f t="shared" si="3"/>
        <v>-0.94932935916542471</v>
      </c>
    </row>
    <row r="12" spans="1:10">
      <c r="A12" s="6" t="s">
        <v>35</v>
      </c>
      <c r="C12" s="4">
        <v>249600</v>
      </c>
      <c r="D12" s="4">
        <v>538800</v>
      </c>
      <c r="E12" s="4">
        <f t="shared" si="0"/>
        <v>289200</v>
      </c>
      <c r="F12" s="2">
        <f t="shared" si="1"/>
        <v>-0.53674832962138086</v>
      </c>
      <c r="G12" s="4">
        <v>538800</v>
      </c>
      <c r="H12" s="4">
        <v>1014240</v>
      </c>
      <c r="I12" s="4">
        <f t="shared" si="2"/>
        <v>475440</v>
      </c>
      <c r="J12" s="2">
        <f t="shared" si="3"/>
        <v>-0.46876478939895883</v>
      </c>
    </row>
    <row r="13" spans="1:10">
      <c r="A13" s="6" t="s">
        <v>36</v>
      </c>
      <c r="C13" s="4">
        <v>304250</v>
      </c>
      <c r="D13" s="4">
        <v>304290</v>
      </c>
      <c r="E13" s="4">
        <f t="shared" si="0"/>
        <v>40</v>
      </c>
      <c r="F13" s="2">
        <f t="shared" si="1"/>
        <v>-1.3145354760257799E-4</v>
      </c>
      <c r="G13" s="4">
        <v>304290</v>
      </c>
      <c r="H13" s="4">
        <v>408600</v>
      </c>
      <c r="I13" s="4">
        <f t="shared" si="2"/>
        <v>104310</v>
      </c>
      <c r="J13" s="2">
        <f t="shared" si="3"/>
        <v>-0.25528634361233482</v>
      </c>
    </row>
    <row r="14" spans="1:10">
      <c r="A14" s="6" t="s">
        <v>37</v>
      </c>
      <c r="C14" s="4">
        <v>575000</v>
      </c>
      <c r="D14" s="4">
        <v>575000</v>
      </c>
      <c r="E14" s="4">
        <f t="shared" si="0"/>
        <v>0</v>
      </c>
      <c r="F14" s="2">
        <f t="shared" si="1"/>
        <v>0</v>
      </c>
      <c r="G14" s="4">
        <v>575000</v>
      </c>
      <c r="H14" s="4">
        <v>575000</v>
      </c>
      <c r="I14" s="4">
        <f t="shared" si="2"/>
        <v>0</v>
      </c>
      <c r="J14" s="2">
        <f t="shared" si="3"/>
        <v>0</v>
      </c>
    </row>
    <row r="15" spans="1:10">
      <c r="A15" s="6" t="s">
        <v>38</v>
      </c>
      <c r="C15" s="4">
        <v>211750</v>
      </c>
      <c r="D15" s="4">
        <v>297910</v>
      </c>
      <c r="E15" s="4">
        <f t="shared" si="0"/>
        <v>86160</v>
      </c>
      <c r="F15" s="2">
        <f t="shared" si="1"/>
        <v>-0.28921486354939407</v>
      </c>
      <c r="G15" s="4">
        <v>297910</v>
      </c>
      <c r="H15" s="4">
        <v>344160</v>
      </c>
      <c r="I15" s="4">
        <f t="shared" si="2"/>
        <v>46250</v>
      </c>
      <c r="J15" s="2">
        <f t="shared" si="3"/>
        <v>-0.13438516968851699</v>
      </c>
    </row>
    <row r="16" spans="1:10">
      <c r="A16" s="6" t="s">
        <v>39</v>
      </c>
      <c r="C16" s="4">
        <v>1340600</v>
      </c>
      <c r="D16" s="4">
        <v>1716000</v>
      </c>
      <c r="E16" s="4">
        <f t="shared" si="0"/>
        <v>375400</v>
      </c>
      <c r="F16" s="2">
        <f t="shared" si="1"/>
        <v>-0.21876456876456873</v>
      </c>
      <c r="G16" s="4">
        <v>1716000</v>
      </c>
      <c r="H16" s="4">
        <v>2342000</v>
      </c>
      <c r="I16" s="4">
        <f t="shared" si="2"/>
        <v>626000</v>
      </c>
      <c r="J16" s="2">
        <f t="shared" si="3"/>
        <v>-0.26729291204099059</v>
      </c>
    </row>
    <row r="17" spans="1:10">
      <c r="A17" s="6" t="s">
        <v>40</v>
      </c>
      <c r="C17" s="4">
        <v>4135000</v>
      </c>
      <c r="D17" s="4">
        <v>4290000</v>
      </c>
      <c r="E17" s="4">
        <f t="shared" si="0"/>
        <v>155000</v>
      </c>
      <c r="F17" s="2">
        <f t="shared" si="1"/>
        <v>-3.6130536130536184E-2</v>
      </c>
      <c r="G17" s="4">
        <v>4290000</v>
      </c>
      <c r="H17" s="4">
        <v>4450000</v>
      </c>
      <c r="I17" s="4">
        <f t="shared" si="2"/>
        <v>160000</v>
      </c>
      <c r="J17" s="2">
        <f t="shared" si="3"/>
        <v>-3.5955056179775235E-2</v>
      </c>
    </row>
    <row r="18" spans="1:10">
      <c r="A18" s="6" t="s">
        <v>41</v>
      </c>
      <c r="C18" s="4">
        <v>3308000</v>
      </c>
      <c r="D18" s="4">
        <v>3550000</v>
      </c>
      <c r="E18" s="4">
        <f t="shared" si="0"/>
        <v>242000</v>
      </c>
      <c r="F18" s="2">
        <f t="shared" si="1"/>
        <v>-6.816901408450704E-2</v>
      </c>
      <c r="G18" s="4">
        <v>3550000</v>
      </c>
      <c r="H18" s="4">
        <v>3560000</v>
      </c>
      <c r="I18" s="4">
        <f t="shared" si="2"/>
        <v>10000</v>
      </c>
      <c r="J18" s="2">
        <f t="shared" si="3"/>
        <v>-2.8089887640448952E-3</v>
      </c>
    </row>
    <row r="19" spans="1:10">
      <c r="A19" s="6" t="s">
        <v>42</v>
      </c>
      <c r="C19" s="4">
        <v>827000</v>
      </c>
      <c r="D19" s="4">
        <v>740000</v>
      </c>
      <c r="E19" s="4">
        <f t="shared" si="0"/>
        <v>-87000</v>
      </c>
      <c r="F19" s="2">
        <f t="shared" si="1"/>
        <v>0.11756756756756759</v>
      </c>
      <c r="G19" s="4">
        <v>740000</v>
      </c>
      <c r="H19" s="4">
        <v>890000</v>
      </c>
      <c r="I19" s="4">
        <f t="shared" si="2"/>
        <v>150000</v>
      </c>
      <c r="J19" s="2">
        <f t="shared" si="3"/>
        <v>-0.1685393258426966</v>
      </c>
    </row>
    <row r="20" spans="1:10">
      <c r="A20" s="6" t="s">
        <v>43</v>
      </c>
      <c r="C20" s="4">
        <v>318000</v>
      </c>
      <c r="D20" s="4">
        <v>236320</v>
      </c>
      <c r="E20" s="4">
        <f t="shared" si="0"/>
        <v>-81680</v>
      </c>
      <c r="F20" s="2">
        <f t="shared" si="1"/>
        <v>0.34563303994583605</v>
      </c>
      <c r="G20" s="4">
        <v>236320</v>
      </c>
      <c r="H20" s="4">
        <v>256000</v>
      </c>
      <c r="I20" s="4">
        <f t="shared" si="2"/>
        <v>19680</v>
      </c>
      <c r="J20" s="2">
        <f t="shared" si="3"/>
        <v>-7.6875000000000027E-2</v>
      </c>
    </row>
    <row r="21" spans="1:10">
      <c r="A21" s="6" t="s">
        <v>44</v>
      </c>
      <c r="C21" s="4">
        <v>127000</v>
      </c>
      <c r="D21" s="4">
        <v>159000</v>
      </c>
      <c r="E21" s="4">
        <f t="shared" si="0"/>
        <v>32000</v>
      </c>
      <c r="F21" s="2">
        <f t="shared" si="1"/>
        <v>-0.20125786163522008</v>
      </c>
      <c r="G21" s="4">
        <v>159000</v>
      </c>
      <c r="H21" s="4">
        <v>191000</v>
      </c>
      <c r="I21" s="4">
        <f t="shared" si="2"/>
        <v>32000</v>
      </c>
      <c r="J21" s="2">
        <f t="shared" si="3"/>
        <v>-0.16753926701570676</v>
      </c>
    </row>
    <row r="22" spans="1:10">
      <c r="A22" s="6" t="s">
        <v>45</v>
      </c>
      <c r="C22" s="4">
        <v>382000</v>
      </c>
      <c r="D22" s="4">
        <v>344680</v>
      </c>
      <c r="E22" s="4">
        <f t="shared" si="0"/>
        <v>-37320</v>
      </c>
      <c r="F22" s="2">
        <f t="shared" si="1"/>
        <v>0.10827434141812686</v>
      </c>
      <c r="G22" s="4">
        <v>344680</v>
      </c>
      <c r="H22" s="4">
        <v>443000</v>
      </c>
      <c r="I22" s="4">
        <f t="shared" si="2"/>
        <v>98320</v>
      </c>
      <c r="J22" s="2">
        <f t="shared" si="3"/>
        <v>-0.22194130925507904</v>
      </c>
    </row>
    <row r="23" spans="1:10">
      <c r="A23" s="6" t="s">
        <v>46</v>
      </c>
      <c r="C23" s="4">
        <v>64000</v>
      </c>
      <c r="D23" s="4">
        <v>134000</v>
      </c>
      <c r="E23" s="4">
        <f t="shared" si="0"/>
        <v>70000</v>
      </c>
      <c r="F23" s="2">
        <f t="shared" si="1"/>
        <v>-0.52238805970149249</v>
      </c>
      <c r="G23" s="4">
        <v>134000</v>
      </c>
      <c r="H23" s="4">
        <v>31000</v>
      </c>
      <c r="I23" s="4">
        <f t="shared" si="2"/>
        <v>-103000</v>
      </c>
      <c r="J23" s="2">
        <f t="shared" si="3"/>
        <v>3.32258064516129</v>
      </c>
    </row>
    <row r="24" spans="1:10">
      <c r="A24" s="6" t="s">
        <v>47</v>
      </c>
      <c r="C24" s="4">
        <v>318000</v>
      </c>
      <c r="D24" s="4">
        <v>210680</v>
      </c>
      <c r="E24" s="4">
        <f t="shared" si="0"/>
        <v>-107320</v>
      </c>
      <c r="F24" s="2">
        <f t="shared" si="1"/>
        <v>0.5093981393582685</v>
      </c>
      <c r="G24" s="4">
        <v>210680</v>
      </c>
      <c r="H24" s="4">
        <v>125000</v>
      </c>
      <c r="I24" s="4">
        <f t="shared" si="2"/>
        <v>-85680</v>
      </c>
      <c r="J24" s="2">
        <f t="shared" si="3"/>
        <v>0.68544000000000005</v>
      </c>
    </row>
    <row r="25" spans="1:10">
      <c r="A25" s="6" t="s">
        <v>48</v>
      </c>
      <c r="C25" s="4">
        <v>127000</v>
      </c>
      <c r="D25" s="4">
        <v>84270</v>
      </c>
      <c r="E25" s="4">
        <f t="shared" si="0"/>
        <v>-42730</v>
      </c>
      <c r="F25" s="2">
        <f t="shared" si="1"/>
        <v>0.50706063842411297</v>
      </c>
      <c r="G25" s="4">
        <v>84270</v>
      </c>
      <c r="H25" s="4">
        <v>50000</v>
      </c>
      <c r="I25" s="4">
        <f t="shared" si="2"/>
        <v>-34270</v>
      </c>
      <c r="J25" s="2">
        <f t="shared" si="3"/>
        <v>0.68540000000000001</v>
      </c>
    </row>
    <row r="26" spans="1:10">
      <c r="A26" s="6" t="s">
        <v>49</v>
      </c>
      <c r="C26" s="4">
        <v>191000</v>
      </c>
      <c r="D26" s="4">
        <v>126410</v>
      </c>
      <c r="E26" s="4">
        <f t="shared" si="0"/>
        <v>-64590</v>
      </c>
      <c r="F26" s="2">
        <f t="shared" si="1"/>
        <v>0.51095641167629147</v>
      </c>
      <c r="G26" s="4">
        <v>126410</v>
      </c>
      <c r="H26" s="4">
        <v>75000</v>
      </c>
      <c r="I26" s="4">
        <f t="shared" si="2"/>
        <v>-51410</v>
      </c>
      <c r="J26" s="2">
        <f t="shared" si="3"/>
        <v>0.68546666666666667</v>
      </c>
    </row>
    <row r="32" spans="1:10">
      <c r="A32" s="7" t="s">
        <v>2</v>
      </c>
      <c r="B32" s="7" t="s">
        <v>3</v>
      </c>
      <c r="C32" s="7">
        <v>2013</v>
      </c>
      <c r="D32" s="7">
        <v>2014</v>
      </c>
      <c r="E32" s="8">
        <v>2015</v>
      </c>
      <c r="F32" s="9" t="s">
        <v>4</v>
      </c>
      <c r="G32" s="11" t="s">
        <v>5</v>
      </c>
      <c r="H32" s="11"/>
      <c r="I32" s="11"/>
      <c r="J32" s="7" t="s">
        <v>6</v>
      </c>
    </row>
    <row r="33" spans="1:10" ht="16.5">
      <c r="A33" s="7" t="s">
        <v>7</v>
      </c>
      <c r="B33" t="s">
        <v>16</v>
      </c>
      <c r="C33" s="5">
        <f>(C5:D5 - C4:D4)/C12:D12</f>
        <v>1.914463141025641</v>
      </c>
      <c r="D33" s="5">
        <f>(D5:E5 - D4:E4)/D12:E12</f>
        <v>0.94840386043058644</v>
      </c>
      <c r="E33" s="5">
        <f>(H5-H4)/H12</f>
        <v>0.70200347057895562</v>
      </c>
      <c r="F33" s="1">
        <v>1</v>
      </c>
      <c r="G33" s="10" t="s">
        <v>50</v>
      </c>
      <c r="H33" s="10"/>
      <c r="I33" s="10"/>
      <c r="J33" s="3" t="str">
        <f>IF((AVERAGE(C33,2*D33,3*E33)/2)&gt;=F33,"BUENO","MALO")</f>
        <v>MALO</v>
      </c>
    </row>
    <row r="34" spans="1:10" ht="16.5">
      <c r="A34" s="7" t="s">
        <v>8</v>
      </c>
      <c r="B34" t="s">
        <v>17</v>
      </c>
      <c r="C34" s="5">
        <f>C5/C12</f>
        <v>3.8896233974358974</v>
      </c>
      <c r="D34" s="5">
        <f>D5/D12</f>
        <v>2.4220489977728286</v>
      </c>
      <c r="E34" s="5">
        <f>H5/H12</f>
        <v>1.9541725824262501</v>
      </c>
      <c r="F34" s="1">
        <v>2.7</v>
      </c>
      <c r="G34" s="10" t="s">
        <v>51</v>
      </c>
      <c r="H34" s="10"/>
      <c r="I34" s="10"/>
      <c r="J34" s="3" t="str">
        <f t="shared" ref="J34:J40" si="4">IF((AVERAGE(C34,2*D34,3*E34)/2)&gt;=F34,"BUENO","MALO")</f>
        <v>MALO</v>
      </c>
    </row>
    <row r="35" spans="1:10" ht="16.5">
      <c r="A35" s="7" t="s">
        <v>9</v>
      </c>
      <c r="B35" t="s">
        <v>18</v>
      </c>
      <c r="C35" s="5">
        <f>C17/C4</f>
        <v>8.3874239350912774</v>
      </c>
      <c r="D35" s="5">
        <f>D17/D4</f>
        <v>5.4030226700251891</v>
      </c>
      <c r="E35" s="5">
        <f>H17/H4</f>
        <v>3.5039370078740157</v>
      </c>
      <c r="F35" s="1">
        <v>7</v>
      </c>
      <c r="G35" s="10" t="s">
        <v>52</v>
      </c>
      <c r="H35" s="10"/>
      <c r="I35" s="10"/>
      <c r="J35" s="3" t="str">
        <f t="shared" si="4"/>
        <v>MALO</v>
      </c>
    </row>
    <row r="36" spans="1:10" ht="16.5">
      <c r="A36" s="7" t="s">
        <v>10</v>
      </c>
      <c r="B36" t="s">
        <v>19</v>
      </c>
      <c r="C36" s="5">
        <f>C3/(C17/360)</f>
        <v>34.963966142684399</v>
      </c>
      <c r="D36" s="5">
        <f>D3/(D17/360)</f>
        <v>36.83916083916084</v>
      </c>
      <c r="E36" s="5">
        <f>H3/(H17/360)</f>
        <v>54.364044943820225</v>
      </c>
      <c r="F36" s="1">
        <v>32</v>
      </c>
      <c r="G36" s="10" t="s">
        <v>53</v>
      </c>
      <c r="H36" s="10"/>
      <c r="I36" s="10"/>
      <c r="J36" s="3" t="str">
        <f>IF((AVERAGE(C36,2*D36,3*E36)/2)&lt;=F36,"BUENO","MALO")</f>
        <v>MALO</v>
      </c>
    </row>
    <row r="37" spans="1:10" ht="16.5">
      <c r="A37" s="7" t="s">
        <v>11</v>
      </c>
      <c r="B37" t="s">
        <v>20</v>
      </c>
      <c r="C37" s="5">
        <f>C17/(C6+C7+C8)</f>
        <v>11.183231913455037</v>
      </c>
      <c r="D37" s="5">
        <f>D17/(D6+D7+D8)</f>
        <v>10.437956204379562</v>
      </c>
      <c r="E37" s="5">
        <f>H17/(H6+H7+H8)</f>
        <v>12.361111111111111</v>
      </c>
      <c r="F37" s="1">
        <v>13</v>
      </c>
      <c r="G37" s="10" t="s">
        <v>54</v>
      </c>
      <c r="H37" s="10"/>
      <c r="I37" s="10"/>
      <c r="J37" s="3" t="str">
        <f t="shared" si="4"/>
        <v>MALO</v>
      </c>
    </row>
    <row r="38" spans="1:10" ht="16.5">
      <c r="A38" s="7" t="s">
        <v>12</v>
      </c>
      <c r="B38" t="s">
        <v>21</v>
      </c>
      <c r="C38" s="5">
        <f>C17/C9</f>
        <v>3.0844398030732507</v>
      </c>
      <c r="D38" s="5">
        <f>D17/D9</f>
        <v>2.5</v>
      </c>
      <c r="E38" s="5">
        <f>H17/H9</f>
        <v>1.9000853970964988</v>
      </c>
      <c r="F38" s="1">
        <v>2.6</v>
      </c>
      <c r="G38" s="10" t="s">
        <v>55</v>
      </c>
      <c r="H38" s="10"/>
      <c r="I38" s="10"/>
      <c r="J38" s="3" t="str">
        <f t="shared" si="4"/>
        <v>MALO</v>
      </c>
    </row>
    <row r="39" spans="1:10" ht="16.5">
      <c r="A39" s="7" t="s">
        <v>13</v>
      </c>
      <c r="B39" t="s">
        <v>22</v>
      </c>
      <c r="C39" s="2">
        <f>C22*(1-0.4)/C9</f>
        <v>0.17096822318364913</v>
      </c>
      <c r="D39" s="2">
        <f>D22*(1-0.4)/D9</f>
        <v>0.12051748251748252</v>
      </c>
      <c r="E39" s="2">
        <f>H22*(1-0.4)/H9</f>
        <v>0.1134927412467976</v>
      </c>
      <c r="F39" s="2">
        <v>0.14000000000000001</v>
      </c>
      <c r="G39" s="10" t="s">
        <v>56</v>
      </c>
      <c r="H39" s="10"/>
      <c r="I39" s="10"/>
      <c r="J39" s="3" t="str">
        <f t="shared" si="4"/>
        <v>MALO</v>
      </c>
    </row>
    <row r="40" spans="1:10" ht="16.5">
      <c r="A40" s="7" t="s">
        <v>14</v>
      </c>
      <c r="B40" t="s">
        <v>23</v>
      </c>
      <c r="C40" s="2">
        <f>(C26/(C14+C15))</f>
        <v>0.24277089291388623</v>
      </c>
      <c r="D40" s="2">
        <f>(D26/(D14+D15))</f>
        <v>0.1448144711367724</v>
      </c>
      <c r="E40" s="2">
        <f>H26/(H14+H15)</f>
        <v>8.1596240045258714E-2</v>
      </c>
      <c r="F40" s="2">
        <v>0.18</v>
      </c>
      <c r="G40" s="10" t="s">
        <v>57</v>
      </c>
      <c r="H40" s="10"/>
      <c r="I40" s="10"/>
      <c r="J40" s="3" t="str">
        <f t="shared" si="4"/>
        <v>MALO</v>
      </c>
    </row>
    <row r="41" spans="1:10" ht="16.5">
      <c r="A41" s="7" t="s">
        <v>15</v>
      </c>
      <c r="B41" t="s">
        <v>24</v>
      </c>
      <c r="C41" s="2">
        <f>C26/C17</f>
        <v>4.619105199516324E-2</v>
      </c>
      <c r="D41" s="2">
        <f>D26/D17</f>
        <v>2.9466200466200465E-2</v>
      </c>
      <c r="E41" s="2">
        <f>H26/H17</f>
        <v>1.6853932584269662E-2</v>
      </c>
      <c r="F41" s="2">
        <v>3.5000000000000003E-2</v>
      </c>
      <c r="G41" s="10" t="s">
        <v>58</v>
      </c>
      <c r="H41" s="10"/>
      <c r="I41" s="10"/>
      <c r="J41" s="3" t="str">
        <f>IF((AVERAGE(C41,2*D41,3*E41)/2)&gt;K39=F41,"BUENO","MALO")</f>
        <v>MALO</v>
      </c>
    </row>
    <row r="42" spans="1:10">
      <c r="G42" s="10"/>
      <c r="H42" s="10"/>
      <c r="I42" s="10"/>
    </row>
    <row r="43" spans="1:10">
      <c r="A43" s="7" t="s">
        <v>59</v>
      </c>
    </row>
    <row r="44" spans="1:10">
      <c r="A44" s="7" t="s">
        <v>66</v>
      </c>
    </row>
    <row r="45" spans="1:10">
      <c r="A45" s="7" t="s">
        <v>67</v>
      </c>
    </row>
    <row r="47" spans="1:10">
      <c r="A47" s="7" t="s">
        <v>60</v>
      </c>
    </row>
    <row r="48" spans="1:10">
      <c r="A48" s="7" t="s">
        <v>61</v>
      </c>
    </row>
    <row r="49" spans="1:1">
      <c r="A49" s="7" t="s">
        <v>62</v>
      </c>
    </row>
    <row r="50" spans="1:1">
      <c r="A50" s="7" t="s">
        <v>63</v>
      </c>
    </row>
    <row r="51" spans="1:1">
      <c r="A51" s="7" t="s">
        <v>64</v>
      </c>
    </row>
    <row r="52" spans="1:1">
      <c r="A52" s="7" t="s">
        <v>65</v>
      </c>
    </row>
    <row r="54" spans="1:1">
      <c r="A54" s="7" t="s">
        <v>68</v>
      </c>
    </row>
    <row r="55" spans="1:1">
      <c r="A55" s="7" t="s">
        <v>69</v>
      </c>
    </row>
    <row r="56" spans="1:1">
      <c r="A56" s="7" t="s">
        <v>70</v>
      </c>
    </row>
    <row r="57" spans="1:1">
      <c r="A57" s="7" t="s">
        <v>71</v>
      </c>
    </row>
    <row r="58" spans="1:1">
      <c r="A58" s="7" t="s">
        <v>72</v>
      </c>
    </row>
    <row r="141" spans="40:42">
      <c r="AN141" s="1">
        <v>1</v>
      </c>
      <c r="AO141" s="1">
        <v>1</v>
      </c>
      <c r="AP141" s="1">
        <v>1</v>
      </c>
    </row>
    <row r="142" spans="40:42">
      <c r="AN142" s="1">
        <v>2.7</v>
      </c>
      <c r="AO142" s="1">
        <v>2.7</v>
      </c>
      <c r="AP142" s="1">
        <v>2.7</v>
      </c>
    </row>
    <row r="143" spans="40:42">
      <c r="AN143" s="1">
        <v>7</v>
      </c>
      <c r="AO143" s="1">
        <v>7</v>
      </c>
      <c r="AP143" s="1">
        <v>7</v>
      </c>
    </row>
    <row r="144" spans="40:42">
      <c r="AN144" s="1">
        <v>32</v>
      </c>
      <c r="AO144" s="1">
        <v>32</v>
      </c>
      <c r="AP144" s="1">
        <v>32</v>
      </c>
    </row>
    <row r="145" spans="40:42">
      <c r="AN145" s="1">
        <v>13</v>
      </c>
      <c r="AO145" s="1">
        <v>13</v>
      </c>
      <c r="AP145" s="1">
        <v>13</v>
      </c>
    </row>
    <row r="146" spans="40:42">
      <c r="AN146" s="1">
        <v>2.6</v>
      </c>
      <c r="AO146" s="1">
        <v>2.6</v>
      </c>
      <c r="AP146" s="1">
        <v>2.6</v>
      </c>
    </row>
    <row r="147" spans="40:42">
      <c r="AN147" s="2">
        <v>0.14000000000000001</v>
      </c>
      <c r="AO147" s="2">
        <v>0.14000000000000001</v>
      </c>
      <c r="AP147" s="2">
        <v>0.14000000000000001</v>
      </c>
    </row>
    <row r="148" spans="40:42">
      <c r="AN148" s="2">
        <v>0.18</v>
      </c>
      <c r="AO148" s="2">
        <v>0.18</v>
      </c>
      <c r="AP148" s="2">
        <v>0.18</v>
      </c>
    </row>
    <row r="149" spans="40:42">
      <c r="AN149" s="2">
        <v>3.5000000000000003E-2</v>
      </c>
      <c r="AO149" s="2">
        <v>3.5000000000000003E-2</v>
      </c>
      <c r="AP149" s="2">
        <v>3.5000000000000003E-2</v>
      </c>
    </row>
  </sheetData>
  <mergeCells count="11">
    <mergeCell ref="G37:I37"/>
    <mergeCell ref="G32:I32"/>
    <mergeCell ref="G33:I33"/>
    <mergeCell ref="G34:I34"/>
    <mergeCell ref="G35:I35"/>
    <mergeCell ref="G36:I36"/>
    <mergeCell ref="G38:I38"/>
    <mergeCell ref="G39:I39"/>
    <mergeCell ref="G40:I40"/>
    <mergeCell ref="G41:I41"/>
    <mergeCell ref="G42:I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26" sqref="A26"/>
    </sheetView>
  </sheetViews>
  <sheetFormatPr baseColWidth="10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Noguez López</dc:creator>
  <cp:lastModifiedBy>Sala_2</cp:lastModifiedBy>
  <dcterms:created xsi:type="dcterms:W3CDTF">2016-09-27T12:00:32Z</dcterms:created>
  <dcterms:modified xsi:type="dcterms:W3CDTF">2016-10-07T03:48:53Z</dcterms:modified>
</cp:coreProperties>
</file>