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01"/>
  <workbookPr defaultThemeVersion="166925"/>
  <mc:AlternateContent xmlns:mc="http://schemas.openxmlformats.org/markup-compatibility/2006">
    <mc:Choice Requires="x15">
      <x15ac:absPath xmlns:x15ac="http://schemas.microsoft.com/office/spreadsheetml/2010/11/ac" url="https://twimbit-my.sharepoint.com/personal/varnika_twimbit_com/Documents/Future of banking/ABI/"/>
    </mc:Choice>
  </mc:AlternateContent>
  <xr:revisionPtr revIDLastSave="2845" documentId="14_{41851234-5375-466B-9E98-56D5DFDA49C3}" xr6:coauthVersionLast="47" xr6:coauthVersionMax="47" xr10:uidLastSave="{EB079C1C-4CFD-4A05-8BAE-6980C1C80BC3}"/>
  <bookViews>
    <workbookView minimized="1" xWindow="13290" yWindow="3990" windowWidth="3345" windowHeight="2085" firstSheet="4" activeTab="4" xr2:uid="{00000000-000D-0000-FFFF-FFFF00000000}"/>
  </bookViews>
  <sheets>
    <sheet name="Qualitative initiatives" sheetId="1" r:id="rId1"/>
    <sheet name="Quantitative metrics" sheetId="3" r:id="rId2"/>
    <sheet name="Twimbit's EX framework" sheetId="6" r:id="rId3"/>
    <sheet name="SS framework " sheetId="7" r:id="rId4"/>
    <sheet name="Aggregate scores" sheetId="5" r:id="rId5"/>
    <sheet name="CX framework" sheetId="8" r:id="rId6"/>
    <sheet name="CX Score" sheetId="9" r:id="rId7"/>
  </sheets>
  <definedNames>
    <definedName name="_xlnm._FilterDatabase" localSheetId="2" hidden="1">'Twimbit''s EX framework'!$A$1:$BA$1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4" i="3" l="1"/>
  <c r="AN5" i="3"/>
  <c r="AN6" i="3"/>
  <c r="AN7" i="3"/>
  <c r="AN8" i="3"/>
  <c r="AN9" i="3"/>
  <c r="AN10" i="3"/>
  <c r="AN11" i="3"/>
  <c r="AN12" i="3"/>
  <c r="AN13" i="3"/>
  <c r="AN14" i="3"/>
  <c r="AN15" i="3"/>
  <c r="AN16" i="3"/>
  <c r="AN17" i="3"/>
  <c r="AN21" i="3"/>
  <c r="AN22" i="3"/>
  <c r="AN23" i="3"/>
  <c r="AN24" i="3"/>
  <c r="AN3" i="3"/>
  <c r="K4" i="3"/>
  <c r="K5" i="3"/>
  <c r="K6" i="3"/>
  <c r="K7" i="3"/>
  <c r="K8" i="3"/>
  <c r="K9" i="3"/>
  <c r="K10" i="3"/>
  <c r="K11" i="3"/>
  <c r="K12" i="3"/>
  <c r="K13" i="3"/>
  <c r="K14" i="3"/>
  <c r="K15" i="3"/>
  <c r="K16" i="3"/>
  <c r="K17" i="3"/>
  <c r="K18" i="3"/>
  <c r="K19" i="3"/>
  <c r="K20" i="3"/>
  <c r="K21" i="3"/>
  <c r="K22" i="3"/>
  <c r="K23" i="3"/>
  <c r="K24" i="3"/>
  <c r="K3" i="3"/>
  <c r="E4" i="3"/>
  <c r="E5" i="3"/>
  <c r="E6" i="3"/>
  <c r="E7" i="3"/>
  <c r="E8" i="3"/>
  <c r="E9" i="3"/>
  <c r="E10" i="3"/>
  <c r="E11" i="3"/>
  <c r="E12" i="3"/>
  <c r="E13" i="3"/>
  <c r="E14" i="3"/>
  <c r="E15" i="3"/>
  <c r="E16" i="3"/>
  <c r="E17" i="3"/>
  <c r="E18" i="3"/>
  <c r="E19" i="3"/>
  <c r="E20" i="3"/>
  <c r="E21" i="3"/>
  <c r="E22" i="3"/>
  <c r="E23" i="3"/>
  <c r="E24" i="3"/>
  <c r="E3" i="3"/>
  <c r="C22" i="3"/>
  <c r="C4" i="3"/>
  <c r="C5" i="3"/>
  <c r="C6" i="3"/>
  <c r="C7" i="3"/>
  <c r="C8" i="3"/>
  <c r="C9" i="3"/>
  <c r="C10" i="3"/>
  <c r="C11" i="3"/>
  <c r="C12" i="3"/>
  <c r="C13" i="3"/>
  <c r="C14" i="3"/>
  <c r="C15" i="3"/>
  <c r="C16" i="3"/>
  <c r="C17" i="3"/>
  <c r="C18" i="3"/>
  <c r="C19" i="3"/>
  <c r="C20" i="3"/>
  <c r="C21" i="3"/>
  <c r="C23" i="3"/>
  <c r="C24" i="3"/>
  <c r="C3" i="3"/>
  <c r="G3" i="3"/>
  <c r="Q25" i="5" l="1"/>
  <c r="I25" i="5"/>
  <c r="L25" i="5"/>
  <c r="M25" i="5" s="1"/>
  <c r="V4" i="3"/>
  <c r="V5" i="3"/>
  <c r="V6" i="3"/>
  <c r="V7" i="3"/>
  <c r="V8" i="3"/>
  <c r="V9" i="3"/>
  <c r="V10" i="3"/>
  <c r="V11" i="3"/>
  <c r="V12" i="3"/>
  <c r="V13" i="3"/>
  <c r="V15" i="3"/>
  <c r="V17" i="3"/>
  <c r="V18" i="3"/>
  <c r="V19" i="3"/>
  <c r="V20" i="3"/>
  <c r="V21" i="3"/>
  <c r="V23" i="3"/>
  <c r="V24" i="3"/>
  <c r="V3" i="3"/>
  <c r="G24" i="9"/>
  <c r="M24" i="9" s="1"/>
  <c r="E25" i="5" s="1"/>
  <c r="AP24" i="3"/>
  <c r="AI24" i="3"/>
  <c r="AJ24" i="3" s="1"/>
  <c r="AG24" i="3"/>
  <c r="AE24" i="3"/>
  <c r="AA24" i="3"/>
  <c r="Z24" i="3"/>
  <c r="Z22" i="3"/>
  <c r="N24" i="3"/>
  <c r="I24" i="3"/>
  <c r="G24" i="3"/>
  <c r="P24" i="3"/>
  <c r="B25" i="5" s="1"/>
  <c r="C25" i="5" s="1"/>
  <c r="G4" i="3"/>
  <c r="G5" i="3"/>
  <c r="G6" i="3"/>
  <c r="G7" i="3"/>
  <c r="G8" i="3"/>
  <c r="G9" i="3"/>
  <c r="G10" i="3"/>
  <c r="G11" i="3"/>
  <c r="G12" i="3"/>
  <c r="G13" i="3"/>
  <c r="G14" i="3"/>
  <c r="G15" i="3"/>
  <c r="G16" i="3"/>
  <c r="G17" i="3"/>
  <c r="G18" i="3"/>
  <c r="G19" i="3"/>
  <c r="G20" i="3"/>
  <c r="G21" i="3"/>
  <c r="G22" i="3"/>
  <c r="G23" i="3"/>
  <c r="P22" i="3"/>
  <c r="B23" i="5" s="1"/>
  <c r="C23" i="5" s="1"/>
  <c r="AP4" i="3"/>
  <c r="AP5" i="3"/>
  <c r="AP6" i="3"/>
  <c r="AP7" i="3"/>
  <c r="AP8" i="3"/>
  <c r="AP9" i="3"/>
  <c r="AP10" i="3"/>
  <c r="AP11" i="3"/>
  <c r="AP12" i="3"/>
  <c r="AP13" i="3"/>
  <c r="AP14" i="3"/>
  <c r="AP15" i="3"/>
  <c r="AP16" i="3"/>
  <c r="AP17" i="3"/>
  <c r="AP18" i="3"/>
  <c r="AP20" i="3"/>
  <c r="AP21" i="3"/>
  <c r="AP22" i="3"/>
  <c r="AQ22" i="3" s="1"/>
  <c r="N23" i="5" s="1"/>
  <c r="O23" i="5" s="1"/>
  <c r="AP23" i="3"/>
  <c r="AP3" i="3"/>
  <c r="Q24" i="5"/>
  <c r="L23" i="5"/>
  <c r="M23" i="5" s="1"/>
  <c r="L22" i="5"/>
  <c r="M22" i="5" s="1"/>
  <c r="L21" i="5"/>
  <c r="L24" i="5"/>
  <c r="M24" i="5" s="1"/>
  <c r="I24" i="5"/>
  <c r="I21" i="5"/>
  <c r="I23" i="5"/>
  <c r="I22" i="5"/>
  <c r="M23" i="9"/>
  <c r="E24" i="5" s="1"/>
  <c r="L23" i="9"/>
  <c r="G23" i="9"/>
  <c r="G22" i="9"/>
  <c r="AI4" i="3"/>
  <c r="AI5" i="3"/>
  <c r="AI6" i="3"/>
  <c r="AI7" i="3"/>
  <c r="AI8" i="3"/>
  <c r="AI9" i="3"/>
  <c r="AI10" i="3"/>
  <c r="AI11" i="3"/>
  <c r="AI12" i="3"/>
  <c r="AI13" i="3"/>
  <c r="AI14" i="3"/>
  <c r="AI15" i="3"/>
  <c r="AI16" i="3"/>
  <c r="AI17" i="3"/>
  <c r="AI18" i="3"/>
  <c r="AI19" i="3"/>
  <c r="AI20" i="3"/>
  <c r="AI21" i="3"/>
  <c r="AI22" i="3"/>
  <c r="AI23" i="3"/>
  <c r="AI3" i="3"/>
  <c r="AE5" i="3"/>
  <c r="AE6" i="3"/>
  <c r="AE7" i="3"/>
  <c r="AE8" i="3"/>
  <c r="AE9" i="3"/>
  <c r="AE10" i="3"/>
  <c r="AE11" i="3"/>
  <c r="AE12" i="3"/>
  <c r="AE13" i="3"/>
  <c r="AE14" i="3"/>
  <c r="AE15" i="3"/>
  <c r="AE16" i="3"/>
  <c r="AE17" i="3"/>
  <c r="AE18" i="3"/>
  <c r="AE19" i="3"/>
  <c r="AE20" i="3"/>
  <c r="AE21" i="3"/>
  <c r="AE23" i="3"/>
  <c r="AE3" i="3"/>
  <c r="AG4" i="3"/>
  <c r="AG5" i="3"/>
  <c r="AG6" i="3"/>
  <c r="AG7" i="3"/>
  <c r="AG8" i="3"/>
  <c r="AG9" i="3"/>
  <c r="AG10" i="3"/>
  <c r="AG11" i="3"/>
  <c r="AG12" i="3"/>
  <c r="AG13" i="3"/>
  <c r="AG14" i="3"/>
  <c r="AG15" i="3"/>
  <c r="AG16" i="3"/>
  <c r="AG17" i="3"/>
  <c r="AG18" i="3"/>
  <c r="AG19" i="3"/>
  <c r="AG20" i="3"/>
  <c r="AG21" i="3"/>
  <c r="AG22" i="3"/>
  <c r="AJ22" i="3" s="1"/>
  <c r="AG23" i="3"/>
  <c r="AG3" i="3"/>
  <c r="AA23" i="3"/>
  <c r="AA22" i="3"/>
  <c r="X4" i="3"/>
  <c r="X5" i="3"/>
  <c r="X6" i="3"/>
  <c r="X7" i="3"/>
  <c r="X8" i="3"/>
  <c r="X9" i="3"/>
  <c r="X10" i="3"/>
  <c r="X11" i="3"/>
  <c r="X12" i="3"/>
  <c r="X13" i="3"/>
  <c r="X15" i="3"/>
  <c r="X16" i="3"/>
  <c r="X17" i="3"/>
  <c r="X18" i="3"/>
  <c r="X20" i="3"/>
  <c r="AA20" i="3" s="1"/>
  <c r="X21" i="3"/>
  <c r="AA21" i="3" s="1"/>
  <c r="X23" i="3"/>
  <c r="X3" i="3"/>
  <c r="AQ23" i="3"/>
  <c r="N24" i="5" s="1"/>
  <c r="I18" i="3"/>
  <c r="I13" i="3"/>
  <c r="I4" i="3"/>
  <c r="I5" i="3"/>
  <c r="I6" i="3"/>
  <c r="I7" i="3"/>
  <c r="I8" i="3"/>
  <c r="I9" i="3"/>
  <c r="I10" i="3"/>
  <c r="I11" i="3"/>
  <c r="I12" i="3"/>
  <c r="I14" i="3"/>
  <c r="I15" i="3"/>
  <c r="I16" i="3"/>
  <c r="I17" i="3"/>
  <c r="I19" i="3"/>
  <c r="I20" i="3"/>
  <c r="I21" i="3"/>
  <c r="I22" i="3"/>
  <c r="I23" i="3"/>
  <c r="I3" i="3"/>
  <c r="P4" i="3"/>
  <c r="B5" i="5" s="1"/>
  <c r="C5" i="5" s="1"/>
  <c r="P12" i="3"/>
  <c r="B13" i="5" s="1"/>
  <c r="C13" i="5" s="1"/>
  <c r="P14" i="3"/>
  <c r="B15" i="5" s="1"/>
  <c r="C15" i="5" s="1"/>
  <c r="P15" i="3"/>
  <c r="B16" i="5" s="1"/>
  <c r="C16" i="5" s="1"/>
  <c r="P20" i="3"/>
  <c r="B21" i="5" s="1"/>
  <c r="C21" i="5" s="1"/>
  <c r="P23" i="3"/>
  <c r="B24" i="5" s="1"/>
  <c r="C24" i="5" s="1"/>
  <c r="P21" i="3"/>
  <c r="B22" i="5" s="1"/>
  <c r="C22" i="5" s="1"/>
  <c r="Q23" i="5"/>
  <c r="L22" i="9"/>
  <c r="Z20" i="3"/>
  <c r="N22" i="3"/>
  <c r="N20" i="3"/>
  <c r="Q22" i="5"/>
  <c r="I19" i="5"/>
  <c r="I20" i="5"/>
  <c r="M21" i="5"/>
  <c r="L20" i="5"/>
  <c r="E20" i="5"/>
  <c r="M21" i="9"/>
  <c r="E22" i="5" s="1"/>
  <c r="AA19" i="3"/>
  <c r="L21" i="9"/>
  <c r="G21" i="9"/>
  <c r="P5" i="3"/>
  <c r="B6" i="5" s="1"/>
  <c r="C6" i="5" s="1"/>
  <c r="L20" i="9"/>
  <c r="M20" i="9" s="1"/>
  <c r="E21" i="5" s="1"/>
  <c r="G20" i="9"/>
  <c r="AQ20" i="3"/>
  <c r="N21" i="5" s="1"/>
  <c r="AJ20" i="3"/>
  <c r="Q21" i="5"/>
  <c r="G19" i="9"/>
  <c r="L19" i="9"/>
  <c r="M19" i="9" s="1"/>
  <c r="AQ21" i="3" l="1"/>
  <c r="N22" i="5" s="1"/>
  <c r="O22" i="5" s="1"/>
  <c r="AQ24" i="3"/>
  <c r="N25" i="5" s="1"/>
  <c r="O25" i="5" s="1"/>
  <c r="P13" i="3"/>
  <c r="B14" i="5" s="1"/>
  <c r="C14" i="5" s="1"/>
  <c r="P6" i="3"/>
  <c r="B7" i="5" s="1"/>
  <c r="C7" i="5" s="1"/>
  <c r="P8" i="3"/>
  <c r="B9" i="5" s="1"/>
  <c r="C9" i="5" s="1"/>
  <c r="M22" i="9"/>
  <c r="E23" i="5" s="1"/>
  <c r="AJ23" i="3"/>
  <c r="O24" i="5"/>
  <c r="O21" i="5"/>
  <c r="P19" i="3"/>
  <c r="B20" i="5" s="1"/>
  <c r="C20" i="5" s="1"/>
  <c r="P18" i="3"/>
  <c r="B19" i="5" s="1"/>
  <c r="C19" i="5" s="1"/>
  <c r="P17" i="3"/>
  <c r="B18" i="5" s="1"/>
  <c r="C18" i="5" s="1"/>
  <c r="P16" i="3"/>
  <c r="B17" i="5" s="1"/>
  <c r="C17" i="5" s="1"/>
  <c r="P11" i="3"/>
  <c r="B12" i="5" s="1"/>
  <c r="C12" i="5" s="1"/>
  <c r="P10" i="3"/>
  <c r="B11" i="5" s="1"/>
  <c r="C11" i="5" s="1"/>
  <c r="P9" i="3"/>
  <c r="B10" i="5" s="1"/>
  <c r="C10" i="5" s="1"/>
  <c r="P7" i="3"/>
  <c r="B8" i="5" s="1"/>
  <c r="C8" i="5" s="1"/>
  <c r="P3" i="3"/>
  <c r="AJ21" i="3"/>
  <c r="Q7" i="5"/>
  <c r="Q8" i="5"/>
  <c r="Q9" i="5"/>
  <c r="Q10" i="5"/>
  <c r="Q11" i="5"/>
  <c r="Q12" i="5"/>
  <c r="Q13" i="5"/>
  <c r="Q14" i="5"/>
  <c r="Q15" i="5"/>
  <c r="Q16" i="5"/>
  <c r="Q17" i="5"/>
  <c r="Q18" i="5"/>
  <c r="Q19" i="5"/>
  <c r="Q20" i="5"/>
  <c r="Q5" i="5"/>
  <c r="M20" i="5"/>
  <c r="AQ19" i="3"/>
  <c r="AQ3" i="3"/>
  <c r="N4" i="5" s="1"/>
  <c r="AQ18" i="3"/>
  <c r="N19" i="5" s="1"/>
  <c r="L19" i="5"/>
  <c r="M19" i="5" s="1"/>
  <c r="L18" i="9"/>
  <c r="G18" i="9"/>
  <c r="G17" i="9"/>
  <c r="G16" i="9"/>
  <c r="L14" i="9"/>
  <c r="L15" i="9"/>
  <c r="L16" i="9"/>
  <c r="L17" i="9"/>
  <c r="L13" i="9"/>
  <c r="G14" i="9"/>
  <c r="G15" i="9"/>
  <c r="N20" i="5" l="1"/>
  <c r="O20" i="5" s="1"/>
  <c r="M18" i="9"/>
  <c r="AJ19" i="3"/>
  <c r="AJ18" i="3"/>
  <c r="Q6" i="5"/>
  <c r="Q4" i="5"/>
  <c r="G13" i="9"/>
  <c r="M13" i="9" s="1"/>
  <c r="E4" i="5" s="1"/>
  <c r="L12" i="9"/>
  <c r="M14" i="9"/>
  <c r="E5" i="5" s="1"/>
  <c r="M15" i="9"/>
  <c r="E16" i="5" s="1"/>
  <c r="M16" i="9"/>
  <c r="E15" i="5" s="1"/>
  <c r="M17" i="9"/>
  <c r="E14" i="5" s="1"/>
  <c r="G12" i="9"/>
  <c r="E18" i="5"/>
  <c r="L4" i="9"/>
  <c r="L5" i="9"/>
  <c r="L6" i="9"/>
  <c r="L7" i="9"/>
  <c r="L8" i="9"/>
  <c r="L9" i="9"/>
  <c r="L10" i="9"/>
  <c r="L11" i="9"/>
  <c r="L3" i="9"/>
  <c r="G4" i="9"/>
  <c r="G5" i="9"/>
  <c r="G6" i="9"/>
  <c r="G7" i="9"/>
  <c r="G8" i="9"/>
  <c r="G9" i="9"/>
  <c r="G10" i="9"/>
  <c r="G11" i="9"/>
  <c r="G3" i="9"/>
  <c r="Z18" i="3"/>
  <c r="O19" i="5"/>
  <c r="T18" i="3"/>
  <c r="AA18" i="3" s="1"/>
  <c r="N18" i="3"/>
  <c r="Z4" i="3"/>
  <c r="Z5" i="3"/>
  <c r="Z6" i="3"/>
  <c r="Z7" i="3"/>
  <c r="Z8" i="3"/>
  <c r="Z9" i="3"/>
  <c r="Z10" i="3"/>
  <c r="Z11" i="3"/>
  <c r="Z12" i="3"/>
  <c r="Z13" i="3"/>
  <c r="Z14" i="3"/>
  <c r="Z15" i="3"/>
  <c r="Z16" i="3"/>
  <c r="Z17" i="3"/>
  <c r="Z3" i="3"/>
  <c r="AJ17" i="3"/>
  <c r="AA12" i="3"/>
  <c r="AA17" i="3"/>
  <c r="T4" i="3"/>
  <c r="T5" i="3"/>
  <c r="T6" i="3"/>
  <c r="T7" i="3"/>
  <c r="T8" i="3"/>
  <c r="T9" i="3"/>
  <c r="T10" i="3"/>
  <c r="T11" i="3"/>
  <c r="T13" i="3"/>
  <c r="T14" i="3"/>
  <c r="AA14" i="3" s="1"/>
  <c r="T15" i="3"/>
  <c r="T16" i="3"/>
  <c r="T3" i="3"/>
  <c r="N4" i="3"/>
  <c r="N5" i="3"/>
  <c r="N6" i="3"/>
  <c r="N7" i="3"/>
  <c r="N8" i="3"/>
  <c r="N9" i="3"/>
  <c r="N10" i="3"/>
  <c r="N11" i="3"/>
  <c r="N12" i="3"/>
  <c r="N13" i="3"/>
  <c r="N14" i="3"/>
  <c r="N15" i="3"/>
  <c r="N16" i="3"/>
  <c r="N17" i="3"/>
  <c r="N3" i="3"/>
  <c r="L15" i="6"/>
  <c r="I16" i="5" s="1"/>
  <c r="L4" i="6"/>
  <c r="I5" i="5" s="1"/>
  <c r="L10" i="6"/>
  <c r="I11" i="5" s="1"/>
  <c r="J14" i="7"/>
  <c r="L15" i="5" s="1"/>
  <c r="M15" i="5" s="1"/>
  <c r="J4" i="7"/>
  <c r="L5" i="5" s="1"/>
  <c r="M5" i="5" s="1"/>
  <c r="J5" i="7"/>
  <c r="L6" i="5" s="1"/>
  <c r="M6" i="5" s="1"/>
  <c r="J6" i="7"/>
  <c r="L7" i="5" s="1"/>
  <c r="M7" i="5" s="1"/>
  <c r="J7" i="7"/>
  <c r="L8" i="5" s="1"/>
  <c r="M8" i="5" s="1"/>
  <c r="J8" i="7"/>
  <c r="L9" i="5" s="1"/>
  <c r="M9" i="5" s="1"/>
  <c r="J9" i="7"/>
  <c r="L10" i="5" s="1"/>
  <c r="M10" i="5" s="1"/>
  <c r="J10" i="7"/>
  <c r="L11" i="5" s="1"/>
  <c r="M11" i="5" s="1"/>
  <c r="J11" i="7"/>
  <c r="L12" i="5" s="1"/>
  <c r="M12" i="5" s="1"/>
  <c r="J12" i="7"/>
  <c r="L13" i="5" s="1"/>
  <c r="M13" i="5" s="1"/>
  <c r="J13" i="7"/>
  <c r="L14" i="5" s="1"/>
  <c r="M14" i="5" s="1"/>
  <c r="J15" i="7"/>
  <c r="L16" i="5" s="1"/>
  <c r="M16" i="5" s="1"/>
  <c r="J16" i="7"/>
  <c r="L17" i="5" s="1"/>
  <c r="M17" i="5" s="1"/>
  <c r="J17" i="7"/>
  <c r="L18" i="5" s="1"/>
  <c r="M18" i="5" s="1"/>
  <c r="J3" i="7"/>
  <c r="L4" i="5" s="1"/>
  <c r="M4" i="5" s="1"/>
  <c r="L17" i="6"/>
  <c r="I18" i="5" s="1"/>
  <c r="L16" i="6"/>
  <c r="I17" i="5" s="1"/>
  <c r="L14" i="6"/>
  <c r="I15" i="5" s="1"/>
  <c r="L13" i="6"/>
  <c r="I14" i="5" s="1"/>
  <c r="L12" i="6"/>
  <c r="I13" i="5" s="1"/>
  <c r="L11" i="6"/>
  <c r="I12" i="5" s="1"/>
  <c r="L9" i="6"/>
  <c r="I10" i="5" s="1"/>
  <c r="L7" i="6"/>
  <c r="I8" i="5" s="1"/>
  <c r="L6" i="6"/>
  <c r="I7" i="5" s="1"/>
  <c r="L5" i="6"/>
  <c r="I6" i="5" s="1"/>
  <c r="L3" i="6"/>
  <c r="I4" i="5" s="1"/>
  <c r="AA13" i="3" l="1"/>
  <c r="AA9" i="3"/>
  <c r="AA5" i="3"/>
  <c r="AA4" i="3"/>
  <c r="AA11" i="3"/>
  <c r="AA10" i="3"/>
  <c r="AA3" i="3"/>
  <c r="AA8" i="3"/>
  <c r="M12" i="9"/>
  <c r="E13" i="5" s="1"/>
  <c r="AA7" i="3"/>
  <c r="AA16" i="3"/>
  <c r="AA15" i="3"/>
  <c r="AA6" i="3"/>
  <c r="M3" i="9"/>
  <c r="E8" i="5" s="1"/>
  <c r="M11" i="9"/>
  <c r="E19" i="5" s="1"/>
  <c r="M10" i="9"/>
  <c r="E17" i="5" s="1"/>
  <c r="M9" i="9"/>
  <c r="E9" i="5" s="1"/>
  <c r="M8" i="9"/>
  <c r="E11" i="5" s="1"/>
  <c r="M7" i="9"/>
  <c r="E10" i="5" s="1"/>
  <c r="M6" i="9"/>
  <c r="E12" i="5" s="1"/>
  <c r="M5" i="9"/>
  <c r="E7" i="5" s="1"/>
  <c r="M4" i="9"/>
  <c r="E6" i="5" s="1"/>
  <c r="B4" i="5"/>
  <c r="C4" i="5" s="1"/>
  <c r="L8" i="6"/>
  <c r="I9" i="5" s="1"/>
  <c r="AJ5" i="3"/>
  <c r="AQ17" i="3"/>
  <c r="N18" i="5" s="1"/>
  <c r="AJ8" i="3"/>
  <c r="Q10" i="3"/>
  <c r="AA25" i="3" l="1"/>
  <c r="AJ14" i="3"/>
  <c r="AJ6" i="3"/>
  <c r="AJ12" i="3"/>
  <c r="AJ11" i="3"/>
  <c r="O4" i="5"/>
  <c r="AJ15" i="3"/>
  <c r="AJ9" i="3"/>
  <c r="AJ4" i="3"/>
  <c r="AJ13" i="3"/>
  <c r="AJ7" i="3"/>
  <c r="AJ3" i="3"/>
  <c r="AJ16" i="3"/>
  <c r="AJ10" i="3"/>
  <c r="AE18" i="6"/>
  <c r="O18" i="5"/>
  <c r="AQ16" i="3"/>
  <c r="AQ15" i="3"/>
  <c r="AQ14" i="3"/>
  <c r="AQ13" i="3"/>
  <c r="AQ12" i="3"/>
  <c r="AQ11" i="3"/>
  <c r="AQ10" i="3"/>
  <c r="AQ9" i="3"/>
  <c r="AQ8" i="3"/>
  <c r="AQ7" i="3"/>
  <c r="AQ6" i="3"/>
  <c r="AQ5" i="3"/>
  <c r="AQ4" i="3"/>
  <c r="N13" i="5" l="1"/>
  <c r="O13" i="5" s="1"/>
  <c r="N7" i="5"/>
  <c r="O7" i="5" s="1"/>
  <c r="N12" i="5"/>
  <c r="O12" i="5" s="1"/>
  <c r="N5" i="5"/>
  <c r="O5" i="5" s="1"/>
  <c r="N6" i="5"/>
  <c r="O6" i="5" s="1"/>
  <c r="AK14" i="3"/>
  <c r="N14" i="5"/>
  <c r="O14" i="5" s="1"/>
  <c r="N16" i="5"/>
  <c r="O16" i="5" s="1"/>
  <c r="N9" i="5"/>
  <c r="O9" i="5" s="1"/>
  <c r="N17" i="5"/>
  <c r="O17" i="5" s="1"/>
  <c r="AJ25" i="3"/>
  <c r="AK6" i="3" s="1"/>
  <c r="AK9" i="3"/>
  <c r="N15" i="5"/>
  <c r="O15" i="5" s="1"/>
  <c r="N8" i="5"/>
  <c r="O8" i="5" s="1"/>
  <c r="N10" i="5"/>
  <c r="O10" i="5" s="1"/>
  <c r="N11" i="5"/>
  <c r="O11" i="5" s="1"/>
  <c r="AK15" i="3"/>
  <c r="AB24" i="3"/>
  <c r="D25" i="5" s="1"/>
  <c r="F25" i="5" s="1"/>
  <c r="G25" i="5" s="1"/>
  <c r="AB23" i="3"/>
  <c r="AB22" i="3"/>
  <c r="AB21" i="3"/>
  <c r="D22" i="5" s="1"/>
  <c r="F22" i="5" s="1"/>
  <c r="G22" i="5" s="1"/>
  <c r="AB20" i="3"/>
  <c r="D21" i="5" s="1"/>
  <c r="F21" i="5" s="1"/>
  <c r="G21" i="5" s="1"/>
  <c r="AB19" i="3"/>
  <c r="D20" i="5" s="1"/>
  <c r="F20" i="5" s="1"/>
  <c r="G20" i="5" s="1"/>
  <c r="AB18" i="3"/>
  <c r="AB17" i="3"/>
  <c r="D18" i="5" s="1"/>
  <c r="F18" i="5" s="1"/>
  <c r="G18" i="5" s="1"/>
  <c r="AB16" i="3"/>
  <c r="D17" i="5" s="1"/>
  <c r="AB15" i="3"/>
  <c r="D16" i="5" s="1"/>
  <c r="AB14" i="3"/>
  <c r="AB13" i="3"/>
  <c r="D14" i="5" s="1"/>
  <c r="AB12" i="3"/>
  <c r="D13" i="5" s="1"/>
  <c r="AB11" i="3"/>
  <c r="D12" i="5" s="1"/>
  <c r="AB10" i="3"/>
  <c r="D11" i="5" s="1"/>
  <c r="AB9" i="3"/>
  <c r="D10" i="5" s="1"/>
  <c r="AB8" i="3"/>
  <c r="D9" i="5" s="1"/>
  <c r="AB7" i="3"/>
  <c r="D8" i="5" s="1"/>
  <c r="AB6" i="3"/>
  <c r="D7" i="5" s="1"/>
  <c r="AB5" i="3"/>
  <c r="D6" i="5" s="1"/>
  <c r="AB4" i="3"/>
  <c r="D5" i="5" s="1"/>
  <c r="AB3" i="3"/>
  <c r="D4" i="5" s="1"/>
  <c r="D23" i="5"/>
  <c r="F23" i="5" s="1"/>
  <c r="G23" i="5" s="1"/>
  <c r="D24" i="5"/>
  <c r="F24" i="5" s="1"/>
  <c r="G24" i="5" s="1"/>
  <c r="D15" i="5"/>
  <c r="D19" i="5"/>
  <c r="F19" i="5" s="1"/>
  <c r="G19" i="5" s="1"/>
  <c r="AK12" i="3" l="1"/>
  <c r="H13" i="5" s="1"/>
  <c r="J13" i="5" s="1"/>
  <c r="K13" i="5" s="1"/>
  <c r="AK11" i="3"/>
  <c r="AK22" i="3"/>
  <c r="AK20" i="3"/>
  <c r="AK24" i="3"/>
  <c r="H25" i="5" s="1"/>
  <c r="J25" i="5" s="1"/>
  <c r="K25" i="5" s="1"/>
  <c r="AK23" i="3"/>
  <c r="AK21" i="3"/>
  <c r="AK18" i="3"/>
  <c r="H19" i="5" s="1"/>
  <c r="J19" i="5" s="1"/>
  <c r="K19" i="5" s="1"/>
  <c r="AK19" i="3"/>
  <c r="AK17" i="3"/>
  <c r="AK8" i="3"/>
  <c r="AK5" i="3"/>
  <c r="H6" i="5" s="1"/>
  <c r="AK13" i="3"/>
  <c r="H14" i="5" s="1"/>
  <c r="J14" i="5" s="1"/>
  <c r="K14" i="5" s="1"/>
  <c r="AK3" i="3"/>
  <c r="AK16" i="3"/>
  <c r="AK4" i="3"/>
  <c r="H5" i="5" s="1"/>
  <c r="J5" i="5" s="1"/>
  <c r="K5" i="5" s="1"/>
  <c r="AK7" i="3"/>
  <c r="H8" i="5" s="1"/>
  <c r="J8" i="5" s="1"/>
  <c r="K8" i="5" s="1"/>
  <c r="AK10" i="3"/>
  <c r="H11" i="5" s="1"/>
  <c r="H23" i="5"/>
  <c r="J23" i="5" s="1"/>
  <c r="K23" i="5" s="1"/>
  <c r="H24" i="5"/>
  <c r="J24" i="5" s="1"/>
  <c r="K24" i="5" s="1"/>
  <c r="H22" i="5"/>
  <c r="J22" i="5" s="1"/>
  <c r="K22" i="5" s="1"/>
  <c r="H18" i="5"/>
  <c r="H16" i="5"/>
  <c r="H10" i="5"/>
  <c r="J10" i="5" s="1"/>
  <c r="K10" i="5" s="1"/>
  <c r="H4" i="5"/>
  <c r="H21" i="5"/>
  <c r="J21" i="5" s="1"/>
  <c r="K21" i="5" s="1"/>
  <c r="H12" i="5"/>
  <c r="J12" i="5" s="1"/>
  <c r="K12" i="5" s="1"/>
  <c r="H17" i="5"/>
  <c r="J17" i="5" s="1"/>
  <c r="K17" i="5" s="1"/>
  <c r="H7" i="5"/>
  <c r="F17" i="5"/>
  <c r="G17" i="5" s="1"/>
  <c r="F16" i="5"/>
  <c r="G16" i="5" s="1"/>
  <c r="F15" i="5"/>
  <c r="G15" i="5" s="1"/>
  <c r="F14" i="5"/>
  <c r="G14" i="5" s="1"/>
  <c r="F13" i="5"/>
  <c r="G13" i="5" s="1"/>
  <c r="F10" i="5"/>
  <c r="G10" i="5" s="1"/>
  <c r="F9" i="5"/>
  <c r="G9" i="5" s="1"/>
  <c r="F8" i="5"/>
  <c r="G8" i="5" s="1"/>
  <c r="F7" i="5"/>
  <c r="G7" i="5" s="1"/>
  <c r="F6" i="5"/>
  <c r="G6" i="5" s="1"/>
  <c r="F5" i="5"/>
  <c r="G5" i="5" s="1"/>
  <c r="F4" i="5"/>
  <c r="G4" i="5" s="1"/>
  <c r="J11" i="5"/>
  <c r="K11" i="5" s="1"/>
  <c r="F12" i="5"/>
  <c r="G12" i="5" s="1"/>
  <c r="F11" i="5"/>
  <c r="G11" i="5" s="1"/>
  <c r="AK25" i="3" l="1"/>
  <c r="H20" i="5"/>
  <c r="J20" i="5" s="1"/>
  <c r="K20" i="5" s="1"/>
  <c r="H9" i="5"/>
  <c r="J9" i="5" s="1"/>
  <c r="K9" i="5" s="1"/>
  <c r="H15" i="5"/>
  <c r="J15" i="5" s="1"/>
  <c r="K15" i="5" s="1"/>
  <c r="J6" i="5"/>
  <c r="K6" i="5" s="1"/>
  <c r="J16" i="5"/>
  <c r="K16" i="5" s="1"/>
  <c r="J7" i="5"/>
  <c r="K7" i="5" s="1"/>
  <c r="J18" i="5"/>
  <c r="K18" i="5" s="1"/>
  <c r="J4" i="5" l="1"/>
  <c r="K4" i="5" s="1"/>
  <c r="F5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tc={496DA5E2-FB50-44EC-9BE5-FDAC7802CEB3}</author>
    <author>tc={04E81DBB-1FE6-45D2-91FA-BD6922593BE4}</author>
  </authors>
  <commentList>
    <comment ref="G11" authorId="0" shapeId="0" xr:uid="{496DA5E2-FB50-44EC-9BE5-FDAC7802CEB3}">
      <text>
        <t>[Threaded comment]
Your version of Excel allows you to read this threaded comment; however, any edits to it will get removed if the file is opened in a newer version of Excel. Learn more: https://go.microsoft.com/fwlink/?linkid=870924
Comment:
    https://www.dbs.com/iwov-resources/images/sustainability/responsible-banking/Cicero%20SPO_Jun%202020.pdf?pid=DBS-Bank-Second-opinion-IBG-by-Cicero#:~:text=2019%20was%20the%20first%20year,was%20provided%20by%20renewable%20energy.</t>
      </text>
    </comment>
    <comment ref="G16" authorId="1" shapeId="0" xr:uid="{04E81DBB-1FE6-45D2-91FA-BD6922593BE4}">
      <text>
        <t>[Threaded comment]
Your version of Excel allows you to read this threaded comment; however, any edits to it will get removed if the file is opened in a newer version of Excel. Learn more: https://go.microsoft.com/fwlink/?linkid=870924
Comment:
    https://www.nab.com.au/about-us/social-impact/shareholders/environmental-performance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tc={9516738C-07E6-4848-B59B-09B81E7EBF1F}</author>
    <author>tc={9CC45F06-A0F1-44F5-BA4A-C09A2E4FB25A}</author>
    <author>tc={A254C061-A454-4E79-9268-58A51066C920}</author>
    <author>tc={3C52A01F-FB35-4B6A-91FF-DEFC207028C7}</author>
    <author>tc={A5C957AA-22DD-43BF-963C-42508EB3B0F6}</author>
    <author>tc={91417A82-CCEA-4D15-9485-C2774C8C62C3}</author>
    <author>tc={D42436BC-0396-4CE4-B853-4EDFC5DC6CFB}</author>
    <author>tc={FE3F3260-2146-45A9-8840-4C2D5DC2D169}</author>
    <author>tc={1932FCC0-646E-4F3B-8FA8-327201286107}</author>
    <author>tc={A8DB0FCA-4631-407D-81D2-7107CA84F96B}</author>
    <author>tc={40AFB836-BE07-4B60-9142-0827399719EA}</author>
    <author>tc={02E85198-3061-448C-920E-6940F5B166AE}</author>
    <author>tc={2D87DB58-9069-4A66-AC91-2222FD0F4F82}</author>
    <author>tc={D2500F96-7451-4367-891B-16DD6A1757AE}</author>
    <author>tc={D8F94A08-DC69-41A0-A08B-CFC781E25379}</author>
    <author>tc={2F89DEB8-96CC-43B3-AA71-1D2494E271C0}</author>
    <author>tc={D1E5726B-0603-47C4-85A0-7BC01E073091}</author>
    <author>tc={9DF6274D-BA40-4C49-95D9-3864946AE477}</author>
    <author>tc={BA3FC1D7-6122-4D73-93D2-ADC99A8C036D}</author>
    <author>tc={27698EE9-8283-4FEA-A918-EDD8A29EC3CA}</author>
    <author>tc={3386ABCB-97F4-4975-AF71-1F2ADC02F01E}</author>
    <author>tc={802DBA2B-E3D8-4C4D-B4AB-F83119E0610E}</author>
    <author>tc={F66F70A9-7AA3-4167-B805-49EE735E3D25}</author>
    <author>tc={A32B960E-B1E3-4239-83BB-A59264B13F0E}</author>
    <author>tc={CF954A80-FE28-4313-8EAC-DAFDE498F6A7}</author>
    <author>tc={1CE301D1-EF6A-454D-9849-27D74F59EB70}</author>
    <author>tc={5A40E97F-0179-470F-8B5D-13A08F615009}</author>
    <author>tc={178F36AC-2439-4D4C-B3CD-618047394521}</author>
    <author>tc={613197A7-7F73-4BCB-8947-1AAD8AE07D79}</author>
    <author>tc={7316FD1E-E929-4724-9294-821008FC7EE6}</author>
    <author>tc={941EB9F2-18C3-4E08-9E2D-66C1FB7446F6}</author>
    <author>tc={590239FA-AC70-4DA2-A200-962E2C30D0C4}</author>
    <author>tc={C9BCB41F-86A6-42B0-883D-AE8EFD3EFAE6}</author>
    <author>tc={DA19CA2B-4325-46BC-A58F-3478F0F5C82B}</author>
    <author>tc={5952DB7C-0CBC-497F-B5F8-563F65F7E439}</author>
    <author>tc={26329356-857C-40CA-B32A-B2F121F626AF}</author>
    <author>tc={FB059B7B-E6B3-479A-9B9C-068BE4AC0CB2}</author>
    <author>tc={1C1897E9-44DF-4AD8-B14F-D6D2AAADEDBD}</author>
    <author>tc={02017D74-E6A5-4482-9299-4CEBD48FC7CA}</author>
    <author>tc={376B93F3-96A9-4A41-B3DB-DDA3440A3942}</author>
    <author>tc={75651BF8-B49C-43FA-9240-10DC8B64E0A0}</author>
    <author>tc={406D64F8-DE39-42D1-BD0B-074652F8CB63}</author>
    <author>tc={D4D022A9-9A15-4202-BE9E-B1DF3FB5E836}</author>
    <author>tc={96CFA4ED-CAA0-4A35-9D6D-B081571A5101}</author>
    <author>tc={C11183BB-8FAD-4FE1-B84B-9471E12640A5}</author>
    <author>tc={87710DC9-2147-4E7C-99EA-38FE4005BF71}</author>
    <author>tc={B17B1ACF-D42A-43A3-AE4B-7B1598BC8545}</author>
    <author>tc={8E4E5CAB-929F-4CBD-986D-D308F96AFBE6}</author>
    <author>tc={89B7A6F4-FB1B-4AC4-A4B1-012BBE059D42}</author>
    <author>tc={6AF893A9-5686-4D28-96B0-A8D588D9CD11}</author>
    <author>tc={C888498B-415C-4AB7-9302-C8B49C79EC1B}</author>
    <author>tc={A37D2E8A-4171-4026-A01D-D584973F4BEC}</author>
    <author>tc={716E7FBF-0930-4F0C-A43C-CD37FA7B122D}</author>
    <author>tc={99ACF1FD-0FC0-432C-8CB0-79B5F474916D}</author>
    <author>tc={7BD016EC-3D60-4BF4-B93D-5798522CA2AC}</author>
    <author>tc={7FFC4A34-6F4E-413F-A0DF-698A17DCA1CD}</author>
    <author>tc={AE9C3A43-8F5F-49EB-A1C1-45FFD4C7D6F3}</author>
    <author>tc={9FA46AC3-C11A-49BC-917C-5F1EDE420D9B}</author>
    <author>tc={1CB75EB7-62E1-41B6-AF6F-2D2188839A09}</author>
    <author>tc={30559802-D181-4FE4-9EAE-07FE9A5554AA}</author>
    <author>tc={33D31F93-04F1-4512-8C4F-06769FA6E72D}</author>
    <author>tc={C5C4903F-380F-47DE-B51B-CA90541F5FB1}</author>
    <author>tc={561E27BF-350E-4024-9549-0D6BF1041821}</author>
    <author>tc={FE2F6A39-6350-429B-8210-453ECC238359}</author>
    <author>tc={EF3902EA-A047-4A17-802F-D29E899D0253}</author>
    <author>tc={3C2FA1AB-E327-4A33-9D82-5C046D45D8A7}</author>
    <author>tc={68428297-E235-4CE3-AD79-F2CDC9AB5D8D}</author>
    <author>tc={305FD920-4B04-436E-AE95-08AC6C1D5F62}</author>
    <author>tc={EF128991-55B2-4F80-B11B-A8167E94C933}</author>
    <author>tc={30EB1DEA-23DB-4AF6-84C6-C0AF77BAA020}</author>
    <author>tc={D6DEC7A3-DA01-4B2F-A582-2852AE1616A2}</author>
    <author>tc={E8F54FFB-F6F4-4E1F-9800-ECB4D71B7955}</author>
    <author>tc={C6D2D896-A479-463E-A41C-C7B5647726FD}</author>
    <author>tc={FBF152D0-DFE7-40F7-B6DC-DFFE901CC062}</author>
    <author>tc={C76F24A9-2108-440C-9582-86863A8699F8}</author>
    <author>tc={47731DD3-AE99-4548-AE3A-9FE4766DE979}</author>
    <author>tc={4E0D431B-A4E4-415D-B9FC-DAF6B37F86BA}</author>
  </authors>
  <commentList>
    <comment ref="B2" authorId="0" shapeId="0" xr:uid="{9516738C-07E6-4848-B59B-09B81E7EBF1F}">
      <text>
        <t>[Threaded comment]
Your version of Excel allows you to read this threaded comment; however, any edits to it will get removed if the file is opened in a newer version of Excel. Learn more: https://go.microsoft.com/fwlink/?linkid=870924
Comment:
    Net income ratio= (PAT/ Total income)*100</t>
      </text>
    </comment>
    <comment ref="C2" authorId="1" shapeId="0" xr:uid="{9CC45F06-A0F1-44F5-BA4A-C09A2E4FB25A}">
      <text>
        <t>[Threaded comment]
Your version of Excel allows you to read this threaded comment; however, any edits to it will get removed if the file is opened in a newer version of Excel. Learn more: https://go.microsoft.com/fwlink/?linkid=870924
Comment:
    Net income ratio= (PAT/ Total income)*100</t>
      </text>
    </comment>
    <comment ref="D2" authorId="2" shapeId="0" xr:uid="{A254C061-A454-4E79-9268-58A51066C920}">
      <text>
        <t>[Threaded comment]
Your version of Excel allows you to read this threaded comment; however, any edits to it will get removed if the file is opened in a newer version of Excel. Learn more: https://go.microsoft.com/fwlink/?linkid=870924
Comment:
    CET 1 ratio compares capital against the risk-weighted assets. 
CET 1 ratio= (Tier 1 capital/ total risk-weighted assets)*100</t>
      </text>
    </comment>
    <comment ref="F2" authorId="3" shapeId="0" xr:uid="{3C52A01F-FB35-4B6A-91FF-DEFC207028C7}">
      <text>
        <t>[Threaded comment]
Your version of Excel allows you to read this threaded comment; however, any edits to it will get removed if the file is opened in a newer version of Excel. Learn more: https://go.microsoft.com/fwlink/?linkid=870924
Comment:
    Ratio of company's CURRENT share price to total earnings per share.</t>
      </text>
    </comment>
    <comment ref="S2" authorId="4" shapeId="0" xr:uid="{A5C957AA-22DD-43BF-963C-42508EB3B0F6}">
      <text>
        <t>[Threaded comment]
Your version of Excel allows you to read this threaded comment; however, any edits to it will get removed if the file is opened in a newer version of Excel. Learn more: https://go.microsoft.com/fwlink/?linkid=870924
Comment:
    Likelihood of a customer promoting the bank</t>
      </text>
    </comment>
    <comment ref="AL2" authorId="5" shapeId="0" xr:uid="{91417A82-CCEA-4D15-9485-C2774C8C62C3}">
      <text>
        <t>[Threaded comment]
Your version of Excel allows you to read this threaded comment; however, any edits to it will get removed if the file is opened in a newer version of Excel. Learn more: https://go.microsoft.com/fwlink/?linkid=870924
Comment:
    S&amp;P</t>
      </text>
    </comment>
    <comment ref="B3" authorId="6" shapeId="0" xr:uid="{D42436BC-0396-4CE4-B853-4EDFC5DC6CFB}">
      <text>
        <t>[Threaded comment]
Your version of Excel allows you to read this threaded comment; however, any edits to it will get removed if the file is opened in a newer version of Excel. Learn more: https://go.microsoft.com/fwlink/?linkid=870924
Comment:
    Total income: 1634.4
PAT: 192.8</t>
      </text>
    </comment>
    <comment ref="B4" authorId="7" shapeId="0" xr:uid="{FE3F3260-2146-45A9-8840-4C2D5DC2D169}">
      <text>
        <t>[Threaded comment]
Your version of Excel allows you to read this threaded comment; however, any edits to it will get removed if the file is opened in a newer version of Excel. Learn more: https://go.microsoft.com/fwlink/?linkid=870924
Comment:
    PAT: 115
total income:  1,096
AUD</t>
      </text>
    </comment>
    <comment ref="AD4" authorId="8" shapeId="0" xr:uid="{1932FCC0-646E-4F3B-8FA8-327201286107}">
      <text>
        <t>[Threaded comment]
Your version of Excel allows you to read this threaded comment; however, any edits to it will get removed if the file is opened in a newer version of Excel. Learn more: https://go.microsoft.com/fwlink/?linkid=870924
Comment:
    https://www.boq.com.au/content/dam/boq/files/shareholder-centre/financial-results/2020/sustainability-report-2020.pdf
Page 29
Voluntary turnover</t>
      </text>
    </comment>
    <comment ref="B5" authorId="9" shapeId="0" xr:uid="{A8DB0FCA-4631-407D-81D2-7107CA84F96B}">
      <text>
        <t>[Threaded comment]
Your version of Excel allows you to read this threaded comment; however, any edits to it will get removed if the file is opened in a newer version of Excel. Learn more: https://go.microsoft.com/fwlink/?linkid=870924
Comment:
    PAT: $3,578 million
Total income: $17,752 million
*$ values indicate Australian Dollars</t>
      </text>
    </comment>
    <comment ref="M5" authorId="10" shapeId="0" xr:uid="{40AFB836-BE07-4B60-9142-0827399719EA}">
      <text>
        <t xml:space="preserve">[Threaded comment]
Your version of Excel allows you to read this threaded comment; however, any edits to it will get removed if the file is opened in a newer version of Excel. Learn more: https://go.microsoft.com/fwlink/?linkid=870924
Comment:
    Diluted EPS
</t>
      </text>
    </comment>
    <comment ref="S5" authorId="11" shapeId="0" xr:uid="{02E85198-3061-448C-920E-6940F5B166AE}">
      <text>
        <t>[Threaded comment]
Your version of Excel allows you to read this threaded comment; however, any edits to it will get removed if the file is opened in a newer version of Excel. Learn more: https://go.microsoft.com/fwlink/?linkid=870924
Comment:
    http://www.roymorgan.com/findings/8111-bank-satisfaction-and-nps-july-2019-201908260459#:~:text=%E2%80%9CA%20majority%20of%20Australia%27s%20banks,2.5pts%20to%20minus%204.4.</t>
      </text>
    </comment>
    <comment ref="U5" authorId="12" shapeId="0" xr:uid="{2D87DB58-9069-4A66-AC91-2222FD0F4F82}">
      <text>
        <t>[Threaded comment]
Your version of Excel allows you to read this threaded comment; however, any edits to it will get removed if the file is opened in a newer version of Excel. Learn more: https://go.microsoft.com/fwlink/?linkid=870924
Comment:
    https://www.anz.com/content/dam/anzcom/shareholder/ANZ-2020-ESG-Supplement.pdf
Page 24</t>
      </text>
    </comment>
    <comment ref="AD5" authorId="13" shapeId="0" xr:uid="{D2500F96-7451-4367-891B-16DD6A1757AE}">
      <text>
        <t>[Threaded comment]
Your version of Excel allows you to read this threaded comment; however, any edits to it will get removed if the file is opened in a newer version of Excel. Learn more: https://go.microsoft.com/fwlink/?linkid=870924
Comment:
    https://www.anz.com/content/dam/anzcom/shareholder/ANZ-2020-ESG-Supplement.pdf
Page 91</t>
      </text>
    </comment>
    <comment ref="AO5" authorId="14" shapeId="0" xr:uid="{D8F94A08-DC69-41A0-A08B-CFC781E25379}">
      <text>
        <t>[Threaded comment]
Your version of Excel allows you to read this threaded comment; however, any edits to it will get removed if the file is opened in a newer version of Excel. Learn more: https://go.microsoft.com/fwlink/?linkid=870924
Comment:
    https://www.anz.com/content/dam/anzcom/shareholder/ANZ-2020-ESG-Supplement.pdf
Page 88</t>
      </text>
    </comment>
    <comment ref="B6" authorId="15" shapeId="0" xr:uid="{2F89DEB8-96CC-43B3-AA71-1D2494E271C0}">
      <text>
        <t>[Threaded comment]
Your version of Excel allows you to read this threaded comment; however, any edits to it will get removed if the file is opened in a newer version of Excel. Learn more: https://go.microsoft.com/fwlink/?linkid=870924
Comment:
    All values are in Australian dollars
Reply:
    Operating income- $ 23,761 million  
PAT- $ 7,459million </t>
      </text>
    </comment>
    <comment ref="R6" authorId="16" shapeId="0" xr:uid="{D1E5726B-0603-47C4-85A0-7BC01E073091}">
      <text>
        <t xml:space="preserve">[Threaded comment]
Your version of Excel allows you to read this threaded comment; however, any edits to it will get removed if the file is opened in a newer version of Excel. Learn more: https://go.microsoft.com/fwlink/?linkid=870924
Comment:
    2019- 17.4 million customers </t>
      </text>
    </comment>
    <comment ref="S6" authorId="17" shapeId="0" xr:uid="{9DF6274D-BA40-4C49-95D9-3864946AE477}">
      <text>
        <t>[Threaded comment]
Your version of Excel allows you to read this threaded comment; however, any edits to it will get removed if the file is opened in a newer version of Excel. Learn more: https://go.microsoft.com/fwlink/?linkid=870924
Comment:
    http://www.roymorgan.com/findings/8111-bank-satisfaction-and-nps-july-2019-201908260459#:~:text=%E2%80%9CA%20majority%20of%20Australia%27s%20banks,2.5pts%20to%20minus%204.4.</t>
      </text>
    </comment>
    <comment ref="AM6" authorId="18" shapeId="0" xr:uid="{BA3FC1D7-6122-4D73-93D2-ADC99A8C036D}">
      <text>
        <t>[Threaded comment]
Your version of Excel allows you to read this threaded comment; however, any edits to it will get removed if the file is opened in a newer version of Excel. Learn more: https://go.microsoft.com/fwlink/?linkid=870924
Comment:
    Greenhouse gas emissions 
1.9tCO2-s</t>
      </text>
    </comment>
    <comment ref="AO6" authorId="19" shapeId="0" xr:uid="{27698EE9-8283-4FEA-A918-EDD8A29EC3CA}">
      <text>
        <t>[Threaded comment]
Your version of Excel allows you to read this threaded comment; however, any edits to it will get removed if the file is opened in a newer version of Excel. Learn more: https://go.microsoft.com/fwlink/?linkid=870924
Comment:
    Sourced 100% of Australian electricity needs from renewable energy</t>
      </text>
    </comment>
    <comment ref="B7" authorId="20" shapeId="0" xr:uid="{3386ABCB-97F4-4975-AF71-1F2ADC02F01E}">
      <text>
        <t>[Threaded comment]
Your version of Excel allows you to read this threaded comment; however, any edits to it will get removed if the file is opened in a newer version of Excel. Learn more: https://go.microsoft.com/fwlink/?linkid=870924
Comment:
    total income: $ 17,190 million 
PAT: $ 3,498 million
 $ values indicate Australian Dollars</t>
      </text>
    </comment>
    <comment ref="S7" authorId="21" shapeId="0" xr:uid="{802DBA2B-E3D8-4C4D-B4AB-F83119E0610E}">
      <text>
        <t>[Threaded comment]
Your version of Excel allows you to read this threaded comment; however, any edits to it will get removed if the file is opened in a newer version of Excel. Learn more: https://go.microsoft.com/fwlink/?linkid=870924
Comment:
    strategic NPS</t>
      </text>
    </comment>
    <comment ref="Y7" authorId="22" shapeId="0" xr:uid="{F66F70A9-7AA3-4167-B805-49EE735E3D25}">
      <text>
        <t>[Threaded comment]
Your version of Excel allows you to read this threaded comment; however, any edits to it will get removed if the file is opened in a newer version of Excel. Learn more: https://go.microsoft.com/fwlink/?linkid=870924
Comment:
    no. of digitlly active customer 2019: 550000
from 2019--&gt; 2020 the active useres increased by 14%</t>
      </text>
    </comment>
    <comment ref="AM7" authorId="23" shapeId="0" xr:uid="{A32B960E-B1E3-4239-83BB-A59264B13F0E}">
      <text>
        <t>[Threaded comment]
Your version of Excel allows you to read this threaded comment; however, any edits to it will get removed if the file is opened in a newer version of Excel. Learn more: https://go.microsoft.com/fwlink/?linkid=870924
Comment:
    the Group’s total net GHG emissions (Scope 1, 2 and 3(1))</t>
      </text>
    </comment>
    <comment ref="B8" authorId="24" shapeId="0" xr:uid="{CF954A80-FE28-4313-8EAC-DAFDE498F6A7}">
      <text>
        <t>[Threaded comment]
Your version of Excel allows you to read this threaded comment; however, any edits to it will get removed if the file is opened in a newer version of Excel. Learn more: https://go.microsoft.com/fwlink/?linkid=870924
Comment:
    All values are in Australian dollars
Reply:
    PAT - $ 2,292 million 
Operating income- $ 20,183 million  </t>
      </text>
    </comment>
    <comment ref="R8" authorId="25" shapeId="0" xr:uid="{1CE301D1-EF6A-454D-9849-27D74F59EB70}">
      <text>
        <t>[Threaded comment]
Your version of Excel allows you to read this threaded comment; however, any edits to it will get removed if the file is opened in a newer version of Excel. Learn more: https://go.microsoft.com/fwlink/?linkid=870924
Comment:
    2019- 14 million</t>
      </text>
    </comment>
    <comment ref="S8" authorId="26" shapeId="0" xr:uid="{5A40E97F-0179-470F-8B5D-13A08F615009}">
      <text>
        <t>[Threaded comment]
Your version of Excel allows you to read this threaded comment; however, any edits to it will get removed if the file is opened in a newer version of Excel. Learn more: https://go.microsoft.com/fwlink/?linkid=870924
Comment:
    http://www.roymorgan.com/findings/8111-bank-satisfaction-and-nps-july-2019-201908260459#:~:text=%E2%80%9CA%20majority%20of%20Australia%27s%20banks,2.5pts%20to%20minus%204.4.</t>
      </text>
    </comment>
    <comment ref="Y8" authorId="27" shapeId="0" xr:uid="{178F36AC-2439-4D4C-B3CD-618047394521}">
      <text>
        <t>[Threaded comment]
Your version of Excel allows you to read this threaded comment; however, any edits to it will get removed if the file is opened in a newer version of Excel. Learn more: https://go.microsoft.com/fwlink/?linkid=870924
Comment:
    Digital banking customers increased by 91000
Reply:
    This figure is the no. of users new mobile app launched to</t>
      </text>
    </comment>
    <comment ref="AO8" authorId="28" shapeId="0" xr:uid="{613197A7-7F73-4BCB-8947-1AAD8AE07D79}">
      <text>
        <t>[Threaded comment]
Your version of Excel allows you to read this threaded comment; however, any edits to it will get removed if the file is opened in a newer version of Excel. Learn more: https://go.microsoft.com/fwlink/?linkid=870924
Comment:
    https://www.google.com/url?sa=t&amp;rct=j&amp;q=&amp;esrc=s&amp;source=web&amp;cd=&amp;cad=rja&amp;uact=8&amp;ved=2ahUKEwi5mdOKxsHuAhVT4jgGHW9mCYgQFjAHegQIDhAC&amp;url=https%3A%2F%2Fwww.westpac.com.au%2Fcontent%2Fdam%2Fpublic%2Fwbc%2Fdocuments%2Fexcel%2Fsustainability%2FWBC_2020_sustainability_data_sheet.xlsx&amp;usg=AOvVaw16bSLNpg-shS3gg5oWMWG7</t>
      </text>
    </comment>
    <comment ref="B9" authorId="29" shapeId="0" xr:uid="{7316FD1E-E929-4724-9294-821008FC7EE6}">
      <text>
        <t>[Threaded comment]
Your version of Excel allows you to read this threaded comment; however, any edits to it will get removed if the file is opened in a newer version of Excel. Learn more: https://go.microsoft.com/fwlink/?linkid=870924
Comment:
    Total income: 10030
PAT: 4343</t>
      </text>
    </comment>
    <comment ref="J9" authorId="30" shapeId="0" xr:uid="{941EB9F2-18C3-4E08-9E2D-66C1FB7446F6}">
      <text>
        <t>[Threaded comment]
Your version of Excel allows you to read this threaded comment; however, any edits to it will get removed if the file is opened in a newer version of Excel. Learn more: https://go.microsoft.com/fwlink/?linkid=870924
Comment:
    https://simplywall.st/stocks/sg/banks/sgx-u11/united-overseas-bank-shares</t>
      </text>
    </comment>
    <comment ref="M9" authorId="31" shapeId="0" xr:uid="{590239FA-AC70-4DA2-A200-962E2C30D0C4}">
      <text>
        <t>[Threaded comment]
Your version of Excel allows you to read this threaded comment; however, any edits to it will get removed if the file is opened in a newer version of Excel. Learn more: https://go.microsoft.com/fwlink/?linkid=870924
Comment:
    Diluted EPS</t>
      </text>
    </comment>
    <comment ref="R9" authorId="32" shapeId="0" xr:uid="{C9BCB41F-86A6-42B0-883D-AE8EFD3EFAE6}">
      <text>
        <t>[Threaded comment]
Your version of Excel allows you to read this threaded comment; however, any edits to it will get removed if the file is opened in a newer version of Excel. Learn more: https://go.microsoft.com/fwlink/?linkid=870924
Comment:
    2018: 5.05
2019: 5.25</t>
      </text>
    </comment>
    <comment ref="S9" authorId="33" shapeId="0" xr:uid="{DA19CA2B-4325-46BC-A58F-3478F0F5C82B}">
      <text>
        <t>[Threaded comment]
Your version of Excel allows you to read this threaded comment; however, any edits to it will get removed if the file is opened in a newer version of Excel. Learn more: https://go.microsoft.com/fwlink/?linkid=870924
Comment:
    Group retail: 23.6
Group wholesale mean NPS: 7.7</t>
      </text>
    </comment>
    <comment ref="U9" authorId="34" shapeId="0" xr:uid="{5952DB7C-0CBC-497F-B5F8-563F65F7E439}">
      <text>
        <t>[Threaded comment]
Your version of Excel allows you to read this threaded comment; however, any edits to it will get removed if the file is opened in a newer version of Excel. Learn more: https://go.microsoft.com/fwlink/?linkid=870924
Comment:
    Customer Satisfaction Index of Singapore (CSISG)</t>
      </text>
    </comment>
    <comment ref="W9" authorId="35" shapeId="0" xr:uid="{26329356-857C-40CA-B32A-B2F121F626AF}">
      <text>
        <t>[Threaded comment]
Your version of Excel allows you to read this threaded comment; however, any edits to it will get removed if the file is opened in a newer version of Excel. Learn more: https://go.microsoft.com/fwlink/?linkid=870924
Comment:
    Group</t>
      </text>
    </comment>
    <comment ref="AD9" authorId="36" shapeId="0" xr:uid="{FB059B7B-E6B3-479A-9B9C-068BE4AC0CB2}">
      <text>
        <t>[Threaded comment]
Your version of Excel allows you to read this threaded comment; however, any edits to it will get removed if the file is opened in a newer version of Excel. Learn more: https://go.microsoft.com/fwlink/?linkid=870924
Comment:
    Attrition rate</t>
      </text>
    </comment>
    <comment ref="AF9" authorId="37" shapeId="0" xr:uid="{1C1897E9-44DF-4AD8-B14F-D6D2AAADEDBD}">
      <text>
        <t>[Threaded comment]
Your version of Excel allows you to read this threaded comment; however, any edits to it will get removed if the file is opened in a newer version of Excel. Learn more: https://go.microsoft.com/fwlink/?linkid=870924
Comment:
    Number of female employees= 16362
Total= 26872</t>
      </text>
    </comment>
    <comment ref="AM9" authorId="38" shapeId="0" xr:uid="{02017D74-E6A5-4482-9299-4CEBD48FC7CA}">
      <text>
        <t>[Threaded comment]
Your version of Excel allows you to read this threaded comment; however, any edits to it will get removed if the file is opened in a newer version of Excel. Learn more: https://go.microsoft.com/fwlink/?linkid=870924
Comment:
    Greenhouse gas emissions</t>
      </text>
    </comment>
    <comment ref="B10" authorId="39" shapeId="0" xr:uid="{376B93F3-96A9-4A41-B3DB-DDA3440A3942}">
      <text>
        <t>[Threaded comment]
Your version of Excel allows you to read this threaded comment; however, any edits to it will get removed if the file is opened in a newer version of Excel. Learn more: https://go.microsoft.com/fwlink/?linkid=870924
Comment:
    10,871= total income
Reply:
    4,972= npat</t>
      </text>
    </comment>
    <comment ref="J10" authorId="40" shapeId="0" xr:uid="{75651BF8-B49C-43FA-9240-10DC8B64E0A0}">
      <text>
        <t xml:space="preserve">[Threaded comment]
Your version of Excel allows you to read this threaded comment; however, any edits to it will get removed if the file is opened in a newer version of Excel. Learn more: https://go.microsoft.com/fwlink/?linkid=870924
Comment:
    https://simplywall.st/stocks/sg/banks/sgx-o39/oversea-chinese-banking-shares
</t>
      </text>
    </comment>
    <comment ref="Q10" authorId="41" shapeId="0" xr:uid="{406D64F8-DE39-42D1-BD0B-074652F8CB63}">
      <text>
        <t xml:space="preserve">[Threaded comment]
Your version of Excel allows you to read this threaded comment; however, any edits to it will get removed if the file is opened in a newer version of Excel. Learn more: https://go.microsoft.com/fwlink/?linkid=870924
Comment:
    formula based on geographic distribution of customer loan deposits
</t>
      </text>
    </comment>
    <comment ref="S10" authorId="42" shapeId="0" xr:uid="{D4D022A9-9A15-4202-BE9E-B1DF3FB5E836}">
      <text>
        <t>[Threaded comment]
Your version of Excel allows you to read this threaded comment; however, any edits to it will get removed if the file is opened in a newer version of Excel. Learn more: https://go.microsoft.com/fwlink/?linkid=870924
Comment:
    Improvement of 1% in Net Promoter Score from 2018
Reply:
    Among the three big banks, UOB earned a positive NPS score of 6% for asset management, while DBS and OCBC received -17% and -18% respectively in the BankQuality survey. UOB also received the only positive net promoter score (NPS) rating for its home loan products with an NPS of 23%, while DBS scored -24% and OCBC scored -23%. For credit card products, UOB received the highest consumer rating among the three big banks with an NPS of 23%. DBS came in second with a 10% NPS, while OCBC received 6%.
https://www.theasianbanker.com/updates-and-articles/uob-is-best-retail-bank-in-singapore-in-2020-for-excellence-in-digitalisation,-customer-engagement,-people-development-and-covid-19-response#:~:text=UOB%20also%20received%20the%20only,with%20an%20NPS%20of%2023%25.</t>
      </text>
    </comment>
    <comment ref="Y10" authorId="43" shapeId="0" xr:uid="{96CFA4ED-CAA0-4A35-9D6D-B081571A5101}">
      <text>
        <t xml:space="preserve">[Threaded comment]
Your version of Excel allows you to read this threaded comment; however, any edits to it will get removed if the file is opened in a newer version of Excel. Learn more: https://go.microsoft.com/fwlink/?linkid=870924
Comment:
    Proportion of business customers who are digital customers 65%
(2018: 62%, 2023 target: 70%)
</t>
      </text>
    </comment>
    <comment ref="R11" authorId="44" shapeId="0" xr:uid="{C11183BB-8FAD-4FE1-B84B-9471E12640A5}">
      <text>
        <t>[Threaded comment]
Your version of Excel allows you to read this threaded comment; however, any edits to it will get removed if the file is opened in a newer version of Excel. Learn more: https://go.microsoft.com/fwlink/?linkid=870924
Comment:
    Number of customers in 2018: 10 million</t>
      </text>
    </comment>
    <comment ref="A12" authorId="45" shapeId="0" xr:uid="{87710DC9-2147-4E7C-99EA-38FE4005BF71}">
      <text>
        <t>[Threaded comment]
Your version of Excel allows you to read this threaded comment; however, any edits to it will get removed if the file is opened in a newer version of Excel. Learn more: https://go.microsoft.com/fwlink/?linkid=870924
Comment:
    In RM</t>
      </text>
    </comment>
    <comment ref="B12" authorId="46" shapeId="0" xr:uid="{B17B1ACF-D42A-43A3-AE4B-7B1598BC8545}">
      <text>
        <t xml:space="preserve">[Threaded comment]
Your version of Excel allows you to read this threaded comment; however, any edits to it will get removed if the file is opened in a newer version of Excel. Learn more: https://go.microsoft.com/fwlink/?linkid=870924
Comment:
    Total net income: 2656779
Profit after tax: 1275345 </t>
      </text>
    </comment>
    <comment ref="R12" authorId="47" shapeId="0" xr:uid="{8E4E5CAB-929F-4CBD-986D-D308F96AFBE6}">
      <text>
        <t>[Threaded comment]
Your version of Excel allows you to read this threaded comment; however, any edits to it will get removed if the file is opened in a newer version of Excel. Learn more: https://go.microsoft.com/fwlink/?linkid=870924
Comment:
    2019: 15.4
2018:14.03</t>
      </text>
    </comment>
    <comment ref="Y12" authorId="48" shapeId="0" xr:uid="{89B7A6F4-FB1B-4AC4-A4B1-012BBE059D42}">
      <text>
        <t>[Threaded comment]
Your version of Excel allows you to read this threaded comment; however, any edits to it will get removed if the file is opened in a newer version of Excel. Learn more: https://go.microsoft.com/fwlink/?linkid=870924
Comment:
    Cimb clicks and mobile app</t>
      </text>
    </comment>
    <comment ref="AD12" authorId="49" shapeId="0" xr:uid="{6AF893A9-5686-4D28-96B0-A8D588D9CD11}">
      <text>
        <t>[Threaded comment]
Your version of Excel allows you to read this threaded comment; however, any edits to it will get removed if the file is opened in a newer version of Excel. Learn more: https://go.microsoft.com/fwlink/?linkid=870924
Comment:
    Malaysia 8.9% 
Indonesia 10.4% 
Singapore 19.6% 
Thailand 15.7% 
Others 15.3%</t>
      </text>
    </comment>
    <comment ref="AF12" authorId="50" shapeId="0" xr:uid="{C888498B-415C-4AB7-9302-C8B49C79EC1B}">
      <text>
        <t>[Threaded comment]
Your version of Excel allows you to read this threaded comment; however, any edits to it will get removed if the file is opened in a newer version of Excel. Learn more: https://go.microsoft.com/fwlink/?linkid=870924
Comment:
    Total: 35,265
Female: 19,904</t>
      </text>
    </comment>
    <comment ref="A13" authorId="51" shapeId="0" xr:uid="{A37D2E8A-4171-4026-A01D-D584973F4BEC}">
      <text>
        <t>[Threaded comment]
Your version of Excel allows you to read this threaded comment; however, any edits to it will get removed if the file is opened in a newer version of Excel. Learn more: https://go.microsoft.com/fwlink/?linkid=870924
Comment:
    In RM</t>
      </text>
    </comment>
    <comment ref="B13" authorId="52" shapeId="0" xr:uid="{716E7FBF-0930-4F0C-A43C-CD37FA7B122D}">
      <text>
        <t>[Threaded comment]
Your version of Excel allows you to read this threaded comment; however, any edits to it will get removed if the file is opened in a newer version of Excel. Learn more: https://go.microsoft.com/fwlink/?linkid=870924
Comment:
    PAT: 8475.65
Net operating income: 24740.88</t>
      </text>
    </comment>
    <comment ref="S13" authorId="53" shapeId="0" xr:uid="{99ACF1FD-0FC0-432C-8CB0-79B5F474916D}">
      <text>
        <t>[Threaded comment]
Your version of Excel allows you to read this threaded comment; however, any edits to it will get removed if the file is opened in a newer version of Excel. Learn more: https://go.microsoft.com/fwlink/?linkid=870924
Comment:
    On a -100 to +100 score</t>
      </text>
    </comment>
    <comment ref="AH13" authorId="54" shapeId="0" xr:uid="{7BD016EC-3D60-4BF4-B93D-5798522CA2AC}">
      <text>
        <t>[Threaded comment]
Your version of Excel allows you to read this threaded comment; however, any edits to it will get removed if the file is opened in a newer version of Excel. Learn more: https://go.microsoft.com/fwlink/?linkid=870924
Comment:
    women in management</t>
      </text>
    </comment>
    <comment ref="J14" authorId="55" shapeId="0" xr:uid="{7FFC4A34-6F4E-413F-A0DF-698A17DCA1CD}">
      <text>
        <t>[Threaded comment]
Your version of Excel allows you to read this threaded comment; however, any edits to it will get removed if the file is opened in a newer version of Excel. Learn more: https://go.microsoft.com/fwlink/?linkid=870924
Comment:
    https://simplywall.st/stocks/my/banks/klse-rhbbank/rhb-bank-berhad-shares</t>
      </text>
    </comment>
    <comment ref="S14" authorId="56" shapeId="0" xr:uid="{AE9C3A43-8F5F-49EB-A1C1-45FFD4C7D6F3}">
      <text>
        <t>[Threaded comment]
Your version of Excel allows you to read this threaded comment; however, any edits to it will get removed if the file is opened in a newer version of Excel. Learn more: https://go.microsoft.com/fwlink/?linkid=870924
Comment:
    In Malaysia
Increased by 20 in Singapore</t>
      </text>
    </comment>
    <comment ref="S15" authorId="57" shapeId="0" xr:uid="{9FA46AC3-C11A-49BC-917C-5F1EDE420D9B}">
      <text>
        <t>[Threaded comment]
Your version of Excel allows you to read this threaded comment; however, any edits to it will get removed if the file is opened in a newer version of Excel. Learn more: https://go.microsoft.com/fwlink/?linkid=870924
Comment:
    Malaysia- 9
Singapore- 20</t>
      </text>
    </comment>
    <comment ref="W15" authorId="58" shapeId="0" xr:uid="{1CB75EB7-62E1-41B6-AF6F-2D2188839A09}">
      <text>
        <t>[Threaded comment]
Your version of Excel allows you to read this threaded comment; however, any edits to it will get removed if the file is opened in a newer version of Excel. Learn more: https://go.microsoft.com/fwlink/?linkid=870924
Comment:
    2 days- premium workers
3 days- non-premium workers
Average- 2.5
Reply:
    Minimum 3 and maximum 14 
Average - 7</t>
      </text>
    </comment>
    <comment ref="AL15" authorId="59" shapeId="0" xr:uid="{30559802-D181-4FE4-9EAE-07FE9A5554AA}">
      <text>
        <t>[Threaded comment]
Your version of Excel allows you to read this threaded comment; however, any edits to it will get removed if the file is opened in a newer version of Excel. Learn more: https://go.microsoft.com/fwlink/?linkid=870924
Comment:
    Moody's rating to be benchmarked to S&amp;P</t>
      </text>
    </comment>
    <comment ref="B16" authorId="60" shapeId="0" xr:uid="{33D31F93-04F1-4512-8C4F-06769FA6E72D}">
      <text>
        <t>[Threaded comment]
Your version of Excel allows you to read this threaded comment; however, any edits to it will get removed if the file is opened in a newer version of Excel. Learn more: https://go.microsoft.com/fwlink/?linkid=870924
Comment:
    Values are in RM
Reply:
    Operating income- RM 9,324.6 million
PAT- RM 1,782.9 million </t>
      </text>
    </comment>
    <comment ref="M16" authorId="61" shapeId="0" xr:uid="{C5C4903F-380F-47DE-B51B-CA90541F5FB1}">
      <text>
        <t>[Threaded comment]
Your version of Excel allows you to read this threaded comment; however, any edits to it will get removed if the file is opened in a newer version of Excel. Learn more: https://go.microsoft.com/fwlink/?linkid=870924
Comment:
    Value in RN</t>
      </text>
    </comment>
    <comment ref="O16" authorId="62" shapeId="0" xr:uid="{561E27BF-350E-4024-9549-0D6BF1041821}">
      <text>
        <t>[Threaded comment]
Your version of Excel allows you to read this threaded comment; however, any edits to it will get removed if the file is opened in a newer version of Excel. Learn more: https://go.microsoft.com/fwlink/?linkid=870924
Comment:
    Value in RN</t>
      </text>
    </comment>
    <comment ref="R16" authorId="63" shapeId="0" xr:uid="{FE2F6A39-6350-429B-8210-453ECC238359}">
      <text>
        <t xml:space="preserve">[Threaded comment]
Your version of Excel allows you to read this threaded comment; however, any edits to it will get removed if the file is opened in a newer version of Excel. Learn more: https://go.microsoft.com/fwlink/?linkid=870924
Comment:
    growth rate of customer deposits
</t>
      </text>
    </comment>
    <comment ref="W16" authorId="64" shapeId="0" xr:uid="{EF3902EA-A047-4A17-802F-D29E899D0253}">
      <text>
        <t xml:space="preserve">[Threaded comment]
Your version of Excel allows you to read this threaded comment; however, any edits to it will get removed if the file is opened in a newer version of Excel. Learn more: https://go.microsoft.com/fwlink/?linkid=870924
Comment:
    Max 14 days </t>
      </text>
    </comment>
    <comment ref="Y16" authorId="65" shapeId="0" xr:uid="{3C2FA1AB-E327-4A33-9D82-5C046D45D8A7}">
      <text>
        <t xml:space="preserve">[Threaded comment]
Your version of Excel allows you to read this threaded comment; however, any edits to it will get removed if the file is opened in a newer version of Excel. Learn more: https://go.microsoft.com/fwlink/?linkid=870924
Comment:
    mobile app users </t>
      </text>
    </comment>
    <comment ref="B17" authorId="66" shapeId="0" xr:uid="{68428297-E235-4CE3-AD79-F2CDC9AB5D8D}">
      <text>
        <t>[Threaded comment]
Your version of Excel allows you to read this threaded comment; however, any edits to it will get removed if the file is opened in a newer version of Excel. Learn more: https://go.microsoft.com/fwlink/?linkid=870924
Comment:
    11102= total income
Reply:
    npat= 5512</t>
      </text>
    </comment>
    <comment ref="J17" authorId="67" shapeId="0" xr:uid="{305FD920-4B04-436E-AE95-08AC6C1D5F62}">
      <text>
        <t>[Threaded comment]
Your version of Excel allows you to read this threaded comment; however, any edits to it will get removed if the file is opened in a newer version of Excel. Learn more: https://go.microsoft.com/fwlink/?linkid=870924
Comment:
    https://simplywall.st/stocks/my/banks/klse-pbbank/public-bank-berhad-shares</t>
      </text>
    </comment>
    <comment ref="S17" authorId="68" shapeId="0" xr:uid="{EF128991-55B2-4F80-B11B-A8167E94C933}">
      <text>
        <t>[Threaded comment]
Your version of Excel allows you to read this threaded comment; however, any edits to it will get removed if the file is opened in a newer version of Excel. Learn more: https://go.microsoft.com/fwlink/?linkid=870924
Comment:
    top 15%
Reply:
    http://www.bursamarketplace.com/mkt/tools/research/ch=research&amp;pg=research&amp;ac=660777&amp;bb=673424</t>
      </text>
    </comment>
    <comment ref="W17" authorId="69" shapeId="0" xr:uid="{30EB1DEA-23DB-4AF6-84C6-C0AF77BAA020}">
      <text>
        <t>[Threaded comment]
Your version of Excel allows you to read this threaded comment; however, any edits to it will get removed if the file is opened in a newer version of Excel. Learn more: https://go.microsoft.com/fwlink/?linkid=870924
Comment:
    https://www.publicbankgroup.com/CMSPages/GetFile.aspx?guid=19abcdf6-227b-49fe-9fbd-1060fec4fd09
Page 190 last paragraph</t>
      </text>
    </comment>
    <comment ref="Y17" authorId="70" shapeId="0" xr:uid="{D6DEC7A3-DA01-4B2F-A582-2852AE1616A2}">
      <text>
        <t>[Threaded comment]
Your version of Excel allows you to read this threaded comment; however, any edits to it will get removed if the file is opened in a newer version of Excel. Learn more: https://go.microsoft.com/fwlink/?linkid=870924
Comment:
    https://www.publicbankgroup.com/CMSPages/GetFile.aspx?guid=19abcdf6-227b-49fe-9fbd-1060fec4fd09
Page 198</t>
      </text>
    </comment>
    <comment ref="Y18" authorId="71" shapeId="0" xr:uid="{E8F54FFB-F6F4-4E1F-9800-ECB4D71B7955}">
      <text>
        <t>[Threaded comment]
Your version of Excel allows you to read this threaded comment; however, any edits to it will get removed if the file is opened in a newer version of Excel. Learn more: https://go.microsoft.com/fwlink/?linkid=870924
Comment:
    https://www.thejakartapost.com/adv/2021/02/12/mandiri-digital-edu-branch-offers-optimal-customer-experience.html</t>
      </text>
    </comment>
    <comment ref="S19" authorId="72" shapeId="0" xr:uid="{C6D2D896-A479-463E-A41C-C7B5647726FD}">
      <text>
        <t>[Threaded comment]
Your version of Excel allows you to read this threaded comment; however, any edits to it will get removed if the file is opened in a newer version of Excel. Learn more: https://go.microsoft.com/fwlink/?linkid=870924
Comment:
    BCA scored of 4.67 out of 5 in the Customer Engagement Index. </t>
      </text>
    </comment>
    <comment ref="W21" authorId="73" shapeId="0" xr:uid="{FBF152D0-DFE7-40F7-B6DC-DFFE901CC062}">
      <text>
        <t>[Threaded comment]
Your version of Excel allows you to read this threaded comment; however, any edits to it will get removed if the file is opened in a newer version of Excel. Learn more: https://go.microsoft.com/fwlink/?linkid=870924
Comment:
    minimum days- 2
maximum days- 20
average- 11</t>
      </text>
    </comment>
    <comment ref="T22" authorId="74" shapeId="0" xr:uid="{C76F24A9-2108-440C-9582-86863A8699F8}">
      <text>
        <t>[Threaded comment]
Your version of Excel allows you to read this threaded comment; however, any edits to it will get removed if the file is opened in a newer version of Excel. Learn more: https://go.microsoft.com/fwlink/?linkid=870924
Comment:
    Based on our analysis from Bank quality.com 
https://www.bankquality.com/global-rankings/most-recommended-retail-banks-in-asia-pacific</t>
      </text>
    </comment>
    <comment ref="AF22" authorId="75" shapeId="0" xr:uid="{47731DD3-AE99-4548-AE3A-9FE4766DE979}">
      <text>
        <t>[Threaded comment]
Your version of Excel allows you to read this threaded comment; however, any edits to it will get removed if the file is opened in a newer version of Excel. Learn more: https://go.microsoft.com/fwlink/?linkid=870924
Comment:
    new hires only</t>
      </text>
    </comment>
    <comment ref="AO24" authorId="76" shapeId="0" xr:uid="{4E0D431B-A4E4-415D-B9FC-DAF6B37F86BA}">
      <text>
        <t>[Threaded comment]
Your version of Excel allows you to read this threaded comment; however, any edits to it will get removed if the file is opened in a newer version of Excel. Learn more: https://go.microsoft.com/fwlink/?linkid=870924
Comment:
    Includes data center consumption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tc={7210B5D9-0AD5-47E9-AE2B-42AD53ADECEE}</author>
    <author>tc={F165FBF8-F00D-4B04-8BEA-A4948A093063}</author>
    <author>tc={582C5AB5-DB5B-4526-B9EB-ECF45476E8ED}</author>
    <author>tc={C23BC50E-9C67-4CB6-A6A2-6171CEF9FD67}</author>
    <author>tc={D18BBBF2-E46B-4A64-93E7-DBFF6371564E}</author>
  </authors>
  <commentList>
    <comment ref="B1" authorId="0" shapeId="0" xr:uid="{7210B5D9-0AD5-47E9-AE2B-42AD53ADECEE}">
      <text>
        <t>[Threaded comment]
Your version of Excel allows you to read this threaded comment; however, any edits to it will get removed if the file is opened in a newer version of Excel. Learn more: https://go.microsoft.com/fwlink/?linkid=870924
Comment:
    No layoffs or pay cuts during Covid 
Health and well-being support Remote and flexible work practices </t>
      </text>
    </comment>
    <comment ref="D1" authorId="1" shapeId="0" xr:uid="{F165FBF8-F00D-4B04-8BEA-A4948A093063}">
      <text>
        <t>[Threaded comment]
Your version of Excel allows you to read this threaded comment; however, any edits to it will get removed if the file is opened in a newer version of Excel. Learn more: https://go.microsoft.com/fwlink/?linkid=870924
Comment:
    Sustain a purpose driven organisation 
Transparent communication 
Granting status to employees </t>
      </text>
    </comment>
    <comment ref="F1" authorId="2" shapeId="0" xr:uid="{582C5AB5-DB5B-4526-B9EB-ECF45476E8ED}">
      <text>
        <t>[Threaded comment]
Your version of Excel allows you to read this threaded comment; however, any edits to it will get removed if the file is opened in a newer version of Excel. Learn more: https://go.microsoft.com/fwlink/?linkid=870924
Comment:
    Digital readiness to support career growth 
Tech to make work more efficient 
Tech to boost a single source of truth</t>
      </text>
    </comment>
    <comment ref="H1" authorId="3" shapeId="0" xr:uid="{C23BC50E-9C67-4CB6-A6A2-6171CEF9FD67}">
      <text>
        <t>[Threaded comment]
Your version of Excel allows you to read this threaded comment; however, any edits to it will get removed if the file is opened in a newer version of Excel. Learn more: https://go.microsoft.com/fwlink/?linkid=870924
Comment:
    Leaders actively implement people centred strategies 
A top down L&amp;D model to breed equality alignment 
Accessible leadership for employee aspirations</t>
      </text>
    </comment>
    <comment ref="A13" authorId="4" shapeId="0" xr:uid="{D18BBBF2-E46B-4A64-93E7-DBFF6371564E}">
      <text>
        <t>[Threaded comment]
Your version of Excel allows you to read this threaded comment; however, any edits to it will get removed if the file is opened in a newer version of Excel. Learn more: https://go.microsoft.com/fwlink/?linkid=870924
Comment:
    https://twimbit-my.sharepoint.com/:b:/p/sourav/EQ7iSrrrexpArnQ0b1-j0DoBvuzJveIHQtyJpwMha09FQQ?e=Mro1kB
Page no. 63-67</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tc={0189ED0A-BFEE-42A3-B74C-CF46D2F66F67}</author>
    <author>tc={82804AF8-2535-449F-8527-1F23E9888951}</author>
    <author>tc={5B55E5B4-3BE6-400D-ADFD-842526B7B272}</author>
    <author>tc={F93CA9A4-669E-4B28-86E2-56AFA30C99EA}</author>
    <author>tc={BBB23E23-4863-496F-8DB6-04376FF1BB81}</author>
    <author>tc={43C53E96-DB97-4CA1-B147-508997A07E33}</author>
    <author>tc={EDB326FB-2522-4188-B78B-225EF9B28DA4}</author>
    <author>tc={71F8DBD8-BE63-4A61-9DC3-FE24317DEAE9}</author>
    <author>tc={2358347D-A4A2-4905-89D4-9C99071E23AB}</author>
  </authors>
  <commentList>
    <comment ref="B4" authorId="0" shapeId="0" xr:uid="{0189ED0A-BFEE-42A3-B74C-CF46D2F66F67}">
      <text>
        <t>[Threaded comment]
Your version of Excel allows you to read this threaded comment; however, any edits to it will get removed if the file is opened in a newer version of Excel. Learn more: https://go.microsoft.com/fwlink/?linkid=870924
Comment:
    https://www.aph.gov.au/-/media/02_Parliamentary_Business/24_Committees/243_Reps_Committees/Economics/46p/Banks_and_Financial_Institutions/3_Smaller_Banks/Bank_of_Queensland/BAQ051QW.PDF?la=en&amp;hash=2975DC0E01674F0D3A3DDF9B6A8B76C3C621167F
Reply:
    https://www.boq.com.au/Shareholder-centre/sustainability/sustainability-environment</t>
      </text>
    </comment>
    <comment ref="A6" authorId="1" shapeId="0" xr:uid="{82804AF8-2535-449F-8527-1F23E9888951}">
      <text>
        <t>[Threaded comment]
Your version of Excel allows you to read this threaded comment; however, any edits to it will get removed if the file is opened in a newer version of Excel. Learn more: https://go.microsoft.com/fwlink/?linkid=870924
Comment:
    https://www.commbank.com.au/content/dam/commbank/personal/apply-online/download-printed-forms/Supplier-Code-of-Conduct.pdf
Reply:
    https://www.commbank.com.au/about-us/opportunity-initiatives/opportunity-from-good-business-practice/supplier-diversity.html</t>
      </text>
    </comment>
    <comment ref="D6" authorId="2" shapeId="0" xr:uid="{5B55E5B4-3BE6-400D-ADFD-842526B7B272}">
      <text>
        <t>[Threaded comment]
Your version of Excel allows you to read this threaded comment; however, any edits to it will get removed if the file is opened in a newer version of Excel. Learn more: https://go.microsoft.com/fwlink/?linkid=870924
Comment:
    https://www.supplierpaymentcode.org.au/</t>
      </text>
    </comment>
    <comment ref="B7" authorId="3" shapeId="0" xr:uid="{F93CA9A4-669E-4B28-86E2-56AFA30C99EA}">
      <text>
        <t>[Threaded comment]
Your version of Excel allows you to read this threaded comment; however, any edits to it will get removed if the file is opened in a newer version of Excel. Learn more: https://go.microsoft.com/fwlink/?linkid=870924
Comment:
    https://www.nab.com.au/content/dam/nabrwd/documents/reports/corporate/gssp.pdf</t>
      </text>
    </comment>
    <comment ref="B8" authorId="4" shapeId="0" xr:uid="{BBB23E23-4863-496F-8DB6-04376FF1BB81}">
      <text>
        <t>[Threaded comment]
Your version of Excel allows you to read this threaded comment; however, any edits to it will get removed if the file is opened in a newer version of Excel. Learn more: https://go.microsoft.com/fwlink/?linkid=870924
Comment:
    https://www.westpac.com.au/content/dam/public/wbc/documents/pdf/aw/sustainability/WBG_2021_Supplier_Playbook.pdf</t>
      </text>
    </comment>
    <comment ref="A11" authorId="5" shapeId="0" xr:uid="{43C53E96-DB97-4CA1-B147-508997A07E33}">
      <text>
        <t>[Threaded comment]
Your version of Excel allows you to read this threaded comment; however, any edits to it will get removed if the file is opened in a newer version of Excel. Learn more: https://go.microsoft.com/fwlink/?linkid=870924
Comment:
    https://www.dbs.com/in/corporate/trade/other-trade-products/supply-chain-financing
Reply:
    https://www.dbs.com/suppliers/current-suppliers.page
Reply:
    https://www.dbs.id/id/sme/trade/other-trade-products/supply-chain-financing</t>
      </text>
    </comment>
    <comment ref="D11" authorId="6" shapeId="0" xr:uid="{EDB326FB-2522-4188-B78B-225EF9B28DA4}">
      <text>
        <t>[Threaded comment]
Your version of Excel allows you to read this threaded comment; however, any edits to it will get removed if the file is opened in a newer version of Excel. Learn more: https://go.microsoft.com/fwlink/?linkid=870924
Comment:
    https://files.mtstatic.com/site_5833/448/0?Expires=1613570603&amp;Signature=sV7kn2lAIjzVKZ82WkHqsJnEyVvdgtYW9VMhDSPq2W0vH48YkZ7Zcj6mymhmbNp9GSop~gEYOGLmbj7ETSJaG0J26ci~VzjJZsO6hAgvsuckghlI4ATiyhyoYi~xZUmG6Rg6bdSefYfoV7HMzdnzcgKgpnvouuiUirYkG~-IVWE_&amp;Key-Pair-Id=APKAJ5Y6AV4GI7A555NA</t>
      </text>
    </comment>
    <comment ref="D12" authorId="7" shapeId="0" xr:uid="{71F8DBD8-BE63-4A61-9DC3-FE24317DEAE9}">
      <text>
        <t>[Threaded comment]
Your version of Excel allows you to read this threaded comment; however, any edits to it will get removed if the file is opened in a newer version of Excel. Learn more: https://go.microsoft.com/fwlink/?linkid=870924
Comment:
    https://www.gep.com/</t>
      </text>
    </comment>
    <comment ref="I18" authorId="8" shapeId="0" xr:uid="{2358347D-A4A2-4905-89D4-9C99071E23AB}">
      <text>
        <t>[Threaded comment]
Your version of Excel allows you to read this threaded comment; however, any edits to it will get removed if the file is opened in a newer version of Excel. Learn more: https://go.microsoft.com/fwlink/?linkid=870924
Comment:
    we can increase the score here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tc={7E7D6850-57C9-4E67-9233-E9393E105209}</author>
    <author>tc={224C85FC-33BF-4C6E-BEED-48D328988B1E}</author>
  </authors>
  <commentList>
    <comment ref="A13" authorId="0" shapeId="0" xr:uid="{7E7D6850-57C9-4E67-9233-E9393E105209}">
      <text>
        <t>[Threaded comment]
Your version of Excel allows you to read this threaded comment; however, any edits to it will get removed if the file is opened in a newer version of Excel. Learn more: https://go.microsoft.com/fwlink/?linkid=870924
Comment:
    In RM</t>
      </text>
    </comment>
    <comment ref="A14" authorId="1" shapeId="0" xr:uid="{224C85FC-33BF-4C6E-BEED-48D328988B1E}">
      <text>
        <t>[Threaded comment]
Your version of Excel allows you to read this threaded comment; however, any edits to it will get removed if the file is opened in a newer version of Excel. Learn more: https://go.microsoft.com/fwlink/?linkid=870924
Comment:
    In RM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tc={8473C423-3982-4619-8FFB-65AF5F8FA714}</author>
    <author>tc={C64FDBA4-E619-44FE-993E-73EB4FB91FB5}</author>
    <author>tc={086389CD-AB5C-4B59-827F-E86880CC67DE}</author>
  </authors>
  <commentList>
    <comment ref="H3" authorId="0" shapeId="0" xr:uid="{8473C423-3982-4619-8FFB-65AF5F8FA714}">
      <text>
        <t>[Threaded comment]
Your version of Excel allows you to read this threaded comment; however, any edits to it will get removed if the file is opened in a newer version of Excel. Learn more: https://go.microsoft.com/fwlink/?linkid=870924
Comment:
    https://up.com.au/blog/the-evolutionary-design-of-up/</t>
      </text>
    </comment>
    <comment ref="H7" authorId="1" shapeId="0" xr:uid="{C64FDBA4-E619-44FE-993E-73EB4FB91FB5}">
      <text>
        <t>[Threaded comment]
Your version of Excel allows you to read this threaded comment; however, any edits to it will get removed if the file is opened in a newer version of Excel. Learn more: https://go.microsoft.com/fwlink/?linkid=870924
Comment:
    Rewards:
https://rewards.nab.com.au/en/home.html#:~:text=To%20be%20eligible%20for%20the%20100%2C000%20bonus%20points%20offer%2C%20you,NAB%20Rewards%20Business%20Signature%20Card.&amp;text=credit%20card%20offer.-,NAB%20may%20vary%20or%20end,(s)%20at%20any%20time</t>
      </text>
    </comment>
    <comment ref="B11" authorId="2" shapeId="0" xr:uid="{086389CD-AB5C-4B59-827F-E86880CC67DE}">
      <text>
        <t>[Threaded comment]
Your version of Excel allows you to read this threaded comment; however, any edits to it will get removed if the file is opened in a newer version of Excel. Learn more: https://go.microsoft.com/fwlink/?linkid=870924
Comment:
    https://www.dbs.com/digibank/in/default.page</t>
      </text>
    </comment>
  </commentList>
</comments>
</file>

<file path=xl/sharedStrings.xml><?xml version="1.0" encoding="utf-8"?>
<sst xmlns="http://schemas.openxmlformats.org/spreadsheetml/2006/main" count="658" uniqueCount="492">
  <si>
    <t>Initiatives</t>
  </si>
  <si>
    <t xml:space="preserve">Bank </t>
  </si>
  <si>
    <t>Link</t>
  </si>
  <si>
    <t xml:space="preserve">Customer centricity </t>
  </si>
  <si>
    <t>Employee experience</t>
  </si>
  <si>
    <t xml:space="preserve">Supplier satisfaction </t>
  </si>
  <si>
    <t xml:space="preserve">Shareholder value </t>
  </si>
  <si>
    <t xml:space="preserve">Society/planet impact </t>
  </si>
  <si>
    <t>Maybank</t>
  </si>
  <si>
    <t>https://twimbit-my.sharepoint.com/:w:/p/varnika/EfryYIpdsUNJmIwgU6_8BgMBPaA622ZzAfnyTmiDIUTkxw?e=lFpp2E</t>
  </si>
  <si>
    <t xml:space="preserve">It rolled out M2U Live Chat, a real-time platform for our premier banking customers to seek assistance via Maybank2u and Maybank mobile app 24/7. 
Introduced Etiqa’s Smile App, an all-in-one app that enables customers to access their policy details, the panel of service providers, submit claims and more. 
The bank launched MAE, Malaysia’s first lifestyle e-wallet with banking facilities in Malaysia, with over 1.1 million registered users in 2019. </t>
  </si>
  <si>
    <t>Return on equity: 10.9%</t>
  </si>
  <si>
    <t>Allocated approximately 1% of net profit to community programmes in 2019, a level they have consistently maintained since 2013.
Distributed approximately RM72.77 million in 2019 for education,  disaster relief, environment, well-being and arts and culture initiatives with meaningful impact across ASEAN.</t>
  </si>
  <si>
    <t>CIMB</t>
  </si>
  <si>
    <t>https://twimbit-my.sharepoint.com/:w:/p/varnika/ETmA0Gd2rFdFldjyo88WS1cBV9L1htRqFmXR1l5feAWAqg?e=OJmPz6</t>
  </si>
  <si>
    <t>Set up a Transforming Customer Journeys (TCJ) department in 2019 to take a fresh approach to designing the end-to-end journey for customers within an agile design and delivery ecosystem.
The Group continues to improve upon the robustness of tracking and monitoring customer experience metrics, via customer satisfaction score (CSAT) and net promoter score (NPS).
Seamless banking with the introduction of a mobile app based version of BizChannel and BizLite for SMEs.
Awards: Best Customer Experience – Branch &amp; Best Customer Experience – Contact Centre by The Digital Banker
Malaysia Excellence Award in Customer Experience – Banking Industry for Overall Experience</t>
  </si>
  <si>
    <t>Fast-track recruitment for 3D (data, digital and disruption) talent and established principles of a refreshed performance framework to introduce personalised benefits for employers.
The Complete Banker (TCB) Digital:  newly-established graduate programme ensures that CIMB has the necessary talent with the right skills to thrive in the new digital economy in the long-term. 
Empowering Women Series, to enable CIMB women to gain inspiration from accomplished women leaders from diverse sectors.</t>
  </si>
  <si>
    <t>Completed first structured trade financing transaction using Blockchain platform and announced collaboration with technology partners to provide e-supply chain financing solutions to the supplier community.</t>
  </si>
  <si>
    <t>Return on equity: 8.5%
The Group’s 2019 net profit of RM4.56
billion, translating to a net earnings per share (EPS) of 47.0 sen.</t>
  </si>
  <si>
    <t xml:space="preserve">Printed with eco ink made from a higher percentage of vegetable oil to reduce the emission of volatile organic compounds (VOCs).  
There is approximately 25% reduction in paper used, and papers were printed with carbon-neutral press machines, eco-materials and managed under and certified with ISO14001:2015 environmental management system to minimise environmental impact. 
Paper sourced from responsibly managed forests that provide environmental benefits and any waste generated was recycled and up-cycled to reduce the burden on landfills. 
Embedded economic, environmental and social (EES) considerations into its operations and lending policies and made global commitments and delivered sustainable product solutions locally. 
Monitored the external developments and formulated strategies based upon the geopolitical atmosphere. </t>
  </si>
  <si>
    <t>Public bank</t>
  </si>
  <si>
    <t>Public Mutual Online (PMO) is a one-stop online platform which allows subscribers to invest, make transaction requests such as switching and redemption of units, and also enquire on their investment accounts as well as update their profile. Since the launch of                PMO in January 2009, the number of subscribers has exceeded 500,000. (</t>
  </si>
  <si>
    <t>1) In 2019, Public Bank had once again recorded the highest number of graduates for the banking qualifications offered by the Asian Institute of Chartered Bankers.          2) In 2019, the Group had undertaken a bank-wide Skills Gap Analysis to assess the competency of staff and to identify their skills gap. The assessment has facilitated the formulation of more effective training plans which are targeted to develop and enhance specific skill needs of staff. </t>
  </si>
  <si>
    <t>• Increasing digitalisation of banking operations to reduce paper usage
• Solar system at Menara Public Bank 2 reduced 38.1 tCO2e carbon emission
• Continued replacement of light bulbs to LED bulbs across the Group’s premises</t>
  </si>
  <si>
    <t>OCBC- Malaysia</t>
  </si>
  <si>
    <t>https://twimbit-my.sharepoint.com/:w:/p/varnika/EVSycHJQf41AlgUbbW3MDQMBC5F1yfxilZk8ReBaJRDeqw?e=ZamrSS</t>
  </si>
  <si>
    <t>OCBC Malaysia became the first foreign bank to offer all-in-one digital payment terminals for merchants to integrate and accept all cards and e-payment transactions on a single device                                    2)Premier Centres across Malaysia were upgraded to meet the client’s needs and aspirations coupled with an expansion to their product platform so high net worth individuals can grow their investment portfolios via a wider suite of wealth and treasury products, wholesale funds and universal life insurance solutions. </t>
  </si>
  <si>
    <t xml:space="preserve">1. 3-year Future Smart journey to upskill and reskill the workforce                                                 2.For a seamless learning experience, they plan on strengthening their commitment towards staff learning which will largely revolve around their new “We See You” platform, the aim of which is to enhance their virtual classroom experience by assisting both their internal trainers as well as learners to share, teach and develop using the numerous available online platforms. </t>
  </si>
  <si>
    <t>1) OCBC led the expansion into renewable and sustainable projects and have since funded ‘green projects’ in solar farms in Malaysia                2) OCBC supported basic infrastructural improvements in East Coast Rail Line, Light Rail Transit Line 3 and the reinstated Pan Borneo projects.                         3) Undertook affordable homes and sustainability initiatives such as those pertaining to renewable energy </t>
  </si>
  <si>
    <t>UOB- Malaysia</t>
  </si>
  <si>
    <t>https://twimbit-my.sharepoint.com/:w:/p/varnika/EWLwy_Cfwi5KknaqvObZjhIBKo-EljgLCm_aHMpo8tkqBQ?e=r8OWQj</t>
  </si>
  <si>
    <t>UOB group: TMRW
UOB Mighty, for convenient banking services. This initiative led to 20 per cent lower demand for over-the-counter transactions.</t>
  </si>
  <si>
    <t xml:space="preserve">Launch of Better U, a group-wide learning and development programme to prepare their colleagues for the roles of the future 
Part-time work arrangements supporting colleagues with multiple responsibilities, such as working mothers, part-time students and those caring for elderly parents, to continue working with us 
</t>
  </si>
  <si>
    <t>Our Central Procurement Office oversees our indirect impact by ensuring that material suppliers act in compliance with our Group Supplier Sustainability Principles.
Awards: Solution for  PT TOTAL BANGUN PERSADA tbk (TOTAL) won the Best Supplier Relationship Management in Indonesia award at The Asian Banker’s Bankers Choice Awards 2019</t>
  </si>
  <si>
    <t>Final dividend of 55 cents and a special dividend of 20 cents per ordinary share.
Return on Equity- 11.6%</t>
  </si>
  <si>
    <t>Green products: Through U-Solar, to accelerate the adoption of renewable energy for a more sustainable future
 UOB Heartbeat Run/Walk
Sustainable Event Management
Four of 12 wholly-owned buildings are certified with BCA Green Mark.
Achieved a 0.7 per cent overall reduction in electricity use
intensity compared to 2018.
Greenhouse gas emissions intensity showed a corresponding decrease
of 0.7 per cent over the same period</t>
  </si>
  <si>
    <t>AmBank</t>
  </si>
  <si>
    <t>• Customer Satisfaction Survey
• CX Mystery Shopping
• Digital and Online Solutions
• Contact Centres
• Customer Experience Unity Tour (CXT)</t>
  </si>
  <si>
    <t xml:space="preserve">• Learning &amp; Development Programmes (e.g. Induction Trainings) 
• Townhalls 
• AmConnected Portal/Within 
• eHR Emails, AmBerita Newsletters and Direct Employee Electronic Feedback 
• Senior Management Visits to Touchpoints 
• Department Meetings, Senior Management Quarterly Engagements, Team Huddles, Senior Management Offsite and Department Offsite 
• KPI and TOR Sessions Sessions (1-1 Performance Review and Development Cycle) 
• AmBank Group Sports Club </t>
  </si>
  <si>
    <t>• Onboarding Procurement Process
• Performance Evaluation
• Adhoc Engagements</t>
  </si>
  <si>
    <t>PROFIT ATTRIBUTABLE TO SHAREHOLDERS
RM1,340.7                                        Million Engagement plaotforms            • Annual General Meeting
• Quarterly Analyst and Fund Manager Briefings
• Investor Presentations, Meetings and Discussions
• Financial Statements
• Media Releases
• Investor Conferences and Roadshows
• AmBank Group’s Investor Relation (IR) Section and Dedicated IR Mailbox</t>
  </si>
  <si>
    <t>• Financial Industry Collective Outreach (FINCO)
• Focus Groups
• AmBank Group Sports Club
• Volunteering Programmes
• Zakat Contributions
• AmKasih – CSR Activities</t>
  </si>
  <si>
    <t>UOB- Singapore</t>
  </si>
  <si>
    <t>https://twimbit-my.sharepoint.com/:w:/p/varnika/ETuOBY6iSitNqLJ9e8FWzLUBiYtXDzLpc-1m2OKn6luz6A?e=IjQ8YG</t>
  </si>
  <si>
    <t>UOB group: TMRW
UOB Utility Marketplace to our range of ecosystems for consumers Express and satellite branches at accessible and convenient locations in  Singapore where young professionals and young family customers bank, live and play 
UOB Mighty, for convenient banking services. This initiative led to 20 per cent lower demand for over-the-counter transactions.</t>
  </si>
  <si>
    <t>Launch of Better U, a group-wide learning and development programme to prepare their colleagues for the roles of the future 
Part-time work arrangements supporting colleagues with multiple responsibilities, such as working mothers, part-time students and those caring for elderly parents, to continue working with us 
Equip branch colleagues in Singapore with digital skills through curated workshops and training programmes
under UOB’s Professional Conversion Programme (PCP)</t>
  </si>
  <si>
    <t>Our Central Procurement Office oversees our indirect impact by ensuring that material suppliers act in compliance with our Group Supplier Sustainability Principles.
Solution for  PT TOTAL BANGUN PERSADA tbk (TOTAL) won the Best Supplier Relationship Management in Indonesia award at The Asian Banker’s Bankers Choice Awards 2019</t>
  </si>
  <si>
    <t>Final dividend of 55 cents and a special dividend of 20 cents per
ordinary share. 
Total annualised shareholder return of 5.0 per cent over 2015 to 2019, outperforming Singapore’s stock market average of 2.5 per cent.
Return on Equity- 11.6%</t>
  </si>
  <si>
    <t>OCBC- Singapore</t>
  </si>
  <si>
    <t xml:space="preserve">1) In 2018, OCBC launched the Future Smart initiative, our largest scale and most ambitious digital transformation initiative to date, where we committed to invest S$20 million in the development of our employees over three years.                        2) In its branches, OCBC converted many bank tellers to become digital ambassadors to assist customers with the new digital channels and services                                                  3)  OCBC claims that all their product managers are today conversant with API management and customer experiential design, which aligns with their larger goal of staff development </t>
  </si>
  <si>
    <t>1) An industry-level Working Group, comprising more than 70 professionals across 16 organisations, co-created a new set of Technology Risk Management Guidelines with Monetary Authority of Singapore (MAS).                            2) OCBC embraces collaboration with fintech companies through The Open Vault and harnesses new technologies— from biometrics to artificial intelligence (AI) —in a discerning manner.                             3)Eliminated physical hardware tokens with digital OCBC OneToken      3) Eliminated physical hardware tokens with digital OCBC OneToken </t>
  </si>
  <si>
    <t>1st Bank in Southeast Asia to stop financing new coal-fired power plants No. 1 2019 Asia Pacific (ex-Japan) Green/Renewable Energy Loans Mandated Lead Arranger League Table by Bloomberg No. 1 2019 Asia Pacific (ex-Japan) Green/Sustainability-linked Loans Mandated Lead Arranger League Table by Debtwire &gt;S$5b in new commitments to sustainable finance in 2019 &gt;20 green and sustainability-linked loans completed in 2019 Financed renewable energy projects to provide generation capacity of more than 2,000 MW of cleaner energy in 2019</t>
  </si>
  <si>
    <t>DBS</t>
  </si>
  <si>
    <t>	Leveraged advanced analytics to offer personalised services to its customers.
	Enhanced data platform with automation capabilities 
	Upskilled workforce with over 25% trained in data analytics.
	Launched over 150 data-driven projects focusing on contextual marketing, sentiment analysis, and hyper-personalization.
	Launched the world’s largest banking API.</t>
  </si>
  <si>
    <t>•	Organising more than 300 innovation-centric events such as hackathons, enabling over 17,000 staff to ‘learn by doing’.
•	Encouraging a culture of experimentation and removing the stigma of failing—by giving awards for failing.
•	Establishing a ‘Data Heroes’ program to equip employees with big data and data analytics skills. Over 16,000 staff have been trained over the past 18 months, and more than 200 data analytics projects were completed in 2018.
•	Organising innovative recruitment events such as Hack2Hire, Hacker-in-Her, and Paradigm Shift.</t>
  </si>
  <si>
    <t>Our procurement is managed by the Group Procurement and Services (GPS) team, under the Technology and Operations support unit. GPS functions in accordance with the following:
~ Group Procurement Policy
Outlines guidelines for the purchasing of goods and services to meet DBS’ requirements while ensuring minimum risks and maximum value.
~ Group Procurement Standard
Extends throughout the procurement cycle, from identification and specification of requirements to the awarding of contracts to suppliers.
~Group Procurement Sourcing Guide
This is to supplement Group Procurement Policy and Standard documents. Sourcing is a critical activity concerns with what needs to be purchased, why, when and where. Through the sourcing activities, we minimize risk and maximize value of all the goods and services provided to DBS.</t>
  </si>
  <si>
    <t>14% of DBS’ electricity consumption in its key markets was provided by renewable energy. DBS has a target of 100% renewable energy consumption in Singapore by 2030 and eventually aims to extend this to 100% of its global operations.The bank has a target to finance SGD 10
billion of renewable and clean energy developments by 2024 and an additional SGD 10 billion of other Green projects and assets by 2024.                                                     100% of Singapore branches are Building and Construction Authority Green Mark Certified, with 62 branches certified as Green Mark Gold and above (as of 31 Dec 2019).</t>
  </si>
  <si>
    <t>CBA</t>
  </si>
  <si>
    <t>https://twimbit-my.sharepoint.com/:w:/r/personal/varnika_twimbit_com/_layouts/15/Doc.aspx?sourcedoc=%7B8E27C571-BA0D-40E0-8502-694E4DE5A6C3%7D&amp;file=Commonwealth%20Bank%20of%20Australia%20Edited.docx&amp;action=default&amp;mobileredirect=true</t>
  </si>
  <si>
    <t xml:space="preserve">CommBank app:  
1. Delivers personalised services and alerts to help customers better manage their money and make smart financial decisions  
2. Provides transactions notifications, budgeting tools and monthly spending tracker  
3. Strengthening security and fraud detection  
4. Bill prediction feature using machine learning to identify reoccurring bills and provide timeline for upcoming payments  
5. Providing integrated shopping experience within the app along with personalised offers and cashback rewards 
</t>
  </si>
  <si>
    <t xml:space="preserve">1. Employee engagement: The bank aims to work upwards on their employee engagement index score by the Your Voice people and culture survey, to be a part of the global top 10% threshold  
2. Women in leadership: Targeted to included 47-50% women in executive manager and above roles by 2025 
3. Reskilling and upskilling people: Piloting opportunities to help its people to be prepared for the future of work. They are engaging with educators, government and the community to inculcate changes in the workforce plan </t>
  </si>
  <si>
    <t xml:space="preserve">—More than 7200 Australian and international suppliers                       — Signitory to the Australian supplier payment code which requires them to pay eligible Australian small business suppliers within 30 days of receiving invoice. The bank's avg payment time for 2020 was 11 days                                —Have a supplier code of conduct which lays out how the bank manages supply chain risks such as data and privitisation, human rights etc.                                                             -Vendor as employee: We also look to support inclusion and diversity initiatives in all our suppliers. We work with over 20 major suppliers, representing over $1.5B procurement spend annually, to identify and create opportunities across our supply chain. This not only multiplies the impact of our program, it ensures diverse suppliers are not locked out of CBA’s supply chain due to pre-existing supplier relationships                                                 -Supplier development programs: CBA has a target to achieve parity in Indigenous procurement – with 3% of our annual domestic contestable supplier spend to go to Indigenous owned businesses by 2024.                                        - Provide for a safe and hygenic work environment, minimising safety hazards by following a work-health-safety (WHS) policy                                    -Supplier risk management policy: proper due diligence framework; </t>
  </si>
  <si>
    <t xml:space="preserve">—Total shareholder return 151% in 10 years; 8% in 5 years and 11% in 1 year. Top quartile TSR performance relative to peers.                                 —888,000+ shareholder 
—$2420 dividend amount received by the average retail shareholder —$5.3bl returned to shareholders as dividends </t>
  </si>
  <si>
    <t>1. Managing environment and social risks- Sourced 100% renewable energy for Australian power needs in 2020 which was 10 years ahead of their deadline.                                        2. Climate change- Committed to supporting the global net transition to a net zero emissions economy by 2050</t>
  </si>
  <si>
    <t>Westpac</t>
  </si>
  <si>
    <t>https://twimbit-my.sharepoint.com/:w:/r/personal/varnika_twimbit_com/_layouts/15/Doc.aspx?sourcedoc=%7BD7AAA79B-1B6D-435C-8699-16DA8EC55567%7D&amp;file=Westpac%20Edited.docx&amp;action=default&amp;mobileredirect=true</t>
  </si>
  <si>
    <t xml:space="preserve">1. Launched ‘Resolve’, a centralised customer complaints management platform, and have already reduced complaint resolution time from 9 days in FY19 to 6.5 days 
2. Westpac provided $280 million worth of refunds to over 2 million customers in FY20 
3. Removed 40 out of 200 fees from over 40 systems and aim to remove 20 more in FY21 
4. Introduced chatbot for COVID-19 related queries for Australian customers  
5. Created a new digital process for New Zealand customers which includes digital credit submissions, complaint capture and COVID assistance related online forms 
6. Provided elderly customers with card access and opening new accounts so they don’t have to enter the branch </t>
  </si>
  <si>
    <t xml:space="preserve">1. Launched an online tool to access divisions’ current risk culture in comparison with the target  
2. Rolled out new risk fundamentals training program to all employees  
3. Devised a program focusing on creating a simpler and stronger business with high-performing teams where everyone knows their role in delivering for customers. This led to an increase in employee commitment from 73% in September 2020 to 72% at the end of FY19. </t>
  </si>
  <si>
    <t xml:space="preserve">Choosing suppliers responsibly
and paying them on time.
— Procured goods and services
worth $6.5bn with $5.9m
in spend towards Indigenous owned businesses
— Delivering on their 2023 Human
Rights Action Plan and working
to eliminate risk of modern
slavery across the business
operations and supply chain                                                  </t>
  </si>
  <si>
    <t>—Strong balance sheet positions the bank to manage the downturn and deliver long-term shareholder value
—Earnings per share 63.7 cents, or 72.5 cents (cash earning basis); dividends 31 cents
per share</t>
  </si>
  <si>
    <t xml:space="preserve">                                               Supporting the transition to a climate resilient future.
—$10.1bn lending to climate change solutions
—Climate Change Position Statement and 2023 Action Plan                                                                                                                                           Support local communities.
— Over $150m in community
investment
— 1m+ participants in
financial education
— Westpac Foundation grants to
social enterprises helped create
719 jobs or vulnerable Australians</t>
  </si>
  <si>
    <t>ANZ</t>
  </si>
  <si>
    <t>a) Rolled out several new self-service features to the ANZ App, including the ability to open new accounts, activate a card, set or change a card PIN and temporarily block and unblock a card to protect an account from theft and fraud.      b) Invested heavily to open digital branches providing customers with new self-service options, including smart (deposit taking) ATMs, and business cash deposit machines</t>
  </si>
  <si>
    <t xml:space="preserve">a.	‘Speak up’ culture: To ensure managers recognise exemplary risk and audit behaviours 
b.	Workforce capability building: A social learning platform, providing free access to ANZ employees to learn from internal subject matter experts external content providers, and user-generated content  
c.	A focus on investing in data and engineering talent with new roles and development opportunities in data analysis and science </t>
  </si>
  <si>
    <t>Deliver decent returns enabling shareholders to meet goals
- 132.7 cents earnings per share
- 6.2% cash return on equity
- 60 cents dividend per share for 2020 with an interim dividend of 25 cents and a final dividend of 35 cents,
both fully franked
- $20.04 net tangible assets per share2</t>
  </si>
  <si>
    <t>business activities on the environment by:
- Reducing scope 1 and 2 emissions 24% by 2025 and 35% by 2030 (against a 2015 base year);
- Increasing renewable electricity use to 100% by 2025;
- Reducing potable water consumption by 25% by 2025 (against a 2017 baseline);
- Reducing waste to landfill by 30% by 2025 (against a 2017 baseline); and
- Reducing paper consumption (office and customer paper use only) by 60% by 2025 (against 2015 baseline).</t>
  </si>
  <si>
    <t>Bendigo</t>
  </si>
  <si>
    <t>https://twimbit-my.sharepoint.com/:w:/r/personal/varnika_twimbit_com/_layouts/15/Doc.aspx?sourcedoc=%7B660FC1AB-3D8B-43FF-B216-6A639A4E37CC%7D&amp;file=Bendigo%20Bank.docx&amp;action=default&amp;mobileredirect=true</t>
  </si>
  <si>
    <t xml:space="preserve">a) Introducing ability to sign documents digitally and identify customers via video 
b) Enabling end-to-end digital onboarding to enhance customer experience
c) The branches of the future are to offer customers and communities a range of features, including a free Retail Pop-Up Space, an indoor community space – equipped with technology for community or business meetings, workshops or small events – and free Wi-Fi </t>
  </si>
  <si>
    <t xml:space="preserve">a) Keeping employees critically informed and connected virtually through technology upgrades to support productivity and effective remote working, learning and collaboration
b) Delivering an enhanced Wellbeing solution with the tools, programs, and services to support the physical, emotional, mental health, and safety of their employees
c) Launching BEN U, a corporate university that supports the modern learner and philosophy of ‘learning through programs, people and practice’ 
d) Engaging more women in leadership and management roles to promote work place equality and women leaders in banking and finance. The bank has over 34% women in senior management and over 60% of the total work force at Bendigo are women </t>
  </si>
  <si>
    <t xml:space="preserve">a) A final dividend for the 2019 financial year of 35.0 cents per share, paid on 30 September 2019 (amount paid: $169.5 million)
b) An interim dividend for the 2020 financial year of 31.0 cents per share, paid on 31 March 2020 (amount paid: $150.8 million)
c) During or since the end of the financial year the Bank granted 320,009 rights (2019: 303,687). This included 178,088 rights granted to key management personnel.
d) 
</t>
  </si>
  <si>
    <t>NAB</t>
  </si>
  <si>
    <t>a.	Launched Australia’s first no interest credit card (StraightUp), with a no use, no pay feature. 
b.	Enabled by the Federal Government’s First Home Loan Deposit scheme
c.	Increased the maximum account value threshold up to which UBank customers can earn bonus interest to $250,000. This resulted in 99% of UBank customers now receiving bonus interest on their savings. 
d.	Launched an in-app activity tracker at BNZ, designed to help customers be good with their money.</t>
  </si>
  <si>
    <t>a.	Committed $50 million in investment in colleagues over the next three years, for all colleagues to complete the Career Qualified in Banking certification through the Financial Services Institute of Australasia, an industry-first in Australia and New Zealand
b.	Offered 65 new traineeships to Indigenous Australians and recruited 40 African-Australians as part of the African Australian Inclusion Program
c.	Developed a new leadership program that will provide all managers with a consistent set of skills, understanding and expectations of leadership at NAB.</t>
  </si>
  <si>
    <t>Partnered with SAP Ariba, a global leader in the procurement solutions, to help streamline the way bank work with suppliers. SAP Ariba provide bank with a source to pay platform that deliver benefits to our suppliers, which includes invoice automation, online catalogues and a secure site for your contact and banking details. Including diverse suppliers (businesses owned by women, Indigenous people, people with disabilities, and social enterprises) into our supply chain helps increase their exposure to corporate sourcing, while creating employment and training opportunities, sustainable growth and social and financial inclusion.
An internal working group implements our Supplier Diversity Program with representatives from Enterprise Sustainability, Strategic Sourcing and Social Impact. The working group aims to drive diversity in our supply chain directly and by facilitating introductions with our national tier one suppliers.</t>
  </si>
  <si>
    <t>A healthy economy and society is dependent on a healthy planet. That's why we aim to keep our natural capital assets and our business sustainable. To do this, our Environmental Agenda focuses on:
Climate change – Increasing impact of climate change and climate related policy on our business, our customers and the communities in which we operate.
Resource scarcity – Increasing competition for finite resources has the potential to limit economic growth and business operations.
Natural value – Increasing pressure on the natural capital (environmental assets and services) that underpins our economic system could impact future asset and business value.</t>
  </si>
  <si>
    <t>Danamon</t>
  </si>
  <si>
    <t>https://twimbit-my.sharepoint.com/:w:/p/shrestha/EQkwf2GfczJCgRqjaotDwEQBYbOfNqTQOftQChn0yalu3w?e=BYG7m0</t>
  </si>
  <si>
    <t xml:space="preserve">Danamon conducts a customer satisfaction survey every year through Customer Engagement Survey. The survey results help to improve service standards so that customers can have the best experience when dealing with the Bank. In addition, the survey results help the Bank to know its customer needs, and their satisfaction with the products and services, and the customer loyalty to Danamon. The Customer Engagement Survey covers several assessment aspects, and in the survey Danamon uses Customer Engagement Score (CE Score) with a score scale of 1 indicating very dissatisfied, and a score of 5 indicating very satisfied. In 2020, the Customer Engagement Survey result received a score of 4.24. The survey result is the same as the 2019 score. This shows Danamon’s consistency in providing the best service for its customers during the COVID-19 pandemic.                                         They have made certain that disaster management systems and solutions are in place to predict and adapt to any unforeseeable contingencies, ensuring that Danamon's banking services are always accessible to customers. </t>
  </si>
  <si>
    <t>Danamon IT has adopted a cloud-based centralized communications system that has been widely used during the pandemic situation, as the majority of Danamon workers are working from home. This allows for online meetings, video conferencing, webinars, voice calls, and employee townhalls, among other things. The majority of technology work related to system implementation and maintenance has now been moved entirely online.                                                             They improved wireless accessibility in their offices, implemented face recognition systems to track access and check body temperature, and launched the Danamon Care app to ensure that all workers are safe via online surveys and call trees.               To stay ahead of these challenges, their employees were provided with the right tools and training, which included agile work methods with cross-functional collaboration and a shift to electronic documentation over traditional paperwork. </t>
  </si>
  <si>
    <t>Danamon conducts a rigorous selection and evaluation process to ensure that there are no conflicts of interest between Danamon and the vendors. The entire procurement of goods and services is carried out in an integrated manner through the Procure to Pay (P2P) system. Danamon cooperates with 52 local and international group suppliers, including consultants, office equipment vendors, ATM machine vendors, outsourced workers, construction companies, and cash management services providers.</t>
  </si>
  <si>
    <t>Return on Equity 2.65%                         Dividend per share for 2019 paid on 24th April,2020:187.55</t>
  </si>
  <si>
    <t>The Board of Commissioners has also considered Danamon’s performance in supporting the priority Sustainable Development Goals (SDG): Goal No. 1 - No Poverty; Goal No. 8 - Decent Work and Economic Growth - Goal No. 10: Reducing Inequality; Goal No. 13 - Climate Action; and Goal No. 16 - Peace, Justice, and Strong Institutions. This support needs to be accompanied by continuous training and raising awareness to realize a culture of sustainability.</t>
  </si>
  <si>
    <t>BNI</t>
  </si>
  <si>
    <t>https://twimbit-my.sharepoint.com/:w:/r/personal/shrestha_twimbit_com/_layouts/15/Doc.aspx?sourcedoc=%7Ba4ba1de4-2b02-485f-9c7c-ade1329455ca%7D&amp;action=edit&amp;wdPid=6855a3f8</t>
  </si>
  <si>
    <t xml:space="preserve">BNI customers can use the Interactive Voice Response (IVR) feature or speak directly to a BNI Call Officer 24x7 by accessing BNI Call 1500046 services. BNI customers can also use mobile apps to access BNI Call 1500046 and Digital Contact Center services, which are available on the Playstore and Appstore.  
Requests for information and complaint resolution via social media are handled immediately by BNI Contact Center officers, giving customers the same experience as if they were communicating directly. 
Customer complaints that are filed verbally are resolved within 5 working days, while written complaints are resolved within a maximum of 20 working days. 
ATM for People with Disabilities- BNI has 3,234 ATMs which include various features that make it accessible to people with disabilities, such as a wheelchair-friendly access road to the ATM gallery, an automatic door, and so forth. </t>
  </si>
  <si>
    <t xml:space="preserve">Employee welfare initiatives are offered by the Bank in both material and non-material forms. Employee performance is intimately linked to the material program, which includes transportation allowances, meal allowances, pension money, holiday allowances, office money, bonuses, education money, medical expenditures, official clothing, leave money, and death money. Non-material programs, on the other hand, are employee welfare initiatives that provide facilities and services to all Bank workers without discrimination. </t>
  </si>
  <si>
    <t>“Not giving, promising and/or receiving rewards
in any form to or from customers, funding or debtors,
vendors, partners, partners and customers./or other
parties, both external and internal     BNI has used the Electronic Procurement
(e-Proc) Application to procure goods and services, in the form of the Procurement Management and Vendor Management
modules.
The use of the e-Proc application will reduce administrative and operational costs that must be incurred from BNI and
vendors. Even through the new Contract Management module prospective vendors who have not been registered as
BNI partners can directly register online through the website https://e-proc.bni.co.id, with the module, the vendor is more
qualified, the procurement process is better monitored, and more transparent.</t>
  </si>
  <si>
    <t>Return on Equity 2.9%                         Dividend per share for 2019 paid on 24th March,2020:206.24</t>
  </si>
  <si>
    <t xml:space="preserve">In its lending activities, so far BNI has implemented the Green Banking program. Green Banking is a concept of activities in a financial institution that always gives priority to environmental sustainability in carrying out its business practices. 
BNI continues to strive to achieve energy efficiency, especially electricity in the Head Office by making policies to turn off the lights 1 hour 
BNI began to make energy efficiency efforts using a cooler with magnetic bearing technology. This technology uses a magnetic field as its main driving component, thus allowing minimal friction between the driving components when working (frictionless); 
BNI began to directly utilize solar energy for lighting at Plaza BNI BSD with a capacity of 2,200 watts. The use of solar energy is expected to improve energy efficiency in the BNI building. 
BNI also applies vehicle sharing system between office locations, namely shuttle and car pooling. This initiative has an impact on reducing fuel consumption 
BNI’s strategy in reducing the need for paper use is done by adopting the concept of paperless office. This concept minimizes the use of paper by converting the use of printed documents and correspondence to digital form through correspondence, attendance, BNI e-PP, and e-billing applications. 
BNI implemented a financial inclusion program with a business model that synergizes financial literacy in partnership business governance. One of them is the synergy of community-based waste management with BNI Smart products, BNI Student Savings, and Agen46 technology services. 
BNI again collaborated with the Organic Forest Group in planting trees to improve the quality of the environment continuously 
For the sake of conservation, BNI carried out rhino species conservation activities and community development programs, with a total of 74 Javanese Rhinos in 2020 
 </t>
  </si>
  <si>
    <t>ICBC</t>
  </si>
  <si>
    <t>https://twimbit-my.sharepoint.com/:w:/p/shrestha/ES8TAg-mHaRJhDcf5OTH-eQBYkWSFhqqEeRuOJBu6jaOpA?e=VLM0g0</t>
  </si>
  <si>
    <t>- coordination and integration of physical outlets, mobile banking, remote banking and new channels.              - “Cloud Outlet” service was launched on mobile banking and WeChat mini program      - “Home Agent Customer Service”           - “ICBC Sharing Stations” for inclusive service   -efforts towards consumer protection review, financial literacy and education, charging regulation and business publicity,</t>
  </si>
  <si>
    <t>Employee remuneration was made up of basic remuneration, performance-based remuneration and welfare income.  the Bank conducted online employee satisfaction survey in the human resources management system.  
The Bank enhanced the “ICBC Stars” brand, leveraging an online recruitment process to ensure the quality and efficiency of hires during the COVID-19 pandemic. 
ICBC University opened a “New Stars School” as a premium platform for bank-university cooperation. 
During the reporting period, the Bank established an emergency reserve of medical supplies, purchased and distributed personal protective equipment (PPE) for coronavirus to employees in a timely manner and organized events showing care for employees. 
Employees were helped to enhance the sense of personal protection and ease stress through online lectures and psychological counseling.  
Domestic trade unions at all levels organized visits to employees on special occasions, such as birthdays, childbirths, hospitalization for serious diseases and retirement.  
They also carried out various employee caring events such as health preservation, matchmaking and dating service for single employees as well as “blessings in spring, coolness in summer, health in autumn and warmth in winter” events. 
The Bank strictly implemented the laws and regulations on protection of women workers’ rights and interests and kept improving the mechanisms for protecting the rights and interests of domestic women employees.  
The 2020 Work Plan for Joint Construction of Care Rooms for Women Workers was formulated. All institutions were guided to establish a sound service mechanism for women workers protection and promote the gender equality mechanism in the workplace.</t>
  </si>
  <si>
    <t>The Bank relied on its supplier information bank for centralized procurement in management , actively introduced high-quality suppliers, and optimized the stock structure. It organized public recruitment of suppliers and promoted inclusion of suppliers with premium brands, leading technologies and standardized management into the supplier information bank. It put the information bank into greater use for supplier access, grading and risk assessment, and established a hierarchical approval and collective deliberation mechanism to review supplier access into the information bank for tight control. The Bank comprehensively investigated and evaluated risks of suppliers and weeded out failing suppliers in time. It enhanced service performance supervision on candidate suppliers for centralized procurement.</t>
  </si>
  <si>
    <t>Return on Equity 11.95%                         Dividend per share for 2020 to be paid on 5th July,2021:0.266</t>
  </si>
  <si>
    <r>
      <t>As at the end of the reporting period, the balance of green loans for green industries such as energy conservation and environmental protection, clean production, clean energy, ecological environment, green infrastructure upgrading, and green services reached RMB1,845,719 million. </t>
    </r>
    <r>
      <rPr>
        <sz val="12"/>
        <color rgb="FF000000"/>
        <rFont val="Calibri"/>
        <family val="2"/>
      </rPr>
      <t>  </t>
    </r>
  </si>
  <si>
    <t>BOC</t>
  </si>
  <si>
    <t>https://twimbit-my.sharepoint.com/:w:/p/shrestha/EUQEVJO6M6BLhS-CAFE-B9UBziTZfC1CXZ5-rgrOw66cIQ?e=r0Hn5Q</t>
  </si>
  <si>
    <t>It also launched “thousand customers, thousand faces”, intensively customised services with over 200 different features in terms of the functions, experience, scenarios and technology application. </t>
  </si>
  <si>
    <t>Adapting to the trend of intelligent outlets and aiming to promote personnel transformation, the Bank made full use of its human resources through standard counter allocation, authority integration, appraisal reform, position combination innovation, and other measures, reshaped production relations at outlets, stimulated staff vitality to improve outlet efficiency </t>
  </si>
  <si>
    <t>The Bank integrated important procurement needs across the board, steadily promoted the framework agreement management mode, and applied it to more suppliers and projects. It also strengthened system building, established the supervision mechanism, properly managed contract performance, and saw to it that procurement was carried out bank-wide with honesty, self-discipline, high efficiency and compliance. The Bank is dedicated to actively safeguarding the equal participation of micro and small enterprise suppliers. It combined open online invitation for bids and targeted invitation so that qualified micro and small enterprise suppliers can participate in the competition. While proposing requirements on the basic eligibilities of qualified suppliers, the Bank did not have any other requirement on the registered capital or scale of the enterprises except for a few projects with special requirements.</t>
  </si>
  <si>
    <t>Return on Equity 10.61%                         Dividend per share for 2020 0.197</t>
  </si>
  <si>
    <t xml:space="preserve">BOC continued to undertake broad practical initiatives in sustainable development, and actively built up its economic, social, and environmental influence, based on the new development concepts of "innovation, coordination, green development, opening up, and sharing."   </t>
  </si>
  <si>
    <t>Metric</t>
  </si>
  <si>
    <t>Shareholder value</t>
  </si>
  <si>
    <t>SV Score</t>
  </si>
  <si>
    <t>Customer experience</t>
  </si>
  <si>
    <t>CX Score</t>
  </si>
  <si>
    <t>EX Score</t>
  </si>
  <si>
    <t>Supplier satisfaction</t>
  </si>
  <si>
    <t>Society/ Planet Impact</t>
  </si>
  <si>
    <t>S/P Score</t>
  </si>
  <si>
    <t>Aggregate Score</t>
  </si>
  <si>
    <t>Bank</t>
  </si>
  <si>
    <t>Net income ratio (%)</t>
  </si>
  <si>
    <t>Net income ratio (Rating)</t>
  </si>
  <si>
    <t>Common Equity Tier 1 (CET1) (%)</t>
  </si>
  <si>
    <t>Common Equity Tier 1 (CET1) (%) (Rating)</t>
  </si>
  <si>
    <t>PE Ratio</t>
  </si>
  <si>
    <t>PE Ratio (Rating)</t>
  </si>
  <si>
    <t>Return on equity (%)</t>
  </si>
  <si>
    <t>Return on equity (%) (Rating)</t>
  </si>
  <si>
    <t>Total shareholders' return (1 year) (%)</t>
  </si>
  <si>
    <t>Total shareholders' return (1 year) (Rating)</t>
  </si>
  <si>
    <t>Net profit after tax ($m)</t>
  </si>
  <si>
    <t>Earnings per share (c)</t>
  </si>
  <si>
    <t>Earnings per share (c) (Rating)</t>
  </si>
  <si>
    <t>Dividend per share (c)</t>
  </si>
  <si>
    <t xml:space="preserve">Aggregate rating </t>
  </si>
  <si>
    <t>Number of customers (million)</t>
  </si>
  <si>
    <t>Customer growth %</t>
  </si>
  <si>
    <t>Net Promoter Score</t>
  </si>
  <si>
    <t>Net Promoter score 
(Rating)</t>
  </si>
  <si>
    <t>Complaints resolution (%)</t>
  </si>
  <si>
    <t>Complaints resolution (%) (Rating)</t>
  </si>
  <si>
    <t>Average number of days to resolve</t>
  </si>
  <si>
    <t>Average number of days to resolve (Raiting)</t>
  </si>
  <si>
    <t>Digital banking customers</t>
  </si>
  <si>
    <t>Digital banking customers (Rating)</t>
  </si>
  <si>
    <t>Normalised aggregate rating</t>
  </si>
  <si>
    <t>Total employees</t>
  </si>
  <si>
    <t>Employee turnover/ attrition rate</t>
  </si>
  <si>
    <t>Employee turnover/ attrition rate (Rating)</t>
  </si>
  <si>
    <t>Women employed (%)</t>
  </si>
  <si>
    <t>Women employed (%) (Rating)</t>
  </si>
  <si>
    <t>Women in Leadership roles (%)</t>
  </si>
  <si>
    <t>Women in Leadership roles (%) (Rating)</t>
  </si>
  <si>
    <t>Refer to the SS framework</t>
  </si>
  <si>
    <t>Greenhouse gas/CO2 emissions (kt)</t>
  </si>
  <si>
    <t>Greenhouse gas/CO2 emissions (kt) (Rating)</t>
  </si>
  <si>
    <t>Energy/Electricity consumption (Mwh)</t>
  </si>
  <si>
    <t>Electricity consumption (Mwh) (Rating)</t>
  </si>
  <si>
    <t>Bank of Queensland</t>
  </si>
  <si>
    <t>-</t>
  </si>
  <si>
    <t xml:space="preserve"> </t>
  </si>
  <si>
    <t xml:space="preserve">CBA </t>
  </si>
  <si>
    <t>UOB Group</t>
  </si>
  <si>
    <t>RHB</t>
  </si>
  <si>
    <t>HLB</t>
  </si>
  <si>
    <t xml:space="preserve">10,842+ </t>
  </si>
  <si>
    <t xml:space="preserve">Public Bank </t>
  </si>
  <si>
    <t xml:space="preserve">Bank Mandiri </t>
  </si>
  <si>
    <t>BCA</t>
  </si>
  <si>
    <t>BRI</t>
  </si>
  <si>
    <t>HSBC</t>
  </si>
  <si>
    <t>Doubts:</t>
  </si>
  <si>
    <t>1. BOQ voluntary turnover rate- 15.30%- instead of employee turnover</t>
  </si>
  <si>
    <t>.</t>
  </si>
  <si>
    <t>Practiced empathy</t>
  </si>
  <si>
    <t>Score</t>
  </si>
  <si>
    <t>Culture</t>
  </si>
  <si>
    <t>Technology</t>
  </si>
  <si>
    <t>Employee as customer</t>
  </si>
  <si>
    <t>Rewards and benefits</t>
  </si>
  <si>
    <t xml:space="preserve">1.	Flexible working- flexible hours, flexible days, an alternate workplace, workplace adjustments, a job share arrangement, a compressed work week or extra time away from work through purchasing additional leave. More than 90 percent of corporate office employees worked from home as a result of COVID-19 restrictions.
2.	Wellbeing content hub- Delivering an enhanced Wellbeing solution with the tools, programs, and services to support the physical, emotional, mental health, and safety of their employees. 
3.	Employee engagement- Continue to evolve their channels to ensure employees are engaged on their terms, including SMS, Microsoft Teams, webinars and the introduction of a new SharePoint-based intranet. 
</t>
  </si>
  <si>
    <t xml:space="preserve">Engaging more women in leadership and management roles to promote work place equality and women leaders in banking and finance. The bank has over 34% women in senior management and over 60% of the total work force at Bendigo are women                               </t>
  </si>
  <si>
    <t>Keeping employees critically informed and connected virtually through technology upgrades to support productivity and effective remote working, learning and collaboration</t>
  </si>
  <si>
    <t xml:space="preserve">-	Launching BEN U, a corporate university that supports the modern learner and philosophy of ‘learning through programs, people and practice’
-	Development programs - learning and development is supported and nurtured, provides you with financial assistance and study leave for relevant studies.
</t>
  </si>
  <si>
    <t xml:space="preserve">
Financial wellbeing-     
-Home owners- home lending benefits including discounted rates, a taxable lending allowance, reduced deposit requirements, and fee waivers.
-Personal banking- discounted fees and rates on staff credit cards, discounted interest rates on personal loans, and additional interest on EasySaver accounts.
-Insurance- discounted insurance premiums on home and contents, car, landlord, motorcycle, boat, travel and caravan insurance policies. Also offer a discounted brokerage rate to our share trading platform, and fantastic margin lending allowances and rates.
Health and lifestyle
-discounted gym memberships, as well as discounted Private Health Insurance options.
-professional and confidential counselling for personal and work-related matters. This service also extends to your immediate family members.
</t>
  </si>
  <si>
    <t xml:space="preserve">Despite the challenging environment, the focus on empathy throughout the business saw employee engagement increase by 3 per cent during the year. Key actions taken during covid-19 include:
• Extensive communications plan enacted
• Branch and corporate offices equipped with social distancing
and hygiene products
• Increased remote working capabilities
• Suspension of non-essential business travel                                                                    Flexible working hours:
- changing hours of work 
-job sharing 
-changing the location of work
</t>
  </si>
  <si>
    <t>Our key goals are to build a diverse workforce and inclusive culture:
-BOQ values and strategic pillars form the foundation for our approach to diversity and inclusiveness.
-embrace difference and believe that our workforce should reflect the customers and communities that we serve.
-purpose-led, inclusive and empathetic culture where our people feel confident to bring their best selves to work every day.                              -                                                                             - Empathetic leadership and accountability.
- Inclusive behaviours and practices.
- Employee and customer connection.</t>
  </si>
  <si>
    <t xml:space="preserve">Learning and development:
-Career &amp; Development
-Onboarding and upskilling ( combining a suite of just-in-time modules that focus on our products, processes, systems, acumen, customers and risks with on the job learning activities completed alongside a capable buddy and face to face scenario-based workshops, we prove it's possible to love working for a bank)
-Professional Development (virtual and self-paced learning options)
-Leadership and Career Development (BOQ Pathways - our exciting new leadership and career development program which is designed to increase leadership capability and career progression)
</t>
  </si>
  <si>
    <t xml:space="preserve">"
1.	Development &amp; Recognition: 
-  BOQ has a recognition and reward program called the “Prove It’s Possible Awards” that recognises employees from every division who exhibit outstanding demonstration of their core values
2.	Financial Wellbeing:
-discounts through various gym and health providers 
-access to online information sessions on how to best manage their general health
-flu vaccinations program available to all staff.
- fee-free transaction accounts, discounted insurance, credit cards, home lending, personal lending and Salary packaging 
-attractive superannuation plan 
-online and onsite information sessions 
-salary sacrifice options including, superannuation, airline memberships, car parking and novated leases
-discounts on a wide range of products such as travel, cars, local business offers and Entertainment Books. 
-BOQ Share Plan which is offered on an annual basis.
5.	Health &amp; wellbeing of employees:
-	physical WHS ‘health checks’ for all our branches
-	delivery of risk and safety leadership training
-	proactive focus on injury management for both non-work and work-related injuries and illness
-	BOQ Group wellbeing plan with targeted mental, emotional, spiritual and physical wellbeing programs
-	 ergonomic design standards applied to corporate office and branch design, branch conversions and site refurbishments
-	framework to ensure WHS standards are maintained for employees working from home or remotely.
"
</t>
  </si>
  <si>
    <t>Workforce capability building: A social learning platform, providing free access to ANZ employees to learn from internal subject matter experts external content providers, and user-generated content.</t>
  </si>
  <si>
    <t xml:space="preserve">Enterprise Culture Steering Group (ECSG), plays a critical role in guiding efforts by helping bank to understand our cultural strengths and development areas.
This year the ECSG has considered the way organisational culture has changed during COVID-19, including the opportunities and risks created by the pandemic – for example, cross-team collaboration and a focus on execution were identified as strengths that have enabled the bank to deliver positive customer outcomes.              Speak up’ culture: To ensure managers recognise exemplary risk and audit behaviours </t>
  </si>
  <si>
    <t xml:space="preserve">-	HR software: Easily maintain paperless employee records, such as onboarding, performance reviews, leave and timesheet management. Staff can easily access their employee portal for company policies, leave requests, and update their bank and superannuation details.
Employment Hero is Australia's first all-in-one HR, payroll and benefits platform helping you navigate the complexity and challenges faced in managing HR.   </t>
  </si>
  <si>
    <t xml:space="preserve"> In addition to our annual company training program, we also hold numerous courses which are designed to develop employees’ potential and help with their career advancement. These courses can be divided based on their three different scopes: “core competency”, “professional competency”, and “management competency”. We also provide multiple learning opportunities, such as internal instructor training, online English learning, and LOHAS lectures</t>
  </si>
  <si>
    <t>Employee benefits:
Employee salaries can go further with access to benefits such as discounts from health insurance companies and retailers, as well as discounts on mobile phone plans, electricity and gas bills, gym memberships and more.
Benefits for your employees:
•	Financial education
•	Convenience
•	Empowerment</t>
  </si>
  <si>
    <t xml:space="preserve">1.	Employee engagement: The bank aims to work upwards on their employee engagement index score by the Your Voice people and culture survey, to be a part of the global top 10% threshold 
2.	Flexible working hours:            
-Extra leave options                   
 -Job sharing    
3.	Health &amp; Lifestyle -Gender neutral parental leave -Childcare facilities -Counselling services -Private health insurance -Domestic &amp; family violence workplace support -Health and wellbeing support ( online Thrive Portal is available 24/7 to help employees take care of their physical and mental health) 
</t>
  </si>
  <si>
    <t xml:space="preserve">Women in leadership: Targeted to included 47-50% women in executive manager and above roles by 2025 </t>
  </si>
  <si>
    <r>
      <t>-</t>
    </r>
    <r>
      <rPr>
        <sz val="11"/>
        <color theme="1"/>
        <rFont val="Times New Roman"/>
        <family val="1"/>
        <charset val="1"/>
      </rPr>
      <t xml:space="preserve">       </t>
    </r>
    <r>
      <rPr>
        <sz val="11"/>
        <color rgb="FF000000"/>
        <rFont val="Calibri"/>
        <family val="2"/>
        <charset val="1"/>
      </rPr>
      <t>A focus on investing in data and engineering talent with new roles and development opportunities in data analysis and science</t>
    </r>
  </si>
  <si>
    <t>1. Professional memberships and tertiary study assistance                                               2. Reskilling and upskilling people: Piloting opportunities to help its people to be prepared for the future of work. They are engaging with educators, government and the community to inculcate changes in the workforce plan</t>
  </si>
  <si>
    <t xml:space="preserve">                           
1. Financial Wellbeing:               
-Competitive pay                         
-ESOP (employee stock option)  
-Income protection (in case of long term physical or mental illness)                                          
- Salary sacrifice option( part of salary sacrificed goes to super, company shares, Childcare fees or vehicle loan options)                                           
-Retirement super fund              
-staff discounts and deals           
2. Development and recognition:                                  
-Educational scholarships for children
3. Community:                             
-Paid volunteering                        
-ProBono Consulting                 
</t>
  </si>
  <si>
    <t xml:space="preserve">  - Health and wellbeing
•	Leave options
•	Childcare options
•	Mothers and wellbeing rooms</t>
  </si>
  <si>
    <t>•	Delivered a mandatory education program for all leaders on giving and receiving feedback, to encourage the practice of open feedback in the organisation. 
•	Provided training to all colleagues on building skills to speak up even when it’s hard, with ongoing learning activities to ensure the change in mindset is sustainable. 
•	Clearly defined expectations for all senior leaders to build a culture of clear accountabilities in their divisions; these expectations include a goal focused on leadership quality. 
•	Re-written NAB’s Code of Conduct to ensure clarity of standards, reinforce ethical decision-making and the expectations of leaders.
•	Included Conduct Risk as a core element of mandatory training completed by all colleagues so that there is a clear and consistent understanding of responsibilities in relation to conduct risk.                               •	Offered 65 new traineeships to Indigenous Australians and recruited 40 African-Australians as part of the African Australian Inclusion Program</t>
  </si>
  <si>
    <t>1. Committed $50 million in investment in colleagues over the next three years, for all colleagues to complete the Career Qualified in Banking certification through the Financial Services Institute of Australasia, an industry-first in Australia and New Zealand.
2. Developed a new leadership program that will provide all managers with a consistent set of skills, understanding and expectations of leadership at NAB.</t>
  </si>
  <si>
    <t>The banks believe the little extras can make a big difference in helping you meet your unique needs and ambitions. The bank provide access to a large number of exclusive employee benefits that'll support both personally and professionally.
•	Banking and financial services discounts
•	Staff club discounts
•	Environmentally sustainable benefits
•	NAB Superannuation</t>
  </si>
  <si>
    <t>1.	Flexible working hours: - flexible working arrangements, with potential options such as flexible hours, working remotely, part time work, or job share. 
2.	Health and lifestyle - 13 week paid parental and have the option to instead take 26 weeks’ leave at half pay - Superannuation on parental leave- upto two years unpaid leave - Free nutrition advice - Free employee counselling and coaching service for you and your family - Access to wellbeing resources, training and development - End of trip facilities (selected locations).
 3.   Supporting wellbeing   Employees experiencing financial hardship have access to Employee Assist – a confidential service provided by a team
of dedicated specialists. We also provide $5,000 grants through our Employee Assistance Foundation.</t>
  </si>
  <si>
    <t xml:space="preserve">1. Launched an online tool to access divisions’ current risk culture in comparison with the target 
2. Rolled out new risk fundamentals training program to all employees      3. Community secondments to Indigenous communities 6-12 week paid volunteering. 
4. Up to $10,000 AUD matched donations to employees’ favourite charities
</t>
  </si>
  <si>
    <t>Initiatives for a future ready workforce     • expanded future-focused curriculum offering 78 self-paced “playlists” focused on skills for life, including resilience, agility and collaboration
• future-focused bootcamp programs in partnership with industry experts, such as Microsoft, aimed at enhancing our people’s capabilities in digital, agile methodologies and data
• external recognition for our people through micro-credentials and nano-degrees with Deakin University, AGSM, Udacity, RMIT and The Ethics Centre.</t>
  </si>
  <si>
    <t>Devised a program focusing on creating a simpler and stronger business with high-performing teams where everyone knows their role in delivering for customers. This led to an increase in employee commitment from 73% in September 2020 to 72% at the end of FY19.</t>
  </si>
  <si>
    <t xml:space="preserve">                                          
1.	Financial wellbeing-     
-	Third Party Partner savings- providing 24/7 access to great offers and discounts from well-known brands.                         
-	Discounts on Westpac Group’s banking and wealth products and services including when purchasing or insuring a home or a car, or saving for the future.
</t>
  </si>
  <si>
    <t>1.	Flexible working hours: - Part-time work arrangements supporting colleagues with multiple responsibilities, such as working mothers, part-time students and those caring for elderly parents, to continue working with the bank.
2.	Health &amp; Lifestyle: - UOB renovated workplaces to meet the needs of a diverse workforce. - Added 50 nursing pods for women returning from maternity leave - Healthy Employees, Active Lifestyles (HEAL) programme offers comprehensive medical and healthcare coverage, as well as flexible wellness benefits for all eligible employees. - Workplace Safety and Health (WSH) Workgroup plans and implements health and safety initiatives throughout the year
3.  Conducted biennial UOB Employee Survey to understand what matters most to the employees
4. Employees in Hong Kong and Singapore set up their local UOB running clubs for all fitness levels to join in weekly runs.</t>
  </si>
  <si>
    <t>Transparent communication: 
1. Quarterly CEO communications to all colleagues on regular and topical subjects.
2. Head of Group Human Resource communications to all colleagues on employee-related initiatives. 
3. One-on-one sessions with managers.
Granting status to employees: 
1. UOB scan hub for employees with special needs                       
Community:
1.  UOB Code of Conduct prohibits any kind of discrimination, bullying or harassment</t>
  </si>
  <si>
    <t xml:space="preserve">1.	Equip branch colleagues in Singapore with digital skills through curated workshops and training programmes under UOB’s Professional Conversion Programme (PCP)
2.	Launch of Better U, a group-wide learning and development programme to prepare their colleagues for the roles of the future. The bank also held an innovation workshop and fintech hackathon. 
</t>
  </si>
  <si>
    <t>1. Development and recognition: 
- At the end of each year, all eligible permanent employees are appraised and rewarded under their PEAK strategy.
2. UOBAM&amp;me Employee Programme where employees from the Asset Management department participated in a series of digital, productivity and personal well-being workshops.
3. UOB Talks – Leadership Series in Indonesia where internal and external speakers shared their knowledge on topics such as leadership,
communication and personal development
4. GWB Academy for Group Wholesale Banking colleagues to have a sound grounding in credit principles and applied credit skills, product knowledge and industry specialisation
5. Seminars with industry experts from the financial services, insurance and
legal sectors were held for our Group Wholesale Banking colleagues
6. UOB-Foreign Trade University Banker’s Executive Certificate Programme
in Vietnam to provide Business Banking colleagues with specialist skills in areas such as credit and risk management, trade financing
and regional regulatory frameworks, to support our customers with their regional ambitions.</t>
  </si>
  <si>
    <t xml:space="preserve">
1. Financial Wellbeing: 
- staff loans, special allowances and reimbursements
-  social security-equivalent contributions, life insurance and accident insurance
</t>
  </si>
  <si>
    <t>1.	Health &amp; Lifestyle -Gender neutral parental leave -Childcare facilities -Counselling services -Private health insurance -Domestic &amp; family violence workplace support -Health and wellbeing support ( online Thrive Portal is available 24/7 to help employees take care of their physical and mental health)
2.	Flexible working hours: 
-	Annual vacation leave 
-	Government pro-family leave 
-	Marriage leave Family leave 
-	Compassionate leave
-	PSLE leave o Exam leave 
-	Corporate social responsibility leave
-	Career break leave
3. Launched MyWellness a digital one-stop benefits app to empower employees to create their own wellness journey
4. Re-arranged working hours to avoid
peak periods of travelling and delivered
packed meals to employees to avoid
their exposure to lunch crowds during Covid-19.</t>
  </si>
  <si>
    <t>1. Sustain a purpose-driven organisation
- more than 4,400 employees trained in sustainability related topics to date
- Cultivating an Employee
Mindset that Supports
#noplastics _x000D_</t>
  </si>
  <si>
    <t xml:space="preserve">1. 3-year Future Smart journey to upskill and reskill the workforce   
2. OCBC claims that all their product managers are today conversant with API management and customer experiential design, which aligns with their larger goal of staff development                                   3.	Learning and development: 
-	Future Smart, Future Workforce Learning Festival (Future Smart, Future Workforce is about empowering them to be ready for the future world. 2-day learning festival at OCBC Campus on 8 &amp; 9 July 2019.) 
-	Digital transformation initiative from a local bank. We have invested S$20 million to bring 29,000 employees into the future world. 
-	signature programmes that empower our people to pay it forward, evoke change and contribute to a sustainable ecosystem. 
</t>
  </si>
  <si>
    <t xml:space="preserve">1. For a seamless learning experience, they plan on strengthening their commitment towards staff learning which will largely revolve around their new “We See You” platform, the aim of which is to enhance their virtual classroom experience by assisting both their internal trainers as well as learners to share, teach and develop using the numerous available online platforms.
2. Development &amp; Recognition: Get the most relevant learning content and certification from reputable organisations
</t>
  </si>
  <si>
    <t xml:space="preserve">
1.	Financial Wellbeing: 
o	Staff loans
o	Banking privileges
o	Holiday facilities
o	Employee share purchase plan
o	Corporate discounts through Recreation Club
o	Onsite childcare (Little Skoolhouse)
o	Bursaries for your children
o	Scholarships for your children
2.	Health &amp; wellbeing of employees:
o	Health screening
o	Medical leave and budget
o	Insurance coverage
</t>
  </si>
  <si>
    <r>
      <t xml:space="preserve">Comprehensive medical insurance for you and your family, to ensure peace of mind
•	Extensive leave benefits for major life events
•	Flexible benefits stipend, customisable to your lifestyle needs
•	Flexi-work arrangements, to help you balance work and personal commitments
•	Complimentary basic health screenings, wellness events and recreational activities
•	Maternity, paternity and family leave, to care for your little ones.
•	Annual Kids@Work and Family Day activities, for you to bond with both your family and the DBS family
Since the start of Covid-19, Bank responded quickly to take care of the health and safety of employees through a range of different measures:
-Educated employees on safe management mearsures 
-Internal shuttle buses and inhouse cafeteria were tailored to support the bank’s spilt operations, staggered working hours, and compliance with safe distancing guidelines
-Special meal arrangements
-Medical teleconsulting services
</t>
    </r>
    <r>
      <rPr>
        <b/>
        <sz val="11"/>
        <color theme="1"/>
        <rFont val="Calibri"/>
        <family val="2"/>
        <scheme val="minor"/>
      </rPr>
      <t>Mental and emotional well-being
- C</t>
    </r>
    <r>
      <rPr>
        <sz val="11"/>
        <color theme="1"/>
        <rFont val="Calibri"/>
        <family val="2"/>
        <scheme val="minor"/>
      </rPr>
      <t>onducted two virtual learning festivals, Learn.Share.Teach. TOGETHER and FutureForward Week 
- Clock Your Happiness Challenge: a series of mindfulness activities and competitions with free access to a mindfulness app to promote mental and emotional well-being
- Regular sentiment surveys were conducted, and bank used these data to calibrate strategies to engage employees.</t>
    </r>
  </si>
  <si>
    <r>
      <t xml:space="preserve">Embracing diversity and inclusion is important to enable attract the best people, access a greater range of talent, and build more cohesive teams to produce the quality results and impactful outcomes for business, customers, and communities.
DBS follow Board Diversity Policy and Resource Management Policy which reflect  commitment towards building a diverse workforce. Bank continue to stand true to hiring based on merit, competencies and
organizational fit.
Initiatives:
Released a special edition of SPARKS, with a special focus on DBS’ partnership with a social
enterprise that is committed to empowering women.
</t>
    </r>
    <r>
      <rPr>
        <b/>
        <sz val="11"/>
        <color theme="1"/>
        <rFont val="Calibri"/>
        <family val="2"/>
        <scheme val="minor"/>
      </rPr>
      <t>-ReImagine and My Persona, Woman 3.0
-Unconscious Bias Training programmes
-New workplace behaviours and working patterns</t>
    </r>
  </si>
  <si>
    <t>Establishing a ‘Data Heroes’ program to equip employees with big data and data analytics skills. Over 16,000 staff have been trained over the past 18 months, and more than 200 data analytics projects were completed in 2018.
•	Upskilling and reskilling our workforce for the future by launching  in-house digital training ‘Future Tech Academy’ to keep our technology workforce updated with relevant cutting-edge skills
•	Organising a series of large-scale virtual learning events to promote continuous learning among workforce to equip employees with skillsets of the future. More than 120 learning sessions were organised in 2020.
- over 18,000 DBS employees have completed data training, more than 3,000 employees in the fundamentals of Artificial Intelligence (AI)/ Machine Learning (ML) through Amazon Web Services (AWS) DeepRacer, a gamified learning platform.</t>
  </si>
  <si>
    <t>•	Dedicated career portal with personalised recommendations, to facilitate your professional development
•	Opportunities for internal mobility across businesses and countries
•	Cross-department projects and innovation programmes
•	Scholarship programmes for educational and professional qualifications</t>
  </si>
  <si>
    <t>•	Opportunities to join and launch volunteering project
•	Volunteer leave, so you can make an impact on social causes close to your heart
•	Enjoy higher interest rates on deposits, lower rates on loans, fee waivers and discounts.
•	Have a stake in our company’s success, through our employee share purchase plan. To help you save more, we match your contribution by 25%.
•	Quarterly awards for exemplary performance
•	Peer-to peer-recognition platform, to honour everyday achievements
•	Service Recognition Award, in appreciation of your contribution and commitment</t>
  </si>
  <si>
    <t>1. Flexible working hours:
-  Seven days of volunteering entitles staff to one day of annual leave in the following year                                                 2. Health &amp; Lifestyle:
- Grievance Mechanisms</t>
  </si>
  <si>
    <t>1. Empowering Women Series, to enable CIMB women to gain inspiration from accomplished women leaders from diverse sectors.
2. Community:
- Various diversity initiatives to push inclusivity in workplace</t>
  </si>
  <si>
    <t>Fast-track recruitment for 3D (data, digital and disruption) talent and established principles of a refreshed performance framework to introduce personalised benefits for employers.
The Complete Banker (TCB) Digital:  newly-established graduate programme ensures that CIMB has the necessary talent with the right skills to thrive in the new digital economy in the long-term.</t>
  </si>
  <si>
    <t>. Development and recognition: 
- Global Employee Mobility and Regional Talent Management has also been instrumental indriving international assignments as a key development intervention to prepare our people for their future roles.</t>
  </si>
  <si>
    <t xml:space="preserve">
1. Financial Wellbeing:
- allowances and claims, medical benefits, benefits-in-kind, and employee loans
</t>
  </si>
  <si>
    <t>Flexible working hours: 
-	Extended Maternity Leave 
-	Child Care Leave - Parental Leave 
-	Parental Leave Policy for Child Adoption 
-	Enhanced Pilgrimage Leave 
Health &amp; Lifestyle: - Nursing rooms for working mothers
- Enabling Work From Home (WFH) with Flexible Work Arrangements (FWA) and Mobile Work Arrangement (MWA) Policies
- Staying Safe and Acing the New Normal with Wellness &amp; Well-being Programmes
-Ramped up all efforts to promote mental, physical, emotional and performance fitness in our policies and culture. Initiatives undertaken include:
  - Promoting the right precautionary efforts to flatten COVID-19 infection curve
  - Keeping employees engaged, motivated and fit:
  - Providing employee support assistance</t>
  </si>
  <si>
    <t xml:space="preserve">Group Inclusiveness and Diversity Agenda, aims to ensure increased representation of women in leadership positions across the Group
- Maybank’s women Mentor women (WMW) Council for supporting the professional development of women
Showing Care &amp; Appreciation through Group EXCO-led Engagement:
Through Leaders Teaching Leaders (LTL), we organised the following virtual activities
as a means for Group EXCO to ensure continued engagement and boost employees’ well-being
Addressing Employees’ Changing Career Needs with GO Ahead. Take Charge! (GATC) Platform
Accelerating Diversity &amp; Inclusion:ensuring rigorous monthly tracking of diversity
and gender representation through our Human Capital Dashboard to keep a fact-based pulse check and enable
crafting of data-based actions to address imbalances
</t>
  </si>
  <si>
    <t xml:space="preserve">The bank launched an internal gig platform- Crowdtivation- that crowdsources skills amongst employees, enabling them to learn, collaborate, experiment with innovative solutions and be part of internal gigs while maximising internal resources 
Building Capabilities and Developing Capacity for the New Normal and
Beyond through Learning &amp; Development Programmes
FutureReady (FR)
Online analystics programme
AI Learning hub
Various programming courses like R programming, SQL, Python
</t>
  </si>
  <si>
    <t xml:space="preserve">
1.	Maybank continues to support employees through the “GO Ahead. Take Charge!” platform to empower employees to take charge of their career by reskilling, tailoring their working arrangements and embarking on entrepreneurial options. 
2.	Development and recognition: - The 'Transitioning Leaders to CEOs' programme for transforming high-potential middle managers to chief roles by enhancing their leadership skills - EXCO Mentoring Programme for mentorship
Elevating Customer Experience &amp; Excellence through Universal Banker
</t>
  </si>
  <si>
    <t xml:space="preserve">
1. Financial Wellbeing:
- Monthly subsidised financial assistance for eligible employees with children 7 years old and below
- Back to School’ Sundry Loan Scheme for staffs whose children are entering preschool education, primary and secondary school, and tertiary and higher education
</t>
  </si>
  <si>
    <t>https://twimbit-my.sharepoint.com/:b:/p/sourav/EQ7iSrrrexpArnQ0b1-j0DoBvuzJveIHQtyJpwMha09FQQ?e=Mro1kB</t>
  </si>
  <si>
    <t xml:space="preserve">1. Annual Employee Engagement Survey and Internal Customer
Effectiveness Survey
2. RHB wellness programs and quit smoking campaigns </t>
  </si>
  <si>
    <t>1. . Agile@Scale empowers employees with accountability
to introduce digitally enabled value propositions with a clear focus
on customer centricity and brings about a greater sense of ownership
and achievement amongst them.
2. RHB’s internal social media
channels – Workplace by Facebook
3. Roadshows, Townhall and dialogue sessions with the Group Managing Director and Senior Management
4. Social and sports activities
5. Annual Employee Satisfaction
Surveys (ESS)</t>
  </si>
  <si>
    <t>1.  RHB Digital Academy- RHB Digital Academy is a key component under RHB's Digital Transformation and is established with the aim to expose and educate the participants to the knowledge and skillsets critical to support the transformation.</t>
  </si>
  <si>
    <t xml:space="preserve">1. Agile@Scale empowers employees with accountability to introduce digitally enabled value propositions with a clear focus on customer centricity and brings about a greater sense of ownership and achievement amongst them.
2. Leadership and Management 
-	Continue to offer Havard Manage Mentor (HMM) E-learning Programme with 41 Modules to all staff 
-	Completed 52 sessions of Maximising Employee Performance (MEP) Programme to enhance people management skills; a total of 1,064 line managers were trained in 2017
</t>
  </si>
  <si>
    <t xml:space="preserve">1.	RHB reward competitiveness and timeliness through a robust pay-for-performance policy that is benchmarked against the industry. 
-	Tailored compensation and benefits package to satisfy employees' needs. With pay practices that are benchmarked against the industry as well as benefits that are competitive, we believe we have the rewards system that is for you. 
</t>
  </si>
  <si>
    <t xml:space="preserve">1.	Flexible working hours: - paid annual leave and sick leave
2.	Communication platforms- official channels through which employees can voice their work related issues or grievances, which are then forwarded to the appropriate level of management to be resolved. In FY2019, a total of seven grievances were voiced and resolved.
</t>
  </si>
  <si>
    <t xml:space="preserve">1.	For International Women’s Day 2019, the Bank’s engagement champions and branches worked together to ensure that every female employee received a token of appreciation
2.	Employee engagement and communication- Introduced HLB Workplace and HLB Workchat to connect, communicate and collaborate with all HLB and HLISB employees
</t>
  </si>
  <si>
    <t>1.	Prepared employees for the future by incorporating design thinking in training modules. 
2.	Introduced Hackathons to discover talents and to inculcate an innovative mindset. 
3.	Introduced Workplace by Facebook to ensure effective communication between the workforce. 
4.	Adopted cloud-based Workday platform to streamline talent management, HR operational activities as well as learning and development 
5.	Used HALI, an AI chatbot and virtual recruitment assistant to match suitable candidates with high-skill jobs</t>
  </si>
  <si>
    <t xml:space="preserve">1.	Prepared employees for the future by incorporating design thinking in training modules.
2.	Fit for future workforce- foster a high-performance culture and aim to attract, develop and retain the next generation of leaders to ensure we are fit for the future. We provide relevant learning and development opportunities that ensures our people are highly trained and well-equipped to serve the community.
</t>
  </si>
  <si>
    <t xml:space="preserve">
1.	Financial Wellbeing: - 
-	Performance-linked variable pay in the form of bonuses
-	Payroll Account with high interest earnings
-	Preferential Fixed Deposit rates
-	Preferential rates for Personal Loan, Auto Loan and Mortgage
-  An Employee Assistance Programme, encompassing Staff Housing and Car Loans, a Staff Sundry Loan and a Staff Festival Advance
</t>
  </si>
  <si>
    <t xml:space="preserve">	Health and lifestyle 
The bank’s aim is as follows:
-	Balanced and Healthy Lifestyle
-	Vibrant and Connected work environment
-	Skills and Personal Development
-	Recognition and Career Growth
</t>
  </si>
  <si>
    <t>Discussing and accepting diversity with your colleagues, highlighting the benefits of having a diverse and inclusive workplace
Identifying and addressing any unconscious bias in recruitment, retention and promotion that may be preventing particular groups of people from joining or staying at the company
Valuing individual skills such as language skills and international experience, that may help to broaden your market knowledge and business connections
Being aware of different cultural practices and special needs of employees and making workplace adjustments where appropriate</t>
  </si>
  <si>
    <t xml:space="preserve">eHR Emails, AmBerita Newsletters and Direct Employee Electronic Feedback to improve employee engagement </t>
  </si>
  <si>
    <t xml:space="preserve">1. Learning &amp; Development Programmes (e.g. Induction Trainings) 
2. Department Meetings, Senior Management Quarterly Engagements, Team Huddles, Senior Management Offsite and Department Offsite </t>
  </si>
  <si>
    <t xml:space="preserve">1.	Financial wellbeing 
-	High interest rates on your Business Current Account
-	Preferential interest rates on your Business Fixed Deposit
-	Auto financing 
-	Home financing
-	Private Retirement Scheme
</t>
  </si>
  <si>
    <t xml:space="preserve">Flexible working hours: 
-	attractive annual leave scheme 
-	extended maternity leave
-	sabbatical leave, examination leave etc.
-	flexibility to plan for their vacation, recreation or to attend to their family obligations. 
</t>
  </si>
  <si>
    <t>Public bank cares about its employees                                              - By promoting the well-being of its staff through attractive remuneration and fringe benefits
- By promoting good staff morale through proper staff training and development and provision of opportunities for career advancement</t>
  </si>
  <si>
    <t xml:space="preserve">- </t>
  </si>
  <si>
    <t xml:space="preserve">1.	Public Bank had continuously recorded the highest number of graduates for the banking qualifications offered by the Asian Institute of Chartered Bankers. 
2.	Career progression (we accord equal opportunities for career advancement based on merit. The velocity of advancement for employees is dependent on their level of performance, contribution and their readiness to hit the ground running) 
3.	To give the crucial ‘edge’ to our employees’ career development/performance, our purpose-built Knowledge &amp; Learning Centre serves as the hub to deliver extensive training and development solutions &amp; resources for employees to unlock their potential and propel them to broader and higher levels of excellence in the Bank.
</t>
  </si>
  <si>
    <t xml:space="preserve">
1.	Performance-based reward system (a comprehensive performance assessment system ensure performing employees are amply rewarded for their efforts and contributions)
2.	Financial Wellbeing:
o	Fair and competitive remuneration (the merit-based compensation policies are regularly bench-marked against industry trend to ensure employees are remunerated competitively and equitably)
o	Low interest/interest free staff housing loans/vehicle loans/special loans
o	attractive retirement schemes
3.	Health benefits: 
o	Insurance coverage
o	a comprehensive medical benefit scheme covers specialist treatment and hospitalisation for employees and their immediate family. </t>
  </si>
  <si>
    <t xml:space="preserve">1.	Working hours- special hours for female employees who breastfeed, payment for overtime work
2.	Provision for paid annual leave 
3.	Maternity Leave, Miscarriage Leave, and Menstrual Pain Leave
4.	Permission to Carry Out Religious Worship
5.	Employee Engagement- ‘Mandiri daycare’ and lactation rooms
6.	Bank Mandiri also provides health facilities for employees and members of their families, including guarantees of inpatient care, outpatient care, childbirth, dental care, General Check Up, glasses and a retired Bank health program.
</t>
  </si>
  <si>
    <t xml:space="preserve">Diversity in board of directors 
The diversity of the composition of the Board of Directors is expected to provide alternative solutions to an increasingly complex problem faced by the bank compared to the members of the Board of Directors who are homogeneous in nature, so that the resulting decision is the best decision. 
Diversity and Equal Opportunities 
Bank Mandiri’s commitment to respecting diversity and equality to progress and develop without distinguishing ethnicity, religion, race and so on. 
Culture 
-	Trustworthy
-	Loyal 
-	Competent 
-	Harmonious 
-	Adaptive 
-	Collaborative 
</t>
  </si>
  <si>
    <t xml:space="preserve">Mandiri Talent Management System- TaMS is used by the Human Capital and Line Manager teams in conducting employee mobility, determining talent classification, succession management, and compensation management. 
Mandiri Click- It is an employee self-service portal that includes features which allow employees to have an understanding of their rights and obligations in accordance with Bank Mandiri’s internal policies. 
Mandiri Easy- It is a cloud-based system that is used to align targets and ensure that the achievement of all targets can be monitored properly                                           
Mandiri young leaders- MYLD is a support tool for Mandiri Young Leaders participants to keep up to date with the Mandiri Young Leaders Program information.                                         Technical development program- The bank carries out technical and digital capability development programs for its employees in business units such as- wholesale banking, retail banking, banking operations, governance &amp; risk, digital banking &amp; IT, compliance &amp; finance as well as leadership and human capital.                                                   Technical development program- The bank carries out technical and digital capability development programs for its employees in business units such as- wholesale banking, retail banking, banking operations, governance &amp; risk, digital banking &amp; IT, compliance &amp; finance as well as leadership and human capital.         </t>
  </si>
  <si>
    <t xml:space="preserve">1.	Mandiri Scholarships- For those aiming for an MBA degree in the top 25 world class universities. First, you will be able to get a month preparation facilities from Mandiri to focus on your GMAT and prepare your application. Moreover, it is fully covered by Mandiri including the test expenses. Second, you will receive a full coverage scholarships for your tuition fee and living cost which covers you and your family during your study. Third, upon your graduation, you will be relocated to business units which fits your career plan and you will be mentored directly by appointed board of directors.
2.	Bank Mandiri has undertaken a range of employee development initiatives in 2020 to create highly qualified leaders 
• Officer Development Program (ODP)  A training program for fresh graduates recruited for managerial  positions at Bank Mandiri.  
• Staff Development Program (SDP)  A training program for Bank Mandiri employees to be promoted  for managerial positions at the Bank.  
• Program Pasca Sarjana (S2)  It became a formal education program for Bank Mandiri employees who met the required criteria. A selective training program for employees in the form of formal education in Master's Scholarship programs at overseas universities had been determined and carried out entirely at the expense of the Bank.  
• Mandiri Advanced Leaders Program (MALP) It was a leadership program for top talent at Level 3 with an emphasis on Managing People &amp; Communications, Digital Transformation, Strategic Banking, Finance. 
• Mandiri Advanced Senior Leaders Program (MASLP) It was a leadership program for top talent at Level 2 with an emphasis on Managing People &amp; Communications, Digital Transformation, Strategic Banking, Finance. 
• SESPIBANK Program A training program for candidates of Senior Executive or Top Management to be the top leaders of the bank. 
</t>
  </si>
  <si>
    <t xml:space="preserve">1.	Performance appraisal system- Encourages employees to improve performance in the next period 
2.	Awards 
Gives out awards such as 
•	Mandiri Best Employee
•	National Frontliner Championship
Financial Wellbeing 
3.	Remuneration policy
-	The bank provides salaries, annual salary adjustments, Holiday Allowances (THR), Annual Leave Implementation Money, and Large Leave Money given for each 3 (three) year period of work. 
-	In addition, the Bank provides variable compensation including Location Allowances, Specific Position Allowances, Appearance Allowances for frontliner employees, Overtime Compensation, Performance achievement Bonuses, Sales incentives, retention programs, and Long-Term Incentive programs in the form of shares.
-	To support the official service, Bank Mandiri provides official- facilities including official-housing, reimbursement of utilities, telephone expenses, and rental-official vehicles. While to support the needs of employees in home ownership, vehicles, and other needs, Bank Mandiri provides Employee Welfare Credit facilities
4.	Health and Wellbeing- Mandiri has established 25 social, sports and hobby interest groups called Mandiri Clubs. The aim of Mandiri Clubs is to supplement work with fun activities so all Mandirians become well rounded individuals, rich in both work and life/fun experiences.
5.	Community Development- Mandirians can participate in their nationally recognized community development programs such as Wirausaha Muda Mandiri, focuses on entrepreneurship and small business development and Mandiri bersama Mandiri, a program which enforce local economic community.
</t>
  </si>
  <si>
    <t xml:space="preserve">-	(WFH) program for pregnant women up to childbirth, and after childbirth during their maternity leave. 
-	BCA provides nursing rooms and facilities in the head office and some regional offices 
-	Development Work From Home (WFH) infrastructure to prevent the spread of COVID-19 
-	Application of work concept “Work From Anywhere” as a culture in the work process of BCA to be more flexible, while still upholding the principles of security, both in terms of network and data and experience, to be equal with the standard of Work from the Office.  
-	Employment Complaints Mechanism  BCA maintains open communication channels with its employees, including ‘Halo SDM’ that can be accessed through the internal telephone network, and the whistleblowing system (WBS) where employees can submit any complaints.  
-	COVID-19 crisis team- coordinate all health protocol for prevention, handling and control of COVID-19 transmission within the company. 
-	COVIV-19 Call centre- To ensure that employees always had the latest information 
</t>
  </si>
  <si>
    <t xml:space="preserve">-	One of the objectives of RCSA (risk control self assessment) implementation is to instill a risk culture and increase risk awareness which is the main requirement in risk management.  
-	Enabling High Performance and Productivity 
The BCA Way is a set of values that focuses on Customer Focus, Integrity, Team Work, and Continuous Pursuit of Excellence and contributes to the core character of the Bank and its employees. BCA Way values are regularly shared and explored through the Community of Practice (CoP) and are implement daily throughout the organisation. 
-	During the pandemic especially, the spirit of OneBCA proved invaluable in establishing safe procedures and creating a conducive, welfare-first work environment. 
-	BCA ensures that all employees receive equal treatment, both during performance appraisals and evaluations, as well as for promotions and remuneration. Performance appraisals are conducted for all employees regardless of gender, age, ethnicity, religion, race, or other discriminatory matters. 
</t>
  </si>
  <si>
    <t xml:space="preserve">-	In 2020 BCA conducted training that focused on low code programming, design thinking, UI / UX, data analytics, machine learning and updated work patterns. 
-	Digital buddy program- This program uses a reverse mentoring method with bottom up approach, as the Digital Buddies mostly are millennials, selected to assist non-digital savvy workers as they embrace digital technology and learn about various digital platforms and new work trends in the digital world. 
-	In line with the spirit of continuous improvement in operational efficiency, BCA will continue to improve HCM work processes with increased digitalisation and automation supported by existing technology within the BCA platform. 
-	To improve the quality and speed of the recruitment process, BCA leverages its technological capabilities, such as implementing robotic process automation (RPA) and application tracking system. During the pandemic, BCA implemented an online recruitment system, starting with the socialization of career opportunities through the job application process to the initial selection and interview stages. 
</t>
  </si>
  <si>
    <t xml:space="preserve">Career development and preparing future leaders- 
-	Scholarships for masters degrees 
-	Career development program 
-	Leadership development program
-	Matriculation Programme 
-	Branch Manager buddy program 
The bank provides training materials that are tailored to the employees’ needs and covers banking and soft skills related to leadership, personality, expertise and environmental preservation. Training is conducted through in-class training, e-learning, on the job training, coaching, and mentoring. 
As a form of employee development, every year BCA provides bachelor and master’s degree scholarships. BCA directors and management also became speakers in the online community of practice (COP) program, which was accessible to all BCA employees. Recordings were made available through the MyVideo portal so that all BCA employees could re-listen. 
</t>
  </si>
  <si>
    <t>1.	BCA promotes a healthy work–life balance through initiatives such as financial planning advice, healthy lifestyles, smart parenting and others, all conducted online in light of safe distancing protocols.                                                                    2.   Employee Performance Appraisal [404-3]
All employees (100%) undertake an evaluation and performance appraisal. Performance appraisals use the
Performance Appraisal and Performance Management form. The performance appraisal results are used to adjust
remunerations, bonuses, career path or promotions.</t>
  </si>
  <si>
    <t xml:space="preserve">Throughout the pandemic, employee safety has been our key priority. A few key measures include: implementing work-from-home (WFH) protocols supported by stable and reliable IT infrastructures; launching the Danamon Care App which facilitating daily and weekly Employee Health Surveys; providing easy access to health care and COVID-19 tests; and providing essential personal care and additional support for all employees and their family members in need.                                Every LOB's Employee Engagement Champion has implemented programs to boost employee engagement, such as sharing sessions with internal and external speakers, coaching programs, and employee award programs. In addition, shared success activities are carried out in each LoB/Directorate with the goal of increasing Employee Engagement, inspiring, and empowering employees to provide better service. </t>
  </si>
  <si>
    <t xml:space="preserve">Danamon is a company that emphasizes equal opportunity for each person by emphasizing professionalism. The Company also appreciates and respects any differences in viewpoints, knowledge, capacity and specific experiences of each individual, and does not discriminate between race, ethnicity, gender and religion      Face to face talking session for the employees with the bank's leadership              Risk Culture- Danamon upgrades their security technologies on a regular basis, performs vulnerability scans and penetration checks, and conducts security awareness campaigns for both employees and customers.    </t>
  </si>
  <si>
    <t xml:space="preserve">Risk Culture- Danamon upgrades their security technologies on a regular basis, performs vulnerability scans and penetration checks, and conducts security awareness campaigns for both employees and customers.                                                Last year, they took steps to ensure that workers could operate safely from home using a Virtual Private Network (VPN).    Danamon would enforce network access control for employees who work from home to ensure that they can access the bank's security infrastructure. They will also use a tailored risk analytics approach based on the bank's risk criteria to comply with regulatory and internal requirements.                                Danamon intends to improve its employees' digital experience by implementing electronic employee benefit management, which allows employees to access their employee benefits such as health club membership and ticket purchases directly from their mobile phones.                              Danamon has also begun to build internal
capability in measuring employee engagement on a regular basis through digital technology                                     The bank has taken the big leap of digitally integrating all HR services on the cloud. Having the entire suite of HR resources on the cloud has helped Bank Danamon to dramatically simplify HRM and work for all employees, from recruiting to onboarding, learning and development to talent management, as well as everything relevant to HR management. Employees can get real-time access to business-critical information. Teams can work together from anywhere at any time.                          Danamon made the most of technology by digitizing and saving approximately 230 training modules in the Learning Management System (LMS). The bank conducted 508 training programs with 95,102 participants, totalling 34,133-man days, covering both technical and soft skills/leadership competencies. 
</t>
  </si>
  <si>
    <t xml:space="preserve">Human capital enhancement is an important pillar to Danamon’s long-term success. Investment initiatives in human capital will include boosting capacity in key areas such as IT and digital, developing new employee value propositions, foster job rotations and promotion from within, improve performance management process and enhance trainings to develop employees as innovative leaders. Danamon will also leverage MUFG’s global training programs in various areas and functions. In addition, Danamon Bankers Trainee (DBT) will continue to be developed as a key program to identify and develop future leaders. Danamon's staff continue to benefit from training and development programs. 
Training programs were conducted in all Danamon training centres and Danamon Corporate University, ensuring that all training activity was conducted online during the pandemic time. Parallel to enhancing the learning culture, an e-library is being developed so that employees can access lessons or acquire new information through a company-created library using digital media. 
Danamon made plans to introduce a development program in 2021, focusing on the areas of Leadership and Business Management Skills, Leading Transformation Change, Business Project Assignment, and Business Simulation, as part of its talent development strategy in 2020. 
The Danamon Bankers Trainee (DBT) program was held by the Human Capital Directorate. It is a learning program for Danamon's best and brightest graduate/postgraduate employees which the bank hires in order to prepare them to be future leaders. 
The bank also ran the Danamon Branch Network-Relationship Officer (DBNRO) program for the Branch Network Division and the Sales Leadership Academy to help front liners and sales teams at Branches improve their capabilities. Commercial Loans to Business and Upskilling Credit Skills for Business Relationship Officers and Relationship Managers were also introduced to develop the credit skills of the Sales team. </t>
  </si>
  <si>
    <t xml:space="preserve">In order to foster a Corporate culture, Danamon applies a reward system based on contributions or known as SIPASTI. With the aim of giving appreciation to employees who contribute more, as well as conduct coaching to employees so that they can perform better. The appreciation given can be in the form of financial or non-financial, for example: employee development, career development, recognition of work results/ employee achievements.                                                    Interest and talent activities </t>
  </si>
  <si>
    <t>work from home option, helpful leave policy     The Bank provides a variety of training and education in partnership with several finest national and worldwide campuses, to promote employee competence. They also provide a number of learning programs in through the BNI Corporate University or BNI CorpU, namely the Core Credit Skill program, Smart CA, Officer Development Program (ODP) and Leadership. 
BNI also offers training for employees who will be starting their preservice period. This program is designed to help employees who are approaching retirement age by providing information on health, finance, and psychology. 
BNI uses the Employee Engagement Survey to track employee engagement on a regular basis (EES). The results of this survey are used as input in the process of reviewing the human resource management system in order to develop policies that are aligned with the goals of the employees. 
The Human Capital (HCT) branch of BNI also has a system in place for employee grievances.</t>
  </si>
  <si>
    <t>BNI conducts employment activities with policies that guarantee that all employees will be treated equally without considering gender. Human resource management in BNI has been based on competence, so that BNI guarantees that all employees get equal opportunities in career development. Through BNI Corporate University, the Bank gives each employee the opportunity to learn and obtain applicable knowledge, as well as provide opportunities to grow through good performance and contribute significantly to the achievement of the Bank’s business performance. The overall competency development program conducted by BNI Corporate University is determined by the needs of the Bank and employees by taking into account gender equality and equality of opportunity to all levels of the organization                                                        BNI has implemented
the Core Values of AKHLAK (Trustworthy, Competent,
Harmonious, Loyal, Adaptive, and Collaborative) in the
daily activities in the organization. This was followed by
a number of activities such as the signing of the integrity
pact by all employees as a manifestation of the value of
Amanah, and a series of other programs to internalize
AKHLAK</t>
  </si>
  <si>
    <t>Daily Exercise Program 46 (DEEP46), employees’ competency
acquisition according to job description improved. The program was conducted by giving employees daily queries
to be completed online between 12 AM to 7 PM.                                                                        In order to support the smooth running of the learning
program, BNI Corporate University has facilitated the
learning infrastructure, namely:
•	 Learning Management System which is called BNI
Smarter as a personalized one stop learning solution,
which facilitates employee learning activities, starting
from identifying gaps and recording activities to fill
these gaps, as well as learning market places as
needed                                                                     Learning Program contains various business learning
programs, leadership and future capabilities, which
are manifested in various formats such as e-books,
podcasts, bite size videos, e-learning, learning games
and gamification.
•	 BNI has more than 300 experts with expertise in
various fields which can be accessed through the BNI
Expert Locator application to speed up the knowledge
transfer process.
•	 BNI Learning Wallet (BLW) is a form of learning
freedom through individual learning budgets
•	 LeVA is an artificial intelligent chatbot application that
can be accessed by voice and type commands</t>
  </si>
  <si>
    <t xml:space="preserve">The Bank provides a variety of training and education in partnership with several finest national and worldwide campuses, to promote employee competence. They also provide a number of learning programs in through the BNI Corporate University or BNI CorpU, namely the Core Credit Skill program, Smart CA, Officer Development Program (ODP) and Leadership. 
BNI also offers training for employees who will be starting their preservice period. This program is designed to help employees who are approaching retirement age by providing information on health, finance, and psychology.                                                            BNI uses the Employee Engagement Survey to track employee engagement on a regular basis (EES). The results of this survey are used as input in the process of reviewing the human resource management system in order to develop policies that are aligned with the goals of the employees. 
The Human Capital (HCT) branch of BNI also has a system in place for employee grievances. Employee complaints are handled using the following procedure: 
1. Employees file grievances with their immediate supervisor, who decides on a solution through deliberation.  
2. If a settlement cannot be achieved, the issue might be escalated to a higher rank. 
3. If the matter is not resolved, the employee can bring it to the attention of the Trade Union Managers, who will then discuss it with the Chairperson in stages.  
4. Employees, leaders, and trade unions seek a solution in order to avoid industrial problems. </t>
  </si>
  <si>
    <t xml:space="preserve">Employee welfare initiatives are offered by the Bank in both material and non-material forms. Employee performance is intimately linked to the material program, which includes transportation allowances, meal allowances, pension money, holiday allowances, office money, bonuses, education money, medical expenditures, official clothing, leave money, and death money. Non-material programs, on the other hand, are employee welfare initiatives that provide facilities and services to all Bank workers without discrimination.                                  BNI takes care of its employees' health by providing a variety of facilities for both prevention and treatment. Employees are entitled to a medical check-up once a year, which can be scheduled as needed through the flexible benefit application. 
BNI offers a variety of insurance options, including BPJS, BPJS Employment, and other private insurance. BNI also offers a Retirement Health Fund Program (DKMP) to employees who are approaching retirement. 
BNI employees have access to a gym centre, which is equipped with a variety of workout equipment and a variety of classes taught by qualified instructors. </t>
  </si>
  <si>
    <t>1. BRI had issued several policies and provided health facilities to ensure its employees and customers’ safety and health. The policies included health protocols, flexible work hours, and provision of healthcare facilities such as a safe house and vitamins for employees and customers.   2. BRI also regularly holds events and seminars to support employees’ work-life balance as well as improving employees’ health and well-being. The events often invite well-known speakers, such as industry practitioners, motivators, psychologists, and influencers.
3. BRI has a forum that provides employee counselling to help resolving employees’ personal problems affect their performance at work.
To support employees’ health and well-being, BRI requires all employees to take a block leave for 5 consecutive days every year.
4. BRI not only provides maternity leave to female employee according to the laws, but also paternity leave for male employees and with the duration that exceeds the minimum leave days set out by the law.
5. BRI also provides child day care facility at the office premises to provide mothers with young children a peace of mind while working.</t>
  </si>
  <si>
    <t>-	Culture activation program (Micro Excellence) to catch up with Credit Excellence, BRI X-Traordinary (Cross Selling &amp; Sales culture), OSCAR (Outstanding &amp; Case Leadership, BRI CARE, etc)  
-	Systematic Culture Development to drive culture values: 
5.	Culture Transformation Division  Establishment  
6.	Activation of Culture Club in  every Unit  
7.	BRIlliance (career aspiration)  
8.	BRILiaN Apps (New Way of  Working)  
9.	Productivity Tools  (performance)  
10.	BRIsmart (Learning)  
11.	BRILiaN Rookie Buddy (culture  system)  
12.	BRIstars (HC system)  
13.	Performance : performance vs  challenges  
Diversity Program
As a national pride state-owned enterprise with work units located throughout Indonesia, the demographics
of BRI employee are highly diverse. BRI believes that diversity is an added value that can help the Bank to stay as the best company. BRI employs workers from different backgrounds, religions, ethnicities, and races.</t>
  </si>
  <si>
    <t xml:space="preserve"> The BRISTARS integrated application that implemented operational efficiency, containing the following integrated  applications: 
e-Recruitment, a facility for prospective employees to join BRI via this online job application channel   
Digitalized assessment app, online employee competency assessment.   
e-Mutation, the automated processing of employee transfer between BRI work units.  
Automated employee database   
e-Leave, leave application submission and online approval process by supervisors.   
e-SPJ, paperless business trip application for trip documentation and approval of decision makers.   
e-Loan Facility for employees to apply for loan online.   
e-Health Insurance, online facility for employees to apply for the reimbursement of medical expenses.   
e-Overtime, a facility to issue overtime work orders online and automate overtime payments   </t>
  </si>
  <si>
    <t xml:space="preserve">
1. BRILiaN Banking Officer Program (BBOP) 
Recruitment and education program to prepare new employees at the Corporate Title Assistant level to be able to deliver optimal performance according to the operational standards and values in BRI. 
2. BRILiaN Future Leader Program (BFLP) 
Educational programs to prepare employees from external sources at the Corporate Title Assistant level to be able to deliver optimal performance according to the operational standards and values in BRI. 
  3. BRILiaN Next Leader Program (BNLP) 
Educational programs to prepare employees from internal sources at the Corporate Title Assistant level to be able to deliver optimal performance according to the operational standards and values in BRI. 
  4. BRILiaN Leader Development Program (BLDP) - Educational programs to train employees to become Great Leaders through sustainable and comprehensive leadership development that emphasizes on character building, awareness of the nation, global insight, business/banking insight, and technology insight. 
5. BRILiaN Specialist Development Program (BSDP) - A sustainable and comprehensive technical competency development education program that focuses on the attainment of required competency, knowledge, and skills to become specialists in certain fields as needed by the Bank. 
 6. BRILiaN Global Development Program (BGLP) - A special development program to prepare Top Talents who are members of BRILiaN Society Member (BSM) Band 3 (Corporate Title at Assistant Vice President / Senior Manager level) and Band 4 (Corporate Title at Manager level) as prospective Global Leaders with competence and global business insight. 
7. BRILiaN Society Elite Program (BSEP) 
A special development program to prepare Top Talents in the BRILiaN Society Member (BSM) Band 2 (Corporate Title at the level of Vice President) and Band 1 (Corporate Title at the level of Executive Vice President / Senior Vice President) to assume more complex Leader roles. 
 8. BRILiaN Bright Scholarship Program (BBSP)- Education program for BRI Permanent Employees to pursue Masters’ Degree sponsored by the Bank. 
</t>
  </si>
  <si>
    <t xml:space="preserve">-	Fixed compensation, consisting of Basic Salary and Allowance.  
-	Variable compensation, given to employees based on performance achievements.  
-	Benefits, to provide a sense of security and convenience at work. The benefits are provided for employees during their tenure (e.g., health care programs) or after the termination of employment (e.g., pension programs). Benefits also include other facilities commonly provided by similar companies in the banking industry.  
-	Employee Stock Ownership Program, to improve employee engagement and sense of belonging to the Company, and to motivate/provide long- term incentives for the employees to achieve the Company’s performance targets. In 2020, BRI had two employee stock ownership programs, as follow: 
o	Employee Stock Allocation (ESA) Phase 2 A stock ownership program in the form of stock allocation. It was given to employees at all levels who met the Company’s criteria (est. 54,000 employees): tenure, individual performance, and employee’s track records in carrying out their responsibilities.  
o	Employee Stock Option Plan (ESOP) Phase 1 A stock ownership program in the form of share purchase option at a special price. It was given to employees of certain levels who were BRI’s Top Talents and met the Performance and Capacity/Potential criteria.  
BRI Excellence Awards- BRI Excellence Awards is a way for BRI to appreciate employees and work units that consistently provide show excellent performance in carrying out their core responsibilities and are also active in exercising duties outside their main job scope. 
</t>
  </si>
  <si>
    <t xml:space="preserve">Domestic trade unions at all levels organized visits to employees on special occasions, such as birthdays, childbirths, hospitalization for serious diseases and retirement.  
They also carried out various employee caring events such as health preservation, matchmaking and dating service for single employees as well as “blessings in spring, coolness in summer, health in autumn and warmth in winter” events. 
The Bank strictly implemented the laws and regulations on protection of women workers’ rights and interests and kept improving the mechanisms for protecting the rights and interests of domestic women employees.  
The 2020 Work Plan for Joint Construction of Care Rooms for Women Workers was formulated. All institutions were guided to establish a sound service mechanism for women workers protection and promote the gender equality mechanism in the workplace.                                                                                                                                                      During the reporting period, the Bank conducted online employee satisfaction survey in the human resources management system.                                                             Employees were helped to enhance the sense of personal protection and ease stress through online lectures and psychological counseling.  </t>
  </si>
  <si>
    <t xml:space="preserve">ICBC held its second "ICBC Innovation Contest" in 2020, with the goal of encouraging all employees to embrace an innovative mindset. As a gift for the CPC's 100th anniversary, the ICBC organised a cultural programme themed "red finance" to recap "July 1st Achievements." Thematic cultural activities such as "ONE ICBC ONE FAMILY" and "ICBC Culture Stories" were also organised to bring the entire group together and carry forward the spirit of the new era.                                                                                                    In terms of labour utilisation, democratic management, and so on, the Bank safeguards employees' legitimate rights and interests. The Bank follows the Employment Contract Law and other related laws and regulations to the letter, continually improves its employment policies and procedures, and assures compliance while negotiating and signing employment contracts. 
In staff recruiting, job adjustment, remuneration and benefits, career development, and exit management, the Bank respects employees' freedom of religion or faith and rigorously adheres to relevant state laws and regulations.  
The Bank treats all employees equally irrespective of their ethnicity or nationality, gender, religion or belief and cultural background.  </t>
  </si>
  <si>
    <t xml:space="preserve">The Bank enhanced the “ICBC Stars” brand, leveraging an online recruitment process to ensure the quality and efficiency of hires during the COVID-19 pandemic. 
ICBC University opened a “New Stars School” as a premium platform for bank-university cooperation.                                                               ICBC Cloud Platform: This platform provides more than 20 standard cloud services including Education Cloud and HR Cloud.  </t>
  </si>
  <si>
    <t>The quality and efficacy of education and training were continually improved by the Bank. It conducted trainings on job knowledge and skills, new products, new business, and new process promotion, and deepened the implementation of reading activities for all employees, focusing on talent training, to explore advanced trainings covering the entire career cycle and serve the growth of employees' performance.                                                                In 2020, the Bank took the lead in seeking reforms in response to pandemic prevention and control, vigorously promoting training options such as live streaming classroom, e-learning, and an online training camp. 31000 online and offline training sessions were held, totalling 5.89 million person-times.  </t>
  </si>
  <si>
    <t xml:space="preserve">Employee remuneration was made up of basic remuneration, performance-based remuneration and welfare income.              The basic remuneration for employees was determined by their value contribution and capacity to fulfil duties, while performance-based remuneration was determined by the Bank's overall situation, the employee's institution or department, and the employee's personal performance measurement results.                                                                                     Meanwhile, to balance risks and incentives, performance-based remuneration for Senior Management and personnel in positions with a major impact on risks was subjected to a postponed payment, stop-payment, and pay-back mechanism.                                                                                                        The Bank continuously optimised the remuneration resource allocation mechanism with value creation as the core, transmitted the Group's strategic objectives for business management, and allocated more remuneration resources to the grassroots employees, all with the goal of mobilising and inspiring the business vitality of institutions at all tiers.                                       -the Bank established an emergency reserve of medical supplies, purchased and distributed personal protective equipment (PPE) for coronavirus to employees in a timely manner and organized events showing care for employees. </t>
  </si>
  <si>
    <t xml:space="preserve">1.	Flexible working- global well-being survey revealed 74% of colleagues feel they have a positive work-life balance even during work from home. 
2.	Mental health- We continued to promote our global mental health education programme that we launched in 2019, which has been completed by more than 22,000 colleagues. Our employee network group, Ability, offered weekly mental health calls to those in need. 
3.	Employee engagement- 
•	Organised its first ‘employee jam’ – a live online chat between employees in 49 countries. This online conversation ran over 72 hours and captured more than 9,500 online posts on topics including the future of work and our values, which we have refreshed to remain relevant and reflective of our organisation. 
•	Speak Up’ campaign, our speak-up index, which is formed by surveying our colleagues’ comfort on speaking up, rose six points 
•	Our global whistleblowing channel, HSBC Confidential, allows our colleagues and other stakeholders to raise concerns confidentially, and if preferred, anonymously
4.	Childcare options- HSBC has enhanced its childcare benefit policy to help women employees in India. The company said it is the only organisation in the industry to introduce a fixed monthly childcare allowance for returning mothers. Women employees can now claim reimbursement for day-care expenses on actuals until the child turns six.
</t>
  </si>
  <si>
    <t xml:space="preserve">a.	During the year, the bank achieved its target of achieving at least 30% women holding senior leadership positions
b.	It launched the global ethnicity inclusion programme, progression of the global disability confidence programme and the appointment of new executive sponsors for the ‘Embrace’ and ‘Balance’ employee resource groups.  
c.	We delivered phase one of the global diversity data project, which collected and reported employee ethnicity data in 21 countries and territories through a self-identification campaign.  
d.	During the consultation on our values, 90% of colleagues said they were clear on HSBC’s new values and how they could be embedded into their day-to-day work. 
</t>
  </si>
  <si>
    <t xml:space="preserve">-	Cyber hub- The bank’s cyber hub brings together training, insights, events and campaigns on how to combat cyber-crime. It is also supporting senior management to understand and apply ethical practices in using Big Data and AI.
-	HSBC has transformed its HR services and employee experiences, empowering its workforce and driving value for customers and shareholders.
-	Digital HR services make it easier for the bank’s people to find what they need, make data-driven decisions and access HR content, services and support. 
-	Most services have been improved such as payroll, workforce administration, employee data management and communications, better manage talent, succession, career development and performance. 
-	Improved access to data and insights will enhance the ability of leaders to leverage the bank’s talent and allow them to make better decisions about their teams and people.
-	The bank’s new cloud-based HR technology allows it to focus on services and innovation rather than expensive and complex maintenance and upgrades to legacy, on-premise technology.
</t>
  </si>
  <si>
    <t xml:space="preserve">a.	HSBC University is a platform for learning delivered via an online portal, network of global training centres and third-party providers.  
b.	My HSBC Career portal offers career development resources and information on managing change and on giving back to the organisation and the communities in which the bank operates. 
c.	The bank launched a global mentoring system in 2020 to enable colleagues to match with a mentor or mentee.
d.	You may also have the opportunity to develop your skills and gain experience in another country through one of our international assignments, which typically range in length from three months to three years. Our International Management Programme offers highly talented employees the chance to pursue an internationally mobile career in a variety of roles and locations.
e.	Senior succession planning- The Group Executive Committee dedicates time to articulate the current and future capabilities required to deliver the business strategy, and identify successors for our most critical roles. 
</t>
  </si>
  <si>
    <t xml:space="preserve">HSBC’s approach to remuneration consists of four main elements:
•	Fixed pay
•	Annual leave
•	A range of benefits, which may cover areas such as work-life balance, insurance and savings, health and personal development
•	Employee share plans and discretionary pay awards based on performance
The following key principles guide our remuneration decisions. We aim to:
•	Focus on total compensation with a strong link between pay and performance
•	Judge not only what is achieved, but also how it is achieved, and whether it is in line with the HSBC Values
•	Operate a thorough performance management and HSBC Values assessment process
•	Recognise and reward our employees for outstanding positive behaviour
•	Design our policy to align compensation with long-term stakeholder interests
•	Apply consequence management to strengthen the alignment between risk and reward
</t>
  </si>
  <si>
    <t xml:space="preserve">The bank followed employee health protection measures during the pandemic and adopted online office and online services to maintain smooth and orderly business operations across the globe It adopted a special recruitment plans to ensure stable employment, to hire impoverished college students, and children of medical staff working in the front lines of COVID-19 prevention and control. </t>
  </si>
  <si>
    <t xml:space="preserve">It organised learning activities with wide influence, consisting of staff learning day, Teachers’ Day and a new employee development community by means of community learning and action learning, to improve the quality and efficiency of learning and promote business development.                                                                                            Adapting to the trend of intelligent outlets and aiming to promote personnel transformation, the bank made full use of its human resources through standard counter allocation, authority integration, appraisal reform, position combination innovation, and other measures, reshaped production relations at outlets, stimulated staff vitality to improve outlet efficiency </t>
  </si>
  <si>
    <t xml:space="preserve">The bank established a digital enterprise university (“BOC University” cloud platform) following the new requirements for training, and arranged online and offline training programmes in accordance with new concepts and new ideas.                                                                                
</t>
  </si>
  <si>
    <t xml:space="preserve">The bank established BOC University and strengthened the training system for all employees by establishing an Education &amp; Development Department at the Head Office. 
The bank made efforts to cultivate their talent pool, promoting qualified young individuals to management positions and expanding their intra-group rotation programs. 
The bank strengthened its human resources by focusing on the development of young professionals and technicians, as well as continuing to train internationalized and all-around skilled individuals.                                                                                                                                                         It refined all employees' compliance knowledge and abilities by improving the AML and sanction compliance training management process and conducting various forms of compliance training. </t>
  </si>
  <si>
    <t xml:space="preserve">The bank’s remuneration distribution policy follows the principle of “remuneration by post, payment by performance”.                                                                                     Employee remuneration consists of basic salary, performance remuneration and benefits. Basic salary is determined by the value of the position and the ability of employees to perform their duties; performance remuneration depends on performance evaluation results of the Group, the institution or department of the employee, and the employee, and is linked to performance, risk, internal control, ability and other factors.                                                                                                                              The Bank pays supplemental retirement benefits to employees including supplemental pension payments and medical expense coverage.  </t>
  </si>
  <si>
    <t xml:space="preserve">Supplier as a employee
- Diversity and Inclusion 
- Alignment with bank's policy 
- Local business opportunities/ Indegenious procurement 
- Transparent communication 
- Fair pricing </t>
  </si>
  <si>
    <t xml:space="preserve">Entry and exit process
- Smooth entry 
- Smooth transition 
- Flexibility </t>
  </si>
  <si>
    <t xml:space="preserve">Supplier sustainability initiatives
- Training programs 
- Conferences and events 
- Supplier networking </t>
  </si>
  <si>
    <t xml:space="preserve">Supplier risk management policies
- Risk profiling of the supplier </t>
  </si>
  <si>
    <t>- seek to source products and services from local businesses. 
- the Bank spent more than $14 million last financial year on goods and services procured in the Bendigo region as one of its largest employers. 
- During the onset of COVID-19, engaged our key, critical suppliers to seek reassurance regarding their preparedness for the pandemic, and any foreseen disruption to their business operations.
- Bank has procured a significant number of hand sanitising stations from an Australian supplier, which has become
and will continue to be a permanent fixture in each of its corporate offices.
-Ensure our employees reflect our customers, partners, suppliers and the communities we serve</t>
  </si>
  <si>
    <t>Slavery and Human Trafficking policy- outlines the  principles and practices which are designed to reduce the risk that slavery or human trafficking are present within our supply chain or operations. This policy complies with the Commonwealth Modern Slavery Act 2018.
-Meetings (both formal and informal)</t>
  </si>
  <si>
    <t xml:space="preserve">
 contract renewals, risk assessments, joint agreements.
</t>
  </si>
  <si>
    <t xml:space="preserve">o	BOQ supports the communities in which it operates through our community investment strategy, which is made up of three elements – community partnerships, staff initiatives and shareholder initiatives.
o	BOQ’s major partners include; Children’s Hospital Foundations Australia, The Smith Family &amp; Australian Red Cross
-continuing to facilitate BOQ’s commitment to our Reconciliation Action Plan (RAP) by actively identifying indigenous suppliers and removing barriers that may prevent them from participating;
-requiring potential suppliers to demonstrate their corporate responsibility commitments, such as diversity metrics, when responding to tenders;
-supporting Australian small businesses through offering 30 day maximum invoice payment terms; and
-seeking confirmation from suppliers via an annual review process and supplier site visits to ensure operations and supply chains do not contain or support modern slavery practices. </t>
  </si>
  <si>
    <t>o	New suppliers may need to be pre-qualified and have background checks depending on their access to our site, systems and data. It may also involve you having to provide evidence of professional certifications, insurance and other similar documents.
-in the process of drafting a Supplier Code that outlines BOQ’s expectations with regard to supplier conduct across a number of key</t>
  </si>
  <si>
    <t>BOQ is committed to developing sustainable procurement initiatives. Increasing relationships with ethical suppliers is one of their priorities</t>
  </si>
  <si>
    <t xml:space="preserve">o	BOQ’s SRM (Supplier Relationship Management) process starts with classifying suppliers and their products and services based on the risk and value to BOQ. 
o	The process involves implementation of proportionate governance performance management of suppliers and development plans. 
o	Performance monitoring and mutual feedback are critical to maintaining a solid business relationship and ensuring continuous improvement. 
o	Elements of measurement include financial, quality, service, delivery, innovation and social performance.
</t>
  </si>
  <si>
    <t xml:space="preserve">
•	Act in an ethical, fair and professional manner in all dealings with their supply chain, including adhering to timely payments and not enforcing unfair contract terms on suppliers.
•	ANZ seeks to engage suppliers who have diverse ownership, such as Indigenous owned businesses (eg as part of our approach to Reconciliation in Australia) as well as disability enterprises &amp; social enterprises amongst others, through our direct and indirect supply chain.
•	Suppliers, whether directly or through their supply chain, are therefore required to comply with all applicable laws and in all cases to adhere to the following principles detailed in this code as a condition of doing business with ANZ.</t>
  </si>
  <si>
    <t xml:space="preserve">•	ANZ’s Supplier Code of Practice
-The bank expect suppliers to provide influence and guidance within their own supply chain and related third parties to adopt a fair, safe and ethical approach to business, and to demonstrate compliance with this code. </t>
  </si>
  <si>
    <t>Continuing to embed these principles into bank’s business practices including through training, communications, contracts, agreements, and due diligence processes</t>
  </si>
  <si>
    <t>•	ANZ expect suppliers to share bank’s commitment to adopting a fair, safe, responsible and ethical approach to business. 
•	Suppliers, whether directly or through their supply chain, are  required to comply with all applicable laws and in all cases to adhere to the following principles detailed in this code as a condition of doing business with ANZ. 
•	Suppliers must monitor their compliance, notify bank of any breaches and take reasonable steps to address, remedy and prevent repetition of any breach of this code.</t>
  </si>
  <si>
    <t>We also look to support inclusion and diversity initiatives in all our suppliers. We work with over 20 major suppliers, representing over $1.5B procurement spend annually, to identify and create opportunities across our supply chain. This not only multiplies the impact of our program, it ensures diverse suppliers are not locked out of CBA’s supply chain due to pre-existing supplier relationships  
CBA has a target to achieve parity in Indigenous procurement – with 3% of our annual domestic contestable supplier spend to go to Indigenous owned businesses by 2024.    
- Ensuring that behaviour's , decisions and actions are aligned to the group's code of conduct and values and ensuring that their suppliers follow the same
Diversity and inclusion: 
-anti-discrimination and anti-harassment policies covering CBA's supply chain
-ensure products and services comply with relevant laws
-ensure work processes are merit based, particularly in regard to recruitment, promotion evaluation and remuneration
-The roup is committed to advancing the rights of indigeneous people in every urisdiction
-Ensures that operations or supply chain activities do not result in forced removal of indigenous people or other marginalised people 
-proactively seek to engage and support indigenous, women-owned businesses, disability enterprises, etc through direct and indirect supply chain</t>
  </si>
  <si>
    <t xml:space="preserve">  Signitory to the Australian supplier payment code which requires them to pay eligible Australian small business suppliers within 30 days of receiving invoice. The bank's avg payment time for 2020 was 11 days     </t>
  </si>
  <si>
    <t xml:space="preserve">D&amp;I development programs </t>
  </si>
  <si>
    <t xml:space="preserve">Have a supplier code of conduct which lays out how the bank manages supply chain risks such as data and privitisation, human rights etc.     
Supplier risk management policy: proper due diligence framework;                   </t>
  </si>
  <si>
    <t>The conduct and performance of our suppliers can have a significant impact on our sustainability as a business, as well as our reputation within the communities we operate in.
Committed to making sure the practices of all the businesses within our Group are fair, responsible and sensitive to the needs of our stakeholders.
We encourage all our suppliers to become signatories to the NAB Group’s Supplier Sustainability Principle,  which specify the sustainability requirements for suppliers providing goods and services to our businesses.
Including diverse suppliers (businesses owned by women, Indigenous people, people with disabilities, and social enterprises) into supply chain helps increase their exposure to corporate sourcing, while creating employment and training opportunities, sustainable growth and social and financial inclusion</t>
  </si>
  <si>
    <t>signatory to the Australian Supplier Payment Code developed by the Business Council of Australia.</t>
  </si>
  <si>
    <t>The bank monitor supply arrangements to ensure that bank’s standards are being met, including in contract performance, service delivery, risk management, and communication. The bank is driving social impact through community grants, volunteering, workplace giving and supporting Indigenous success to help create stronger communities.</t>
  </si>
  <si>
    <t>The bank has risk management processes to identify, assess, mitigate and monitor potential risk areas where then bank could be exposed to human rights concerns, including modern slavery. These processes and actions the bank takes each year are outlined in Modern Slavery Statement.</t>
  </si>
  <si>
    <t xml:space="preserve">1.	Works with over 8,600 supplier partners and during the year procured goods and services worth $6.5 billion across Australia and New Zealand. 
2.	Supplier inclusion and diversity program- $19 million spent with diverse suppliers during the year, including $5.9 million with Indigenous-owned businesses. 
3. Westpac ensures small business suppliers are paid within a maximum of 30 days of receiving a valid invoice for goods and services they have delivered.  
-Through our Supplier Inclusion and Diversity Policy, we have committed to increase opportunities in our supply chain for businesses that are driven by a social or environmental mission, or that support people who have traditionally been financially excluded. 
-We are interested in developing relationships with:
Indigenous owned businesses (at least 51% owned and controlled).
Businesses owned by women (at least 51% owned and controlled).
Australian Disability Enterprises.
Social Enterprises.
B Corporations.
-Westpac Group will protect any
personal information that is provided
to us in accordance with the Australian
Privacy Principles. </t>
  </si>
  <si>
    <t>Westpac Group Supplier Playbook (PDF 980KB) which helps suppliers understand how we work and what we look for when selecting a supplier.
- 7 step procurement process 
1. Request to market
2.Supplier Due Diligence &amp; Risk assessment
3. NegotiateTerms &amp;Approve Contract
4. Onboard Supplier
5. Manage Supplier Risk
&amp; Governance
6. Manage Supplier Performance
7. Contract Renewal/Expiry</t>
  </si>
  <si>
    <t>Delivering on the bank's 2023 Human Rights Action Plan and working to eliminate risk of modern slavery across our business operations and supply chain</t>
  </si>
  <si>
    <t xml:space="preserve">Responsible Sourcing Program- enhance methods of identifying ESG risks and take steps to mitigate and manage ESG risks across different industries and deeper into our supply chain. </t>
  </si>
  <si>
    <t>Local business: 
1. UOB supports local businesses and helped create jobs by  purchasing from more than 10,000 suppliers in seven key markets, of which local suppliers accounted for 93.8 per cent of total purchases.
2. Aims to maintain local procurement spend above 85 per cent to support local suppliers.
Alignment with bank's policy: 
1. constantly enhances mechanisms to encourage suppliers to comply with all applicable local, national and international legislations, including those intended to safeguard the environment and social well-being.
2. Central Procurement Office oversees our indirect impact by ensuring that material suppliers act in compliance with our Group Supplier Sustainability Principles.
Transparent communication: 
1. Deepened our cyber security capabilities and enhanced our operating models to strengthen our cyber defence
2. Actively collaborated with the Monetary Authority of Singapore on the Veritas Framework to promote ethical
best practices when employing artificial intelligence and data analytics
3. Established framework and guidelines to govern cross-border transfers of personal data between UOB Group
companies worldwide
4. Formed the Enterprise Data Ethics team to ensure responsible use of data</t>
  </si>
  <si>
    <t>1. Performance reviews (annually or prior to contract expiry)</t>
  </si>
  <si>
    <t>1. Engaging with suppliers to ensure that the bank's sustainable procurement principles are upheld- Launched the Group Supplier Sustainability Principles (GSSP).
2. Won the Best Supplier Relationship Management in Indonesia award at The Asian Banker’s Bankers Choice Awards 2019.
3. UOB aims to engage with stakeholders to develop and implement a roadmap to adopt the Recommendations of the TCFD to assess, measure and manage climate change-related risk.</t>
  </si>
  <si>
    <t>1. Suppliers are expected to promptly notify the Bank of any deviations from the GSSP to mitigate any sustainability risk. In the event that a supplier is found to be non-compliant, the Bank’s approach is to request the supplier to present an improvement plan if one is not already in place.</t>
  </si>
  <si>
    <t>Total Vendors: 10,741
Local vendors: 90%
As a business, our stakeholders rely
on us to create value. Therefore, we undertake a disciplined pursuit of growth, supported by responsible and sustainable business practices, which also includes timely Payment to our suppliers
-Appropriate controls to ensure the confidentiality, integrity and availability of our information assets, including regular security reviews and audits to test the control effectiveness.</t>
  </si>
  <si>
    <t xml:space="preserve">Prioritising the procurement of more
eco-friendly products and services during
the screening and selection of suppliers,
wherever feasible. </t>
  </si>
  <si>
    <t>Establish a Supplier Code of
Conduct in order to set out
the environmental and social
responsibilities expected of
our suppliers in 2020</t>
  </si>
  <si>
    <t>• Improve risk management through the use of fintech solutions. OCBC is one of the first Singapore banks to tap on AI and machine learning to enhance the detection of suspicious transactions
-Through a robust groupwide AML/CFT and sanctions framework and programme that are aligned with MAS AML/CFT and sanctions regulations, as well as with international organisations, such as the Financial Action Task Force (FATF), Basel Committee and Wolfsberg Group. The framework and programme comprise:
––
AML/CFT &amp; Sanctions policy, guidelines and procedures covering key pillars such as customer due diligence, transaction monitoring, escalation protocol and investigation process.
––
Dedicated AML/CFT committee with members from senior management to oversight AML/CFT matters.
––
Risk assessment methodologies leveraging our existing monitoring and screening platform, data analytics to assess customer, product and geographical risks, as well as risk surveillance platform to monitor emerging financial crime trends and typologies.
––
Building staff competency and vigilance through targeted specialised training, including certified courses recognised by the Institute of Banking and Finance (IBF).</t>
  </si>
  <si>
    <t xml:space="preserve">Building a strong and reliable supply chain is fundamental to sustainable operations, which is one of the key components of DBS’ overall sustainability framework.
DBS recognise that the actions of suppliers contribute to the bank’s sustainability performance and that can influence and partner with them for mutual improvements. As a leading financial services group in Asia with a presence in 18 markets, the bank purchase a diverse range of products and services with the bulk being professional services, software, real estate and corporate services. Engaging with suppliers may also carry financial, legal and reputation risks. As such, the bank is cognisant that when they make procurement decisions, bank must also consider environmental and social matters alongside financial factors.
</t>
  </si>
  <si>
    <r>
      <t xml:space="preserve">procurement is managed by the Group Procurement and Services (GPS) team, under the Technology and Operations support unit. GPS functions in accordance with the following:
</t>
    </r>
    <r>
      <rPr>
        <b/>
        <sz val="11"/>
        <color theme="1"/>
        <rFont val="Calibri"/>
        <family val="2"/>
        <scheme val="minor"/>
      </rPr>
      <t>Group Procurement Policy</t>
    </r>
    <r>
      <rPr>
        <sz val="11"/>
        <color theme="1"/>
        <rFont val="Calibri"/>
        <family val="2"/>
        <scheme val="minor"/>
      </rPr>
      <t xml:space="preserve">
Outlines guidelines for the purchasing of goods and services to meet DBS’ requirements while ensuring minimum risks and maximum value.
</t>
    </r>
    <r>
      <rPr>
        <b/>
        <sz val="11"/>
        <color theme="1"/>
        <rFont val="Calibri"/>
        <family val="2"/>
        <scheme val="minor"/>
      </rPr>
      <t xml:space="preserve">Group Procurement Standard
</t>
    </r>
    <r>
      <rPr>
        <sz val="11"/>
        <color theme="1"/>
        <rFont val="Calibri"/>
        <family val="2"/>
        <scheme val="minor"/>
      </rPr>
      <t xml:space="preserve">Extends throughout the procurement cycle, from identification and specification of requirements to the awarding of contracts to suppliers.
</t>
    </r>
    <r>
      <rPr>
        <b/>
        <sz val="11"/>
        <color theme="1"/>
        <rFont val="Calibri"/>
        <family val="2"/>
        <scheme val="minor"/>
      </rPr>
      <t xml:space="preserve">Group Procurement Sourcing Guide
</t>
    </r>
    <r>
      <rPr>
        <sz val="11"/>
        <color theme="1"/>
        <rFont val="Calibri"/>
        <family val="2"/>
        <scheme val="minor"/>
      </rPr>
      <t>This is to supplement Group Procurement Policy and Standard documents. Sourcing is a critical activity concerns with what needs to be purchased, why, when and where. Through the sourcing activities, we minimize risk and maximize value of all the goods and services provided to DBS.
As part of our aim to improve trade financing solutions, we improved the onboarding journeys for our suppliers, reducing the turnaround time by 75%. This significantly increased our supplier acquisition by more than six-fold.</t>
    </r>
  </si>
  <si>
    <t>incorporated circular procurement practices in  supply chain and trained sourcing managers to work with suppliers in the responsible management of materials and conservation of resources. DBS intention is to keep resources in use for as long as possible.</t>
  </si>
  <si>
    <t xml:space="preserve"> Group Procurement and Services (GPS) is tasked with enabling business through the supply chain maximising value and minimising risk through adherence to the Group Procurement policy</t>
  </si>
  <si>
    <t>1. Strengthened digital capabilities by collaborating with with technology partners in e-procurement to bring cost-effective e-supply chain financing solutions to suppliers. 
2. The integrated procure-to-pay and supply chain financing allow suppliers to access lower cost of funds by leveraging on large corporate buyers’ good credit rating.
3. Launched Corporate Card Solutions to enable a more seamless transactional flow between businesses and their suppliers and customers.
4. Enures fair remuneration and payments terms
5. 88% local supplier base
6. Spends 40% on suppliers having stronger CSR and sustainability orientation
7. 25 % increase in suppliers registered in Group Electronic Procurement System (GEPS) (Malaysia)_x000D_</t>
  </si>
  <si>
    <t>1. For smooth regitration process CIMB uses the Global Electronic Procurement System (GEPS) to expand the effective, fair, transparent, and efficient procurement of suppliers.</t>
  </si>
  <si>
    <t>1. CIMB adopts a “No Gift” policy to demonstrate commitment towards ethics and forbids bribery and corruption to protect vendors and provides them a safe platform to report such incidences.
2. Extended engagement efforts to include important stakeholders inclusing suppliers by initiating dialogue and deliberations on catalysing growth with responsibility towards the environment and the society.</t>
  </si>
  <si>
    <t xml:space="preserve">1. Feedback and grievance mechanisms to report any grievances and malpractices.
2. Extended sustainability ‘enculturation’ efforts to suppliers by rolling out a self-disclosure submission on various aspects of sustainability. 
3. CIMB aims to map specific Environmental and Social (E&amp;S) risks associated with key suppliers, such as disruptions due to non-compliance to environmental laws or reputational damages due to human rights violations </t>
  </si>
  <si>
    <t>Local businesses: 
1. Channelled 92.1% of total spending to purchases from local suppliers to support local suppliers in the domestic economy.
Transparent communication: 
1. Confidential information is only sought from suppliers when necessary and this information is not disclosed without the supplier’s prior written consent.
2. Under no circumstances is any Maybank employee allowed to release supplier pricing to another supplier or third party. Release of supplier names may only be made with supplier approval in conjunction with providing sourcing or reference information for specified parts or qualified suppliers.
Fair pricing: 
1. Payments will always be made by Maybank within the appropriate time as stipulated in the Purchase order, contract or LOA in accordance with the credit terms as agreed with supplier.
Alignment with bank's policies: 
1. It is mandatory for all suppliers to comply with the Code of Conduct as a condition of doing business with Maybank Group. Failure to comply is viewed seriously by Maybank Group and is a sufficient cause for termination of past relationships with the supplier.</t>
  </si>
  <si>
    <t>1. Maybank uses eProcurement Portal to simplify sustainable procurement and registration of new suppliers and vendors. 
2. Offshore sourcing: Maybank’s purchasing and sourcing activities are guided by Malaysian Law and the regulatory frameworks imposed on banks and GLCs in Malaysia. Offshore sourcing is conducted in a manner that is acceptable to the providing nation state and Malaysian Law.</t>
  </si>
  <si>
    <t>--</t>
  </si>
  <si>
    <t xml:space="preserve">1. Dedicated hotline for suppliers and vendors to report fraud and crime. 
2. Maybank manages supplier risks through its Group Procurement Policy and Code of Ethics and Conduct. All suppliers must maintain the highest standard of integrity in their performance. Breaching this provision leads to the termination of the agreement.
</t>
  </si>
  <si>
    <t>o	 clear demarcation of responsibilities so as to further enhance transparency &amp; governance
o	Better service levels i.e. reduced cycle time and better meeting of requirements where Strategic Business and Strategic Functional Groups need only to focus on their core activities
-Registered Suppliers are invited to participate in tender submissions from time-to-time according to their respective categories of business activities.
-Registered Suppliers are invited to participate in tender submissions from time-to-time according to their respective categories of business activities.</t>
  </si>
  <si>
    <t xml:space="preserve">o	All suppliers are welcome to register their interest to be RHB's supplier via on-line registration
o	Properties &amp; Administration will review the registration periodically and assess the registration against pre-set criteria
o	
o	All tenders are submitted on-line via the E-Procurement system to ensure transparency, efficiency and professional management of the tenders.
o	To ensure the highest quality of suppliers, goods and services delivered to the RHB Banking Group at all times, Properties &amp; Administration team and other key stakeholders will closely assess the supplier’s performance. Suppliers who do not conform to the set criteria and competencies will be de-registered accordingly.
</t>
  </si>
  <si>
    <t>o	Improve Procurement organization capability and productivity / quality via standardization &amp; streamlining of Procurement processes, policies and procedures, increase product knowledge and supplier management from a pool of sourcing experts</t>
  </si>
  <si>
    <t xml:space="preserve">o	The parties commit to take all measures necessary to prevent corruption in their dealings with the parties
o	iSupplier portal (It is a solution that allows the bank to manage and connect with suppliers who supply goods and/or services digitally.)
</t>
  </si>
  <si>
    <t>1. Supplier engagement rating process to continuously monitor supplier satisfaction
2. Simplified supplier onboarding programme
3. Conducts screening test that requires suppliers to meet social and environmental assessment requirements before being on-boarded and during annual reviews.</t>
  </si>
  <si>
    <t>1. Dedicateed e-Procurement portal that has streamlined procurement process which requires suppliers to register themselves online and undergo supplier qualification process. Only approved registered suppliers will be invited to participate in requests for information, quotation, proposal and tender processes.</t>
  </si>
  <si>
    <t>1. Initiated the development of a Sustainable Procurement Framework to guide the development of business relationships with suppliers who uphold the Bank’s expectations for sustainable practices.</t>
  </si>
  <si>
    <t>1. HLB conducts due diligence reviews on suppliers to assess financial strength, performance, disaster recovery, business continuity plans, cyber security capabilities, and screen for unfair practices. 
2.  The Sustainable Procurement Framework will include guidelines for the screening and assessment of suppliers as well as tools to assist suppliers enhance their mitigation and disclosure of ESG risks.
3. The clauses related to Anti-Bribery and Corruption (“ABC”) policies and procedures are incorporated in written agreements to ensure that suppliers to the Group understand their obligations and abide by the relevant laws and
regulations.</t>
  </si>
  <si>
    <t xml:space="preserve">
1. Apply good governance to provide oversight and means through which the objectives of the procurement process are monitored, audited and integrity is maintained. 
Transparent communication:
eProcurement Portal
 digitalise procurement practices for improved processing efficiency, cost savings and enhanced transparency.</t>
  </si>
  <si>
    <t>Supplier Screening and Onboarding
• Assessed 179 suppliers, comprising of 80% current and 20% new vendors, according to the responsible sourcing and green procurement criteria.
• Placed suppliers that failed the assessment on the Supplier Improvement Plan, with a reassessment planned for FY2021.</t>
  </si>
  <si>
    <t xml:space="preserve"> 1. Responsible Sourcing and Green Procurement for Supplier’s Onboarding Programme- potential and existing suppliers are required to complete a questionnaire that outlines the Group’s key expectations in regard to ethics, safety, social and environmental performance. Suppliers are required to meet a minimum of 40% of AmBank Group's criteria
 3. Adhere strictly to AmBank's No Gift Policy when dealing with suppliers, to avoid any conflict of interest.                                    4.    Proactively engage with our suppliers with a focus on building trusting, co- operative and long-term relationships</t>
  </si>
  <si>
    <t>Real or perceived conflicts of interest in the procurement process should be avoided in the first instance, and where unavoidable or inadvertent, promptly disclosed</t>
  </si>
  <si>
    <t xml:space="preserve">Alignment with bank's policy:
o	To provide an avenue and channels of escalation for employees and third parties (e.g., interns, contractors, consultants, vendors, suppliers and/or customers) to direct their disclosures for the timely attention of Management).
o	Open Application Programming Interfaces (“API”) testbed environment for parties to connect with the Group’s open hence allowing speedier system integration facilitating strategic partnerships with suppliers as well as vendors to deliver more efficient solutions to meet customer expectation
o	One of the key ways the Group promotes positive environmental impact through the supply chain is to encourage electronic procurement. The Group has encouraged and enlisted more vendors and service providers to participate in its e-Purchase order to further reduce paper usage.
Transparent communication:
o	The Group holds and processes confidential and personal information on customers, employees, business partners and suppliers as well as information relating to its own operations. 
o	In addition, policies, systems and control measures are put in place to ensure that the information assets are properly managed, controlled and protected during the collection, storage, use, transmission, sharing, disclosure and disposal.
Diversity and inclusion:
 o	The Group continues to support development of the local economy by supporting domestic suppliers and vendors.
</t>
  </si>
  <si>
    <t xml:space="preserve">
o	To safeguard and prevent the misuse of such information, the Group has established principles and standards expected of staff when accessing and processing information in the course of their duties. 
o	To ensure business continuity, vendors of critical application systems with no supply source codes are required to sign escrow agreements to ensure up-to-date source codes are readily accessible in the event of discontinued product support or insolvency of the vendor.
</t>
  </si>
  <si>
    <t xml:space="preserve">
o	To understand more about the sustainability practice of the suppliers, the Group also sends out surveys to selected suppliers and vendors to gauge their sustainability practices, while at the same time share with them the Group’s expectations of them in promoting sustainability. 
</t>
  </si>
  <si>
    <t xml:space="preserve">o	The Group requires that its suppliers comply with all applicable rules and regulations. Due diligence is conducted on the potential outsourcing arrangement so that the Group can ensure the way suppliers conduct their business meets the Group’s expectations.
o	Vendor due diligence is conducted and reviewed once every two years, with the Group reviewing the vendor’s financial strength, management and exposure to risk
</t>
  </si>
  <si>
    <t xml:space="preserve">1.	Effective- Procurement activities must be in accordance with the requirements / plans that have been set and can provide optimal benefits for Bank Mandiri. 
2.	Efficient- Procurement activities are carried out to achieve quality as specified, with the agreed time at the best price level. 
3.	Open and complete- Implementation of procurement must be open to providers of goods and services that have met the requirements and carried out through fair competition among suppliers of goods and services that meet certain conditions / criteria based on clear and transparent provisions and procedures. 
4.	Transparent- All provisions and information regarding the implementation of procurement, including technical and administrative requirements, evaluation procedures, evaluation results, determination of prospective Goods and Services Providers, are open. 
5.	Fair and Non-discriminatory- Provide equal treatment for all prospective Goods and Services Providers and does not lead to providing benefits to certain parties in any way and / or reason. 
6.	Accountable The procurement process, results and payments must be accountable 
7.	Responsible- The procurement process is carried out carefully and complies with applicable regulations. 
8.	Independent- Procurement decisions are taken objectively and are free from pressure from any party. 
</t>
  </si>
  <si>
    <t xml:space="preserve">-	Mandiri Supplier Financing 
It was a supplier bill takeover service without regress / without recourse (forfaiting) rights, which aimed to allow suppliers to receive early payment before the invoice was due. Mandiri Supplier Financing transactions could be accessed online / web based (Mandiri Financial Supply Chain Management system) by Suppliers and Buyers in order to easily monitor documents and bill payments quickly, easily and safely. 
-	Mandiri Financial Supply Chain Management 
Mandiri Financial Supply Chain Management was a web-based online system for value chain transactions (relationships in the supply chain including Principals, Suppliers and Distributors), including Mandiri Supplier Financing and Mandiri Distributor Financing services. Mandiri Financial Supply Chain Management Features: 
1.	Ease of creating or uploading invoices for transactions with business partners.  
2.	Easy monitoring of business transaction documents and invoice status.  
3.	Ease of payment processing and use of financing facilities for business invoices.  
4.	Transaction security through the implementation of a multilevel authorization level  system.  
5.	Flexible because transactions could be carried out online anytime, anywhere.  
6.	Provision of transaction notifications and reports for easy reconciliation of business bills.  
</t>
  </si>
  <si>
    <t xml:space="preserve">Supply competency development program- The bank carries out vendor meetings and gatherings which has the following benefits:
1.	Sharing values 
2.	Synergy- A means of accelerating harmonious cooperation between Bank Mandiri and Bank Mandiri partners 
3.	Communication- Communication forum to get input from suppliers to improve the procurement process at Bank Mandiri 
4.	Engagement- Increase supplier engagement with Bank Mandiri 
</t>
  </si>
  <si>
    <t xml:space="preserve">Monitoring Mechanism 
In monitoring the implementation of fair operations, Bank Mandiri conducts audits both from external and internal parties. To measure the level of supplier/vendor satisfaction, Bank Mandiri has conducted a supplier satisfaction survey. In addition, the social responsibility monitoring mechanism related to fair operations is also carried out through evaluation and improvement of GCG implementation by carrying out self-assessments which are conducted every semester. Bank Mandiri also conducts a GCG Assessment which is assessed by the Corporate Governance Perception Index (CGPI), namely The Indonesian Institute of Corporate Governance (IICG). 
</t>
  </si>
  <si>
    <t xml:space="preserve">In carrying out their duties, all BCA employees must protect the reputation of BCA, including but not limited to: 
•	Maintaining the self-appearance and behaving  with the good ethics and manners (through the  actions and words).  
•	Not compromising excessively while performing vendor pre-qualifications and vendor bill  verification.  
•	Avoiding any meetings that will influence the  decisions related to the employees’ duties and responsibilities.  
•	Avoiding any situations where the vendors’ behavior might lead to personal gain and/or create loss for BCA.  
•	Protecting the confidentiality of BCA and vendor data obtained when performing their duties and not using them for personal gain.  
•	Providing information proactively to Management or the authorities if there is any family relationship or affiliation with the vendors that may potentially influence objectivity in carrying out tasks.  
•	Preventing conflict of interest consistently while dealing  with vendors.
</t>
  </si>
  <si>
    <t xml:space="preserve">Procurement Policy 
The Policy on the Procurement of Goods and/or Services related to Operating Supplies and Buildings shall contain, among others, the following: 
1.	The Provisions and Authority in relation to the Procurement of Goods and/or Services i.e., the provisions on the procurement method, payment system, eligible procurement transactions, etc. 
2.	System of Procurement of Goods and/or Services i.e., the provisions on centralization and decentralization, types of goods and/or services by category, handling of issues relating to procurement, etc.
3.	Classification of Activities i.e., the provisions on the Classification of Activities of Procurement of Goods and/or Services. 
Process of procurement 
-	Request for the goods/services needed
-	Selection of Vendor
-	Analysis (preparation of documents, quotation, price review &amp; analysis, announcement, issuance of PO/PKS/KK)
-	Approval by competent officer
</t>
  </si>
  <si>
    <t xml:space="preserve">Implementation of the Anti- Graft Policy in the Procurement Process
1.	The personnel at all levels of the company are prohibited from requesting or receiving, permitting or agreeing to receive any gift or reward from a third party who in return obtains or purports to obtain any facilities or privileges from the company in relation to the company's operational activities. 
2.	The personnel at all levels of the Company are prohibited from requesting or receiving, permitting or agreeing to receive any gift or reward from a third party who in return obtains or purports to obtain a certain job or order from the company in relation to the procurement of goods or services. 
3.	If a customer, partner, or any other party gives holiday parcels/gifts on certain occasions such as Idul Fitri Holiday or other festive holidays, and if: 
-	as a result of receiving the parcels/gifts it is believed that the Company will be adversely affected and the Company’s decision may be affected, and 
-	the value of the parcels/gifts are unreasonably high, then the relevant personnel receiving such parcels/gifts must immediately return the parcels/gifts along with an explanation that the personnel at all levels of the Company are prohibited from receiving such parcels or gifts
</t>
  </si>
  <si>
    <t>Documentation i.e., the provisions on the documentation used in the procurement of goods and/or services, and the provisions on bank guarantees</t>
  </si>
  <si>
    <t>All vendors must be treated equally in terms of opportunity, information, consideration in decision making during the vendor selection process as external entities that are bound professionally.                                                                                      Not taking advantage of any errors
made by vendors. Meaning that when
it can be explained and Danamon
accepts the explanation, consequently
Danamon is obliged to provide an
opportunity for re-negotiation as long
as it is acceptable for Danamon.                                               Every sourcing activity must be done
openly and accountably.
Protection on confidentiality
information provided by vendor to
Danamon and vice versa.
Not allowed to provide any information
that can give advantage to one vendor
only</t>
  </si>
  <si>
    <t>Danamon vendors is divided into two, which are: corporation /legal entity and individual vendors, with the following conditions:                                                      1. Corporation/legal business entity vendors (Taxable Enterprises) is prioritized for: - Principal vendors - Distributor or Sole Agent - Re-seller Individual vendors are required to have special skills needed by Danamon or located in the areas which are not covered by the related head office of sourcing units.                                                2. Required to have Danamon deposit
accounts, unless there is special written declaring vendor’s reason for not having/opening an account in
Danamon and it should be acceptable
by Danamon.                                                  3. Maximum vendor life time is 9 (nine)
years, except for vendors of software
providers, hardware providers,
maintenance providers and / or
professional services that have a
dependency on a software and
hardware owned by Danamon, and also
for any element that have Intellectual
Property Rights inherent in them.
Vendor who already in contract for 9
(nine) years is allow to rejoin the tender
process after 1 year recess period.
4. Prospective vendor can be
obtained from any source which are
not limited to the internet, users,
Danamon’s customers and vendors
 who directly submit their company
profiles. 
In order to meet the requirements
and needs of Danamon, Sourcing
Unit of Danamon does the following:
1. Conducting vendor profile assessment,
vendor performance assessment, and
vendor feasibility assessment. 2. Ensuring that products (goods/services)
listed in the catalog through the
selection processes as defined in
Danamon Procurement Policy. 3. Ensuring sourcing process conducted
using the following vendor selection
methods which stated in Danamon
Procurement Policy:
– Direct pointing which divided into 2 types, common and specific
method,
– Rapid tender,
– Competitive tender, and/or
– E-auction                                               Process selection of tender participants and
the winner of vendor selection must be
done in transparent and accountable.
4. Required to conduct vendor visit
together with Procurement Division in
any sourcing process for Cooperation
Agreement (“Perjanjian Kerjasama” –
PKS) with contract value starting from
Rp.100million, by way of visiting
vendor’s location and/or vendor’s
client location related to the ongoing
sourcing process. Should the vendor is
located oversea or should the
prospective winner vendor is listed on
the top ten list of valid market
reference, this visit is optional.
5. Before conducting sourcing, ensure that
necessary approvals from the
authorized officer in accordance with
Sourcing Management Limit Approval
as regulated in Danamon Procurement
Policy have been obtained.                           6. Ensure PKS documents are
administrated, monitored and are kept
for two years or throughout binding
cooperation life time unless during that
period vendor never been invited to
sourcing process by Danamon.7. Ensure vendor’s document
confidentiality 8. Ensure sourcing execution with deviation and/or sourcing with special
conditions is conducted through a
process as stated in Danamon
Procurement Policy</t>
  </si>
  <si>
    <t xml:space="preserve">In any circumstances, either at home or at the office, it is not allowed to accept any gifts, goods, commission in cash or alike (cheques, vouchers), souvenir, food;  Not engaging in any activities of borrowing from/ lending money to the vendor;  Avoiding non work related entertainment, including banquet provided by vendor;  Returning all samples of goods to the vendor;  Avoiding conflicts of interest, either personally or group or through an employee’s family member that may influence the Sourcing Unit in the sourcing decision making; Not to exploit the relationship with
vendors for personal benefit. </t>
  </si>
  <si>
    <t>Evaluation of vendor performance should be done for all vendors who are bound by PKS at least once a year, and 3 months prior to the PKS ends or on certain/in special conditions. Evaluation conducted by Sourcing Unit and related user or by Procurement Division if necessary in accordance with the scope and requirements. Performance evaluation conducted on: - Timely delivery or Service Level Agreement (SLA). - Quality of goods / services based on PKS. - Price and/or expense. - Service and commitment during the PKS period. - Penalty - Truth-verified information from market. Danamon Internal Audit Division Danamon
and /or Quality Assurance or Internal
Control Unit conduct audit/vendor
interview if necessary and conduct vendor
oversight or review in order to ensure that the policies and procedures in Danamon
Procurement Policy has been properly
executed.</t>
  </si>
  <si>
    <t>The basic principles of procurement of goods and services
at the Bank are as follows:
1. Efficient: procurement of goods and/or services must
be endeavored to obtain optimal and best results in a
shortest amount of time by spending minimum funds
and capability in a reasonable manner and not solely
aiming to getting the lowest price.
2. Effective: the procurement of goods and/or services
must be in accordance with the predetermined
requirements and provide the maximum benefit in
accordance with the targets set.
3. Competitive: procurement of goods and/or services
must be open to all the Providers of Goods and/or
Services that meet the qualifications and is performed
in fair competition between equal Providers of goods
and/or services that meet certain conditions/criteria
based on clear and transparent rules and procedures.
4. Transparent: all provisions and information regarding
the procurement of goods and/or services, including
procurement administrative technical requirements,
evaluation procedures, evaluation results,
determination of prospective suppliers of goods and/or
services, are open to all the qualified providers goods
and/or services.
5. Just and Fair: arrange an equal treatment for all
prospective Goods and/or Service Providers who meet
the requirements.
6. Open: procurement of goods and/or services can be
pursued by all prospective providers of goods and/or
services that meet the requirements.
7. Accountable: must achieve the target and can be
accounted for so as to keep away from potential
misuse and irregularities.</t>
  </si>
  <si>
    <t>Tender, namely procurement that is widely announced
through the mass media with at least 3 (three)
potential participants.
2. Limited Tender, namely the procurement of goods
and/or services offered to limited number of parties
with at least 2 (two) potential participants within
certain limited values.
3. Direct Selection, namely the procurement of goods
and/or services which is carried out directly by
appointing one provider of goods and/or services
with due observance to the conditions of Direct
Appointment.
 4. Direct Procurement, namely the purchase of goods on
the market, thus the value is based on market prices,
including E-purchasing within certain limited values.
5. Self-management is implemented for work that is
incidental and/or simple and easy to supervise/monitor.
The implementation of the work if the labor force or
daily labor must be individual/individual within certain
limited values.                                                   As one of the means to support BNI’s strategy to transform into digital banking in the context of facing business
competition, increasing stakeholder satisfaction and GCG principles. Since 2017 BNI has used the Electronic Procurement
(e-Proc) Application to procure goods and services, in the form of the Procurement Management and Vendor Management
modules._x000D_</t>
  </si>
  <si>
    <t>In implementing the procurement of goods and services,
BNI implements the following ethics:
• 	 Carrying out tasks in an orderly manner, with a sense
of responsibility to achieve the goals, efficiency and
truthfulness to the objectives of the Procurement of
Goods and Services;
• 	 Work professionally, independently, and maintain the
confidentiality of information which by nature must
be kept confidential to prevent deviations from the
Procurement of Goods and Services;
• 	 Not to influence each other directly or indirectly which
results in unfair business competition;
• 	 Accept and be responsible for all decisions made in
accordance with the written agreement of the parties
concerned;
• 	 Avoid and prevent conflicting interests of related
parties, both directly and indirectly, which results in
unfair business competition in the Procurement of
Goods and Services;
• 	 Avoid and prevent waste/leakage of state/company
finances;
• 	 Avoid and prevent abuse of authority and/or collusion;
and/or
• 	 Not accepting, not offering, nor promising to give
or receive gifts, rewards, commissions, rebates,
and anything from or to anyone that is known
or reasonably suspected to be related to the
Procurement of Goods and Services.</t>
  </si>
  <si>
    <t xml:space="preserve">•	Procurement of goods/services shall obtain optimum and best results within a swift timeframe by using as minimal as funding and capabilities fairly and not based solely on the lowest price. 
•	Procurement of goods/services shall be in line with the set requirements and provide significant benefits according to the set targets. 
•	Procurement of goods/services shall be an open opportunity for vendors of goods/services that meet the requirements and shall be done through sound competition between the equal vendors and meet certain requirements/criteria based on clear and transparent rules and procedures. 
•	All rules and information on procurement of goods/services, including technical requirement of procurement administration, evaluation procedures, evaluation results, determination of prospective vendors, are conducted transparently for interested parties. 
•	Procurement of goods and services can be participated by all vendor of goods/services that fulfill the set requirements. 
•	The procurement of goods and services can be participated by all providers of goods/services that meet the stipulated requirements. 
•	Shall meet the target and accountable, hence preventing form the potential of abuse and fraud. 
•	The goods and/or services to be procured shall refer to the standardization of goods and/or services and/ or have been used by other banks/companies. 
•	Procurement of goods and/or services is carried out by the Procurement &amp; Logistic Operation Division, if it is carried out by another work unit, it must first obtain a Principle License from an Authorized Officer. 
•	Procurement of goods and/or services can be delegated to work units other than the Procurement &amp; Logistic Operation Division up to the limits of the authority given. In excess of the given authority, approval must be sought from the Competent Authority. 
</t>
  </si>
  <si>
    <t xml:space="preserve"> Vendor management includes the process
of registration and selection of prospective vendors, monitoring, and evaluation of vendors performance, to identification of a blacklist. Vendor management creates a database of BRI’s potential suppliers that are ready and able to participate in BRI’s procurement.
2. The Registered Vendor Certificate is issued for qualified and eligible vendors from any business sectors that provide goods and services required by BRI.
3. BRI has created a list of vendors to refer to ina procurement process. The list was created by identifying qualified and eligible vendors based
on BRI’s criteria. 
4. Vendors are valuated based on procurement process, quality, delivery, responsiveness, and maintenance period.
5. BRI has developed a registered vendor management app, SKT Online, integrated with BRISMILE. The system enables self-service function for vendors
to register their companies (online registration) as well as evaluation function on a vendor’s legality and business capacity and issuance of Registered Vendor Certificate.</t>
  </si>
  <si>
    <t xml:space="preserve">EDuCATION PROGRAM FOR PARTNERS (VENDOR GATHERING) 
In 2020, BRI has organized Vendor Gathering through the Bank’s Partners/Suppliers Forum Group Discussion (FGD). The program presentation in this gathering includes: 
1.	Sharing on BRI future vision and mission.  
2.	Strengthening harmonious collaboration between BRI with its working partners.  
3.	Communication forum to obtain vendors’ inputs for improvement of procurement process in BRI.  
4.	ISO 3700:2016 dissemination and partners’ evaluation.  
Gifting policy- Not accepting, not offering or promising to give or receive gifts, rewards of any kind to anyone known or  reasonably suspected to be related to the procurement of goods and services.  
</t>
  </si>
  <si>
    <t xml:space="preserve"> To participate in a procurement activity, vendors must have a Registered Vendor Certificate. The Certificate is proof that the holder has been officially listed as BRI’s vendor and is required for vendors to compete in a procurement process.                                                   The criteria and the procurement process, from planning to bidding and awards, are identified and decided transparently according to GCG principles.</t>
  </si>
  <si>
    <t>It organized public recruitment of
suppliers and promoted inclusion
of suppliers with premium
brands, leading technologies and
standardized management into the
supplier information bank.</t>
  </si>
  <si>
    <t xml:space="preserve">The Bank relied on its supplier
information bank for centralized
procurement in management ,
actively introduced high-quality
suppliers, and optimized the stock
structure.                                                                              It put the information bank into greater use for supplier access, grading and risk
assessment, and established a hierarchical approval and collective deliberation
mechanism to review supplier access into the information bank for tight control.                 Perform IT-based management of
suppliers                     </t>
  </si>
  <si>
    <t>Conduct
supplier
satisfaction
surveys</t>
  </si>
  <si>
    <t>Environmental management
system certificate, occupational
health certificate, environmental labeled products certificate,
energy saving certificate, and
social responsibility standard
certificate.                                                                                                              Measures for performing social responsibilities in energy
saving and environmental
protection and occupational
health and safety as well as
self-assessment on the effects.                                                                                                                                                                             Information on whether the
product is included in the energy saving and environmental
protection list for government
procurement                                                             The Bank comprehensively
investigated and evaluated risks of
suppliers and weeded out failing
suppliers in time.</t>
  </si>
  <si>
    <t xml:space="preserve">Supplier diversity- Our customers, suppliers and communities span many cultures and continents. We believe this diversity makes us stronger, and we are dedicated to building a diverse and connected workforce where everyone feels a sense of belonging. 
Supplier management conduct principles
1.	HSBC will treat suppliers in a fair and consistent way
2.	HSBC will communicate to suppliers in a knowledgeable, clear and transparent way
3.	HSBC will always behave in a professional way when dealing with our suppliers
4.	HSBC will listen and act quickly on incidents of poor conduct by HSBC employees when interacting with suppliers
5.	HSBC will hold our supply chain to the same high standards that it demonstrates
</t>
  </si>
  <si>
    <t xml:space="preserve">Supplier on-boarding- We require suppliers to meet our compliance and financial stability requirements, as well as to comply with our supplier ethical code of conduct. We consider on time payment to be of paramount importance, and our commitment to 
paying our suppliers is in line with all local requirements 
We made early payments to thousands  of our suppliers during the year to support them through the pandemic. 
Our supplier emissions are currently calculated using a methodology based on supplier spend. In 2020, we began the three-year process of targeting our largest suppliers, representing 60% of our annual supplier spend, to encourage them to make their own carbon commitments, and to disclose their emissions via the CDP supply chain programme. This programme will allow us to work with our suppliers to understand their commitment to carbon emission reduction, to educate those that are starting their journey, and to collaborate with those that are leading in this area. 
</t>
  </si>
  <si>
    <t xml:space="preserve">Approach with suppliers- Our ethical code of conduct for suppliers of goods and services, which must be complied with by all suppliers, sets out minimum standards for economic, environmental and social impacts. 
Requirements under supplier code of conduct 
1.	Economic- bringing economic benefit to the workers, investors and communities in which a company operates.
2.	Environmental- expects its suppliers to support sound environmental management principles and reduce their impact on the environment within which they operate.
3.	Social- UN Guiding Principles on Business and Human Rights
4.	Labour- Suppliers must prohibit the use of all types of slavery and forced and bonded labour and give workers, whether local or migrant, the right and the ability to leave employment when they choose
5.	Health and safety- Suppliers must provide a safe work environment, abiding by local laws and regulations;
6.	Ethics- Suppliers must support fair-trade and ethical sourcing practices relevant to the commodity or service provided
</t>
  </si>
  <si>
    <t xml:space="preserve">
Supplier risk management policies- As part of the HSBC sourcing process, all potential suppliers will be subject to due diligence and in order to comply with data protection laws we are required to notify our intentions regarding the use of your data. The bank conducts programmes and resources address specific areas of risk, like management of third-party suppliers. 
</t>
  </si>
  <si>
    <t xml:space="preserve">The Bank is dedicated to actively safeguarding the equal participation of micro and small enterprise suppliers. It also strengthened system building, established the supervision mechanism, properly managed contract performance, and saw to it that procurement was carried out bank-wide with honesty, self-discipline, high efficiency and compliance. </t>
  </si>
  <si>
    <t>The Bank integrated important procurement needs across the board, steadily promoted the framework agreement management mode, and applied it to more suppliers and projects. It combined open online invitation for bids and targeted invitation so that qualified micro
and small enterprise suppliers can participate in the competition. While proposing requirements on the
basic eligibilities of qualified suppliers, the Bank did not have any other requirement on the registered
capital or scale of the enterprises except for a few projects with special requirements.</t>
  </si>
  <si>
    <t>The Bank included responsible procurement in links such as supplier selection, procurement, review,
supplier management and contract signing. Besides, the Bank required that “suppliers may not commit
illegal and rule-violating behaviours causing environmental and social risks such as environmental
pollution and illegal employment” in the bid invitations of all projects.
During supplier inspection and project review, the Bank evaluated the suppliers’ undertaking to
environmental protection and social responsibilities. In addition to suppliers’ written commitment, the
Bank also inspected their environment-friendly equipment and related measures, healthy office, and
took the inspection results into consideration during the project review. The Bank required clearly that “the supplier shall not be involved in any illegal activity that
triggers the social risk, e.g. illegal employment” in all bidding and invitation documents. During
supplier investigation and project review, the Bank evaluated the supplier’s undertaking to social
responsibilities, and taking into consideration the signing of employment contracts, purchase of
social insurance, health and safety of working environment, and implementation of labour protection
measures during the procurement project review.</t>
  </si>
  <si>
    <t>RANGE</t>
  </si>
  <si>
    <t>&lt;20: 1 star
20-30: 2 stars
30-40: 3 star
40-50: 4 Star
50&gt; 5 star</t>
  </si>
  <si>
    <t>&lt;7: 1 star
7-9: 2 stars
9-11: 3 star
12-14: 4 Star
14&gt; 5 star</t>
  </si>
  <si>
    <t>&lt;16: 1 star
16-18: 2 stars
18-20: 3 star
20-22: 4 Star
22&gt; 5 star</t>
  </si>
  <si>
    <t>&lt;11: 1 star
11-12: 2 stars
12-14: 3 star
14-16: 4 Star
16&gt; 5 star</t>
  </si>
  <si>
    <t>&lt;5: 1 star
5-10: 2 stars
10-15: 3 star
15-20: 4 Star
20&gt; 5 star</t>
  </si>
  <si>
    <t>SV Final rating</t>
  </si>
  <si>
    <t>CX Score Quantitative</t>
  </si>
  <si>
    <t>CX Score Qualitative</t>
  </si>
  <si>
    <t>CX Final Score</t>
  </si>
  <si>
    <t>CX Final rating</t>
  </si>
  <si>
    <t>EX Quantitative Score</t>
  </si>
  <si>
    <t>EX Qualitative Score</t>
  </si>
  <si>
    <t>EX Final rating</t>
  </si>
  <si>
    <t>Supplier satisfaction score</t>
  </si>
  <si>
    <t>Supplier satisfaction rating</t>
  </si>
  <si>
    <t>Society and Planet score</t>
  </si>
  <si>
    <t>Society and Planet rating</t>
  </si>
  <si>
    <t>New Aggregate Score Total</t>
  </si>
  <si>
    <t xml:space="preserve">Star Rating </t>
  </si>
  <si>
    <t>Digital Experience 
- Omni-Channel strategy
- Self service kiosks/terminals
- Personalised Product stack/portfolio
- Phygital (physical + digital) 
-- Degree of innovation (degree of adoption of AI, virtual chatbots)
-- Predictive analytics (Budget predicting tools, Expense management tools)
-- Gamification of UI</t>
  </si>
  <si>
    <t xml:space="preserve">Digital banking strategy
</t>
  </si>
  <si>
    <t>Brand story
-personna based brand (result)
- digital onboarding
-aesthetic/design outlook
- Customer security measures  
- Rewards &amp; offers
- social media interaction (blogs, articles, community interaction etc.)</t>
  </si>
  <si>
    <t xml:space="preserve">  </t>
  </si>
  <si>
    <t xml:space="preserve">Banks </t>
  </si>
  <si>
    <t xml:space="preserve">Omni-Channel strategy: 
To turn that vision into a reality, the bank has decided to build a centralized platform for omni-channel customer engagement. The aim was to extend and enhance the customer experience by delivering tailored, relevant content at each step on their journey, regardless of the channel of engagement chosen by the customer.
Self-service kiosks/terminals: 
- The bank has NO self-service terminals
Personalised Product stack/portfolio
The bank deployed an integrated platform for customer engagement, enabling it to harness omni-channel customer behavior data to predict their unique needs and proactively support their journeys.
Bendigo and Adelaide Bank has created an automated, analytics-driven platform for in- and outbound marketing—enabling it to engage and market to fine-grained segments based on a 360-degree view of customer interactions across all touchpoints.
•	Create and customise multiple Savers for your life goals instantly.
•	Earn up to 0.70% per annum across all your Savers - *conditions apply.
•	Round-up your spare change with every purchase. Boost your Round-ups to supercharge your savings.
•	We’ve got you covered. Split your pay into any of your Savers automatically on pay day.
•	Use Covers and Forwards to stick to a budget and save every last cent.
•	Schedule Automatic Transfers to or from your Savers down to the minute
Phygital (physical + digital): yes
Degree of innovation:
Delivering Open Banking in line with industry timelines and leverage new capability into new customer offerings 
Extending Cloud and API capability and further leverage cloud-based applications, services, and platforms  
Predictive analytics: 
Up users are given an option to create several savings account options called ‘Savers’ to help meet their financial goals. 
Up also provides a wide array of budgeting tools including automatic spending categorisation, upcoming bill prediction, transaction tracking, balance notifications and year-end financial review. 
Gamification of UI: 
Up app is attractive, and full of creative live graphs used in budget management tools with emojis </t>
  </si>
  <si>
    <t xml:space="preserve">Yes, 'Up'- digital only bank
Bendigo’s partnership with Australian fintech Tic:Toc – the world’s first fully digital home loan platform – gives the customers access to banks instant home loan, Bendigo Express. Tic:Toc uses artificial intelligence technology to deliver significant efficiencies in home loan assessment compared to traditional processes. Since launch, USD 3.04 billion of applications have been processed through Tic:Toc. 
Ultradata, to enhance banking software capabilities and financial services 
Cuscal, Australia’s leading independent provider of payment solutions including card and acquiring products, mobile payments, fraud prevention, EFT switching and direct entry 
Partnership with TAS includes cloud, infrastructure-as-a-service, managed services, software-as-a-service, and business services </t>
  </si>
  <si>
    <t xml:space="preserve">Digital on-boarding
-	Introducing ability to sign documents digitally, identify customers via video endpoints, and enable end-to-end digital onboarding to enhance overall customer experience.                       - 3 mins to create account on Up 
Aesthetic/App design- Personalise, show/hide, and re-order your accounts to suit you
Up’s app is extremely animated, colourful and attractive
•	Anchoring buttons to the bottom of the viewport, and making them full-width. Close to your thumb and easy to hit.
•	Removing anything extra like images, so you could move faster without distractions.
•	Using conversational instructions (eg “What is your mobile number?” Instead of “Enter mobile number”). And only using secondary body text when it was really necessary.
•	Using example text for the input placeholder, so you'd know what the right info looks like.
-	MailChimp’s use of emotive design
-	Round-Ups have been a staple feature of Up where your transactions are automatically rounded up to the nearest dollar (or even higher) and the difference is put into a Saver of your choice. A visually appealing by-product of this is that your activity feed contains nice rounded whole numbers. We noticed this drew attention to numbers that weren’t rounded — often your available balance
Social Media- 
-	Helpful financial advise for families and individuals 
-	Community support initiatives 
-	Inspiring stories 
-	Home loan tips 
-	UP_banking- promoting app features- emergency savings, budget trackers etc
Security 
-	Up- Next Gen security features and the safety of accounts backed by Bendigo Bank.
-	Accommodating transactional-security by accounting for payment abuse and allowing customers to use ‘Up Tools’ to set security boundaries for the same. 
- Building predictive models at front end to screen and detect fraudulent entries and prevent money laundering risks. 
- ICT Contract- Cuscal, Australia’s leading independent provider of payment solutions including card and acquiring products, mobile payments, fraud prevention, EFT switching and direct entry </t>
  </si>
  <si>
    <t xml:space="preserve">- Omni-Channel strategy
-	During BOQ’s long history, it has evolved from a Queensland focused, retail branch-based bank to a national diversified financial services business with a focus on niche commercial lending segments, highly specialised bankers and branches run by small business owners who are deeply anchored in their communities. We provide a range of products to support the financial needs of our customers and pride ourselves on building long term customer relationships that are digitally enabled with a personal touch.
-	93 Owner -Managed Branches (OMB) are run by local Owner-Managers who understand the importance of delivering high quality customer service and are deeply committed to the communities in which they operate.
-	. The owner-managed network benefited from a revised franchise agreement, which better incentivises home lending growth, whilst a strategic focus on expanding the BOQ unique owner-manager model has yielded three new conversions in FY20
- Self-service kiosks/terminals- none as such just ATMS and rediATM network
- Personalised Product stack/portfolio
•	We provide a range of products to support the financial needs of our customers and pride ourselves on building long term customer relationships that are digitally enabled with a personal touch.
•	BOQ is the Retail banking arm of the BOQ Group and is comprised of 165 branches across Australia offering a range of banking products. Our 93 Owner -Managed Branches (OMB) are run by local Owner-Managers who understand the importance of delivering high quality customer service and are deeply committed to the communities in which they operate.
•	Digital home loans, credit cards, insurance and superannuation- Virgin Money autralia
•	Commercial lending, deposits, financial markets and insurance- BOQ business
•	Asset finance and leasing- BOQ FINANCE
•	Lending deposits, credit cards, and insurance for doctors and dentists- BOQ spcialist
- Phygital (physical + digital) 
- Degree of innovation (degree of adoption of AI, virtual chatbots)
-	The VMA platform is a market leading technology solution providing customers with a personalised digital experience. It is an API first in design and has been developed as a cloud based scalable solution, with an evergreen upgrade path, hosted in Australia. This project is key to the digital transformation of BOQ and will provide us with the ability to sustainably grow our market share through a highly efficient channel.
-	BOQ’s comprehensive digital transformation plan includes investment in modernising the existing core infrastructure through migrating key data centres along with building a next generation core platform through Virgin Money Australia in order to provide an enhanced customer experience
- Predictive analytics (Budget predicting tools, Expense management tools)
•	Spending Track
- Keep track of your spending with auto spend categorisation. We’ll show you how much you spend on things like groceries, eating out, bills and more. 
- Tag your transactions
Create tags for your purchases and get a richer view of where your money goes. You can even tag across all your Virgin Money transaction and savings accounts, including Joint Accounts, so you control your money.
•	Set a budget
Set yourself a spend budget so you start creating better money habits
YOUR TOP 5
We'll even tell you the top 5 brands you spend with.
•	Real insights in real time
Smash your savings goals with clever insights and real-time alerts. We’ll even tell you when you’re tracking ahead or slipping behind your target.
Save your way
With both our savings accounts, you’ll be able to open up to 9 accounts so you can save however you want to.
•	Be a goal getter
Create a personalised goal and we’ll tell you how much you need to save to reach your target. We’ll even help you set up a recurring payment from your Virgin Money Go Account to help you get there sooner.
•	Round up to save up
Boom! Instant savings.
Want to start saving but don’t want to think about it? Simply choose to Round Up6 your Virgin Money Go Account purchases to the nearest dollar, and we’ll send the change straight into your linked Virgin Money savings account.
No need to wait to start using your new Virgin Money Go Account. You can add your card to your digital wallet in just a few simple steps.
-- Gamification of UI
•	The designs provide an intuitive, personalised and effective digital experience that simplifies, educates, serves and empowers users to do more. The new site will drive improved conversion and acquisition through logical, streamlined paths
</t>
  </si>
  <si>
    <t xml:space="preserve">Yes, Virgin money
In September 2009, we announced a partnership with Citibank Australia to deliver a full range of Virgin-branded banking products to the local market, giving Australians more choice in their everyday banking needs.
Fintech partnerships
Fiserv, to enable debit card program for Bank of Queensland and Virgin Money Australia. 
Octet, to provide B2B supply chain finance products to the Bank of Queensland. 
FinnOne from Nucleus Software, to digitally transform the banking operations and enhance customer experience. 
Temenos banking software, to simplify its digital business model and drive operational efficiencies. </t>
  </si>
  <si>
    <t xml:space="preserve">- digital onboarding
Online registration process, online document uploading, option to pick up application form were the customer left, online card activation 
-aesthetic/design outlook
•	Virgin Money rejects the notion of complex financial services. Instead they aim for clarity and simplicity in everything they do.
•	The new Virgin Money website is people-centric, transparent and honest to create authenticity. It aims to be innovative and daring yet supportive and educational to give the user confidence and build trust.
•	The website was designed to increase members’ ability to find relevant content, through the use of:
– An intuitive task based information architecture to surface the breadth of Virgin Money’s product offerings and demonstrate how they will benefit customers
– Modern, and elegant designs that break the grid, to create a point of difference.
– Pure responsive design ensuring each channel (mobile, tablet and desktop) is beautifully optimised.
– Expansive drop down navigation menus, allowing members to see deeper levels of the IA and find relevant content without clicking through multiple pages
– Tightly controlled colour palette to denote clear interaction language and brand personality
– Ample negative space to allow content to breathe
– Use of iconography and imagery to aid navigation and content
- Customer security measures  
Feel safe knowing your deposits are guaranteed up to $250,00022 per customer by the Australian Government’s Financial Claims Scheme.
- Rewards &amp; offers
Rewards and offers in credit cards, virgin go account and home loans 
Virgin Money rewards you for contributing and taking control of your super. Eligible customers can earn Velocity Points on the contributions you make to your Virgin Money Super account.
Velocity Points are paid to your Velocity membership account 3-4 months after the end of the Points Earn Period based on the net contribution’s10 you made to your Virgin Money Super account during the relevant Points Earn Period
•	great offers for their existing Virgin Money customers:
•	Enjoy 12 delicious reds &amp; whites from top Aussie regions for just $120. PLUS you’ll get a FREE bottle of delightful Song &amp; Dance Sparkling, a FREE bottle of Gold-winning Rosé from Margaret River AND 2 FREE Dartington Crystal stemless glasses, together worth $87!
•	It’s all delivered FREE and you don’t need to be a Virgin Wines member to take advantage of this amazing offer. But you’d better hurry – stocks are limited.
•	Virgin Active is  giving its customers  4 weeks free and $0 joining fees, when you join on a 12 month membership. Saving you a minimum of $144 on the standard 12 month membership2
•	Whether you’re spending big, saving hard, or simply building better money habits, we’re all for recognising and rewarding you every day, not just someday.
•	It’s easy to earn Virgin Money Points on your everyday Virgin Money Go Account and with our partners.
8 points on every purchase
Access loads of partner offers to earn thousands of bonus points and other epic benefits from awesome brands like The Iconic, HelloFresh and Menulog.
- social media interaction (blogs, articles, community interaction, etc
•	At Virgin Money, we’re committed to doing our bit to support vital communities to realise bigger possibilities. We’re passionate about creating real change to help improve people’s lives, for good.
•	In 2017, we kicked off a new partnership with HeartKids. HeartKids helps navigate the lifetime journey of the 64,000 Australian children, teens and adults affected by congenital heart disease – one of the leading causes of death in infants in Australia. 
Welcome Bonus5
Get 5,000 bonus points when you take out a new Virgin Money Go Account and make a purchase (that settles) in the first 30 days. Ends 31/07/21.
•	We like to reward you for the little things. That could be things like your birthday, reaching a milestone or just to say thanks. 
Booking a hotel21
Simply book your next hotel stay with us and earn 5 points per $1 spent upon check-out. And all from within the app.
Refer a friend13
Referring a friend to the Virgin Money Go Account could earn you 5,000 bonus points
</t>
  </si>
  <si>
    <t>Omni-Channel strategy: 
Out of 4 pillars of ANZ, Omni-channel is one of them. ANZ provides seamless omni-channel experiences to its customers by allowing them to access banking products across any channel be it using app, internet banking, social media platform, or in-person by visiting branch.
Self service kiosks/terminals: 
- There are self-service terminals, automatic teller machines and comfortable places to sit and chat with matching décor that makes the new branches feel more like an airline lounge than a transactional hub.
- Introduced several new self-service features to
ANZ goMoney and internet banking, including fixed-rate rollovers
Personalised Product stack/portfolio
- Personalised in-app notification
- Bank will get to know you and your business and offer smart, personalised banking ideas and solutions.
   - Tailored solutions
   - Specialised knowledge
   - Dedicated support
   - Industry insights
Phygital (physical + digital): yes
Degree of innovation:
- Chat to a real person in real time. No chatbots here! 
- Extending analysis of flood-related risks to incorporate bushfire and other risks related to retail customers
- Showing financial resilience of home loan customers with flood risks by test-piloting socio-economic indicators
- ANZ has introduced artificial intelligence (AI) technologies to improve customer engagement and operational efficiency. 
- ANZ said its institutional bank had introduced “machine learning and robotics” with 30 per cent of trade transaction processing now relying on the technologies.
Predictive analytics: 
Budget predicting tools:
- Allows to set a daily budget on an account, then ANZ Spendi will show you the daily spending and how you’re tracking. 
Expense management tools:
- App will automatically sort transactions by merchant or category so that customer can see valuable insights into their spending
Gamification of UI: ANZ app UI is more professional and simple in nature with wide range of services available online in few simple clicks.</t>
  </si>
  <si>
    <t xml:space="preserve">Digital banking app: ANZ app
Fintech partnership: 
- Optus and Singtel (provide domestic data and international data network services, mobility, collaboration, contact centre services, and managed services for the bank)
- Knosys (provide software services to the bank)
</t>
  </si>
  <si>
    <t>The ANZ App won Money Magazine’s Mobile Banking App of the Year 2020
In Australia, the ANZ App
is helping 3.2 million
customers stay on top of
their day-to-day banking</t>
  </si>
  <si>
    <t xml:space="preserve">Targeted customer segment: Retail, SME, and Institution 
Digital onboarding: 
- Retaill customers can open their account on ANZ app within 10 min. with complete KYC. and access banking products online
- ANZ has launched a new online lending platform to provide small businesses with conditional approval for up to $200,000 in unsecured lending in as little as 20 minutes.
- Developed in partnership with DemystData, ANZ Online Business Lending syncs with Accounting Software Platforms (ASPs) Xero, QuickBooks and MYOB.
 Rewards &amp; offers:
- Earn Reward Points on eligible transaction 
- Enjoy the convenience of 36 million locations around the world when using your ANZ Rewards Visa card.
- ANZ Rewards include entertainment, gift cards, shopping vouchers, merchandise and much more.
- ANZ reward points for ANZ cashbacks
Aesthetic/design outlook:
ANZ app has simple design resonating with ANZ website. The app easy to use and has professional aesthetic outlook.
Customer security measure:
Invested heavily in cyber
security capability, and remain in a strong position to keep 
systems, data and customers safe from the increasing pace, scale
and sophistication of cyber attacks.
ANZ's threat intelligence and 24/7 Security Operations Centre analyses
millions of data events every day to help keep customers, employees
and the bank safe online.
</t>
  </si>
  <si>
    <t xml:space="preserve">-	Being best in digital is a key strategy for the bank. Continues to deliver the best digital banking experience through new digital services, market leading technology, seamless service across channels and data driven insights 
-	Customer engagement engine- AI and ML to deliver personalised and innovative services 
-	Mobile banking app and internet banking has the higher NPS amongst peers 
Degree of innovation- 
-	Deep Personalization- Deploying artificial intelligence, machine learning and data insights to drive personalized and seamless services across channels 
-	Modern, resilient platform: Leveraging platform-as-a-service to deliver a resilient system, cutting applications and moving 95% of computing to the public cloud 
-	Digitising the end-to-end process: Automating and digitising processes to make things simpler, faster, and more user-friendly for both customers and employees                                                        Budget predicting tools 
•	Delivers personalised services and alerts to help customers manage their money better and make smart financial decisions  
Expense management tools 
•	Provides transaction notifications, budgeting tools and a monthly spending tracker  
•	Sends over 27 million smart alerts through the CommBank app and NetBank to help retail and business customers avoid unnecessary overdraft and credit card fees 
Predictive analytics 
•	Bill prediction feature using machine learning to identify recurring bills and provide a timeline for upcoming payments  
</t>
  </si>
  <si>
    <t xml:space="preserve">Digital banking app- CommBank app
•	Partnering with Klarna to offer a shop-now and pay-later experience. Customers can shop through the Klarna app at almost any online store, and make payments in instalments using their Commonwealth Bank credit or debit card 
•	Helping small businesses access their data through Vonto, an app that provides straightforward and actionable insights to small businesses. The aim is to optimise businesses. 
•	Providing existing customers with same-day lending decisions through BizExpress for unsecured loans up to AU$250,000 and secured loans up to AU$1 million 
•	Launches ‘CommSec Pocket’ (an investing app for people who are new to the share market and want a simpler experience) to provide a new way to invest. 
•	Invested in PEXA, which digitalises home loan settlements 
•	Signing device provided by Bankwest allows customers to sign their home loan contracts digitally. Bankwest is also innovating a digital portal and tools for brokers to allow real-time tracking of client’s applications. 
</t>
  </si>
  <si>
    <t xml:space="preserve">Aesthitic/ design app- 
-	The CommBank app and the banks internet banking platform have been constantly rated as at number 1 in NPS 
-	A simplified experience- new accounts screen has a better design and larger text support to make your experience even simpler.
-	Quick and easy shortcuts- Get quick and easy access to the transactions and payments you use the most to save you time and hassle.
-	Customise your accounts screen- Customise your accounts screen your own way – rename, reorder and hide accounts to suit you.
Engaging with customers 
- Helping customers in need- Emergency assistance package for customers affected by bushfires, storms and floods, the bank expedited $100 million in insurance claim, deferred loan requirements, restructuring SMEs etc 
- COVID support- reskilled employees
- Connecting customers with unclaimed benefits via benefit finder tool which uses data insights and ML to match customers 
- Benefits finder for businesses 
- Compassionate care for mortgage customers
Security
- Intelligent protection: Using real-time intelligent analytics to detect suspicious activities, send real-time alerts and automatically block fraudulent transactions 
- Cyber security program to strengthen the bank’s cyber defences. Enhanced detection, monitoring, security configuration and vulnerability management capabilities 
- Data management program- Enhancing tools, strategies, methodologies, standards and procedures to enhance quality and integrity of data management 
CommBank Rewards                   
-	Personalised rewards= We'll send you shopping rewards based on where you've shopped before, and similar places we think you'll like.
-	Earn cashback- You'll receive your cashback into your account within 5-14 business days.
•	A Benefits finder tool that connects customers to more than 230 government and third-party benefits 
•	Provides an integrated shopping experience within the app, along with personalised offers and cashback rewards 
Fintech partnerships 
</t>
  </si>
  <si>
    <t xml:space="preserve">Omni-Channel strategy: 
NAB enchance its multi- channel experience to improve customer access and help them to grow sales. Customers gets access to wide range produxts acrross different channels.
Self service kiosks/terminals: 
- There is NO self service branches, 90% of thier customers are using online mode.
Personalised Product stack/portfolio
- The bank is  trying to pick up all happy and sad, exciting and troubling moments where the customer really does need to think about what’s going on with their financial circumstances
- The data-driven engagement strategy also involves reaching out to all customers with an everyday banking account and home loan to gauge their cashflow, a powerful insights-driven check-in to determine the consumer’s relationship with the bank and particular needs.
Phygital (physical + digital): yes
Degree of innovation:
- Increasing virtual chats to optimise the customer support system–~15% of chat sessions transferred to contact centres 
- Enhance the use of data and analytics to deliver customer solutions and improve the control environment
- Continue to enhance technology resilience via insourcing and migration of apps to the Cloud. NAB Group has set a goal to migrate 100% to the Cloud.
- NAB uses AI to triage customer complaints and detect money-laundering activities.
- NAB harness Rich Data Corp’s ‘Delta’ credit risk management capability, which uses the industry’s most sophisticated explainable artificial intelligence and predictive machine learning models.
Predictive analytics: 
Free2Spend
Keep your savings goal on track by knowing exactly how much you have to spend each day.
Gamification of UI: 
The app features a simple, straightforward interface to allow you to quickly see all your accounts </t>
  </si>
  <si>
    <t xml:space="preserve">Digital banking app: 
- NAB app
- U Bank
Fintech partnership: 
- Aquired 86,400 (neobankl)
</t>
  </si>
  <si>
    <t>NAB has the right technology that allows them to move faster, respond quickly to change, work efficiently, and increase their resilience. 
This includes: 
• Leveraging the cloud
• Embracing data and analytics
• Creating a culture of high-speed delivery
Helped more than 6,500 customers via Customer Support Hub – a specialist team of bankers dedicated to recognising and responding to signs a customer is experiencing vulnerability.</t>
  </si>
  <si>
    <t>Targeted customer segment: Retail, SME, and Corporates
Digital onboarding: 
NAB have been simplifying and standardising our core customer facing processes. 
This has included: 
• Continuous improvement of the end-to-end lending process for small and medium business customers. 
• Simplification and automation of processes to bring new customers onboard. 
• Enhancing the ease of online self-service, including improvements to our NAB Connect platform (our solution for businesses with more advanced online banking needs). 
Rewards &amp; offers:
link in comment 
Aesthetic/design outlook:
- NAB app has simple look and feel with all basic banking function.
- U Bank also have simple outlook but the app is equipped with all advanced feature like wealth management tools , budgeting tools, set a goal feature etc.
- Both these apps are operated by NAB but the do not have same aesthetics outlook, NAB app follows colour scheme of NAB logo and website but UBank app has completely different outlook.
Customer security measure:
NAB has separate internal unit known as NAB Defence. NAB’s security promise to protect customers  against fraud. Verify transactions and changes to your account with SMS Security.
Maintaining resilient, reliable and secure systems oriented to customer outcomes and experience. This includes making things easier, faster and safer, while managing data privacy, security and
risks responsibly. Addressing digitisation and disruption through innovation is also important.</t>
  </si>
  <si>
    <t xml:space="preserve">Expense Management Tools
•	Pay bills online with Bpay- Schedule recurring BPAY payments or choose a date in advance to make a payment. Store biller details so you can quickly pay next time
•	Daily payment limit- Stay in control by easily managing your Daily Payment Limit in Online Banking and the Westpac App                                                                    Chatbots/Customer support
•	Introduced a chatbot for coronavirus-related queries for Australian customers  
•	Created a new digital process for New Zealand customers, which includes digital credit submissions, complaint capture and COVID assistance-related online forms 
•	Provided elderly customers with card access and opening of new accounts digitally, so they do not have to enter the branch                                                             •	Customer grievance management: Launched ‘Resolve’, a centralised customer complaints management platform, and have already reduced the complaint resolution time from 9 days in FY19 to 6.5 days by the end of September 2020   </t>
  </si>
  <si>
    <t xml:space="preserve">Digital banking app: Westpac app 
Investments and partnerships 
-	Doshii- Connects ordering apps, payment devices, loyalty and reservations platforms to any point of sale 
-	Indebted- Digitised debt collection, leveraging modern communications, automation and machine learning 
-	SLYP- Smart receipts that automatically link purchase receipts to a customers’ bank accounts 
-	Forte- Pioneering a new asset class called Tradeable Income-Based Securities (TIBS) 
-	Immutable- Creating real-game assets for developers, using blockchain technology 
-	Hyper Anna- A natural-language AI system for data analysis targeting relatively simple business queries that comprise 70% of an analyst’s work in a large organisation 
-	BasiQ- Open Banking API platform that provides connectivity to over 100 financial sources across Australia and NZ 
-	Urious thing- Conversational voice-based AI for digital interviewing, powered by machine learning 
-	Akin- An AI company that integrates neuroscience into its platform, creating a capability that not only manages complex problems but can form intrinsic relationships with humans 
-	Fillr- Standardises mobile forms into an easily readable format and fillable at the tap of a button 
-	Kepler analytics-  B2B platform for physical retail stores that provides insights through their AI engine and in-store sensors 
</t>
  </si>
  <si>
    <t>Engaging with customers
•	Customer remediation: Provided USD 200.5 million worth of refunds to over 2 million customers in FY2020. Removed 40 out of 200 fees from over 40 systems and aims to remove 20 more in FY2021 
Customer security 
-	Invested in Data Republic- A trust framework and secure platform that allows users to exchange data safely and securely 
Rewards 
-	Altitude Points
With an Altitude Points earning card, you can earn Altitude Points with every eligible purchase and redeem them for premium brands and lifestyle products, gift cards and frequent flyer points in a range of airline programs.
-	Velocity Points
With a Velocity Points earning card, you can redeem points for flights and upgrades, fuel, car hire or hotel stays. You can check your Velocity Points balance by logging into the Velocity Frequent Flyer site.
-	Lounge Access with partner airlines 
- Using instagram to understand millennial preferences and requirements from their mobile app</t>
  </si>
  <si>
    <t xml:space="preserve">Omni-channel strategy:
•	Offering the complete customer experience with best-in-class products and services, through our holistic, omni-channel approach and Digital Bank; 
•	With customers’ needs always at the centre of what we do, we piloted in 2019 a new high street wealth banking branch concept in Singapore where the digital meets the physical seamlessly. -Leveraging artificial intelligence (AI), advanced data analytics and our purposebuilt digital wealth advisory tool, our relationship managers can recommend to our customers the most suitable investment solutions for them. 
•	To help our digitally-savvy customers save and spend more wisely, we added Mighty Insights, powered by AI, to our all-in-one UOB Mighty app.
At the heart of our customer-centric approach is our focus on providing all the financial solutions our customers need, prefer and want, whether in person or online. Our omni-channel approach gives our customers access to a global network that includes:
•	more than 500 branches, including wealth and privilege banking centres, private bank suites, business and commercial banking centres, and offices across 19 markets;
Self service kiosks/terminals 
•	1.3 million automated teller machines (ATMs), including shared ATMs, and cash machines that support self-service banking transactions such as withdrawals, deposits and funds transfers;
•	 mobile banking apps, such as UOB Mighty and UOB Business; and internet banking channels that enable our customers to bank anytime and anywhere.
•	In 2019, the UOB Contact Centre launched an integrated telephony system for customers in Singapore, replacing the Interactive Voice Response system with a new Voice Portal. This reduced the navigation time for customers from 330 seconds to 120 seconds. With the new Voice Portal, our customers also benefit from simplicity and ease of navigation, resulting in a 20 per cent increase in the self-service rate. We also launched our chat service last year and since then, we have observed a four-point increase in our NPS.
•	The Contact Centre has seen an overall improvement in customer interaction quality, with the NPS increasing by seven points; complaints falling by 38 per cent; and compliments increasing by 57 per cent compared with the year before. We are attending to customers more quickly, reducing our average query handling time by 17 seconds while maintaining operational efficiency.
Personalised product portfolio
•	In 2019, we continued to enhance our suite of deposit, card and wealth products and solutions to help our customers achieve their personal financial goals.
•	Introduced the UOB Stash Account, a savings account that offers bonus interest on spending and savings, in Indonesia, Malaysia and Thailand;
•	Launched the KrisFlyer UOB Credit Card, the first bundled product in Singapore that can be combined with a savings account to earn bonus KrisFlyer miles;
•	Introduced MyPortfolio, a digital investment dashboard that provides our high-net-worth Private Bank clients an integrated overview of their portfolios at a glance, enabling them to monitor and to manage their assets in real-time;
•	Launched UOB Line Connect on Thailand’s most popular messaging app, Line, to enable balance and transaction enquiries for credit cards and unsecured loans, and to provide information such as new products and promotions.
 Phygital
•	Investment in agile technologies such as artificial intelligence and machine learning to offer customised and innovative financial services to its customers 
•	Strengthen its data analytics and capabilities to become a data-first organisation 
•	Apply comprehensive data governance and enhance monitoring and risk systems continually to combat cybersecurity threats and maintain a secure banking environment 
•	Investments in future learning, skills development, market relevancy and employability  
Predictive analytics –
•	To tap AI and machine learning to anticipate customers’ needs and to provide insights that help them save and spend more wisely.
•	TMRW learns from each customer’s unique behaviour tocreate a personalised and engaging banking experience.
•	In 2019, we launched Mighty Insights in Singapore, an industry-first artificial intelligence (AI)-based digital banking service, which uses advanced data analytics, machine learning and pattern recognition algorithms to give customers greater insight into their savingand spending habits;
Gamification of UI
•	The user interface is designed to be simple and intuitive with no traditional app menu so customers can manage
•	their banking seamlessly.
•	Our AI-enabled virtual chat assistant, Tia, knows more than 100,000 Thai words and phrases. Tia was the first
•	Thai-language chatbot launched by a bank in Thailand.
•	Customers can open a TMRW account digitally and securely using biometric authentication at our unique kiosks, with most accounts opened in under ten minutes.
•	provides intuitive, relevant and personalised alerts on spending patterns, subscription fees, refunds and travel expenses in prominent insights cards on the UOB Mighty app home screen.
•	Introduced MyPortfolio, a digital investment dashboard that provides our high-net-worth Private Bank clients an integrated overview of their portfolios at a glance, enabling them to monitor and to manage their assets in real-time;
Rewards and offers
•	launched the UOB Regal Metal Business Card to help our SME customers in Singapore access card privileges and rewards and cut costs in business travel and entertainment;
•	2015, UOB Mighty was the industry’s first all-in-one mobile app that combines banking services, contactless payments, dining and rewards in a single app.
•	Expanded our rewards programme for our Preferred Visa Platinum ardholders in Thailand to earn extra loyalty points on their spending at Central Group’s network of merchants.
•	Revamped our iconic UOB Lady’s Card rewards programme in Singapore to offer more freedom and flexibility in how rewards are earned in line with the changing priorities of women
</t>
  </si>
  <si>
    <t xml:space="preserve">Digital Banking App- Yes 
•	TMRW, the bank’s mobile-only digital bank, is available in Thailand and Indonesia to attract digitally-savvy millennials who prefer to bank on their mobile phones, anywhere and at anytime 
•	Mighty insights: An AI-based digital banking service designed to provide personalised insights by analysing banking and spending patterns. 
•	Mighty Fx: It offers customers in Singapore the ability to review current and historical rates for 11 major currencies and set their preferred rates alerts or automatic currency conversions.
Fintech partnerships &amp; acquisitions
•	Collaborated with Stellavingze Global (a women empowerment organisation in Malaysia) to offer wealth management solutions to its members and easy instalment payment and travel protection plans. 
•	Partnered with Fave, Fitbit Pay, Grab, Shopee, Singapore Airlines, SP Group, and Visa to make its customer’s digital payment and rewards redemption experience easier. 
•	Partnered with StarHub to develop and provide digital solutions for SMEs. 
•	Signed a Memorandum of Understanding with Shoppee to offer customers more value when using UOB’s flagship UOB One Credit and debit cards. 
•	Partnered with The FinLab to launch the Jom Transform Programme (Malaysia) to help local businesses digitalise their operations. 
</t>
  </si>
  <si>
    <t xml:space="preserve">aesthetic/design outlook Customer engagement 
UOB hired designers for their regional Engagement Labs (eLabs), which employ AI, data analytics, User Experience (UX) and User Interaction (UI) design to provide customers with a smart, personalised banking service.
From the get-go, the UOB Digital Bank team adopted design thinking practices. It derived design principles from deep customer research, insight gathering, and ethnographic research around how people wanted to bank and live their financial life, how they used banking products and what they expected in terms of interaction with their financial service provider.
Design thinking and customer surveys: 
•	A 2017 survey they conducted in Indonesia, Thailand and Malaysia, found that millennials “respond better to prompts that are fun and do not make them guilty” when it comes to managing their personal finances.
•	This led the team to consider using games to encourage saving and smart spending.
Rewards and offers
•	launched the UOB Regal Metal Business Card to help our SME customers in Singapore access card privileges and rewards and cut costs in business travel and entertainment;
•	2015, UOB Mighty was the industry’s first all-in-one mobile app that combines banking services, contactless payments, dining and rewards in a single app.
•	Expanded our rewards programme for our Preferred Visa Platinum ardholders in Thailand to earn extra loyalty points on their spending at Central Group’s network of merchants.
•	Revamped our iconic UOB Lady’s Card rewards programme in Singapore to offer more freedom and flexibility in how rewards are earned in line with the changing priorities of women
Customer interaction
•	One of the features of the TMRW app is that the more money users save, the faster they level up in the mobile-only digital bank app. As users level up, they would unlock various options to build and enhance their virtual city.
•	From UI specialists working on screen interaction to a service design team that looks at delivering consistently good customer service through the bank’s chatbot or customer contact centre.
•	The engagement labs, or eLabs, are operational teams based in each country equipped with a range of advanced tools and techniques to engage with customers of that specific country, around the things that matter to these customers.
-targeted customer segment brand proposition (retail, SMEs) 
•	UOB SmartBusiness: A cloud-based integrated solution that enables small businesses to automate key operating processes such as accounting, inventory and employee management. 
•	UOB GetBanker: An app that enables a property buyer or an agent to search for a mortgage banker based on the type, location and price of the property.
•	UOB Mighty: Combining banking, payment and lifestyle services into one mobile app TMRW for younger population (millennials and GENz)
- Customer security measures 
•	UOB takes a proactive stance in managing fraud risks and has a governance framework and security measures in place to address risks across our internet banking, mobile banking and branch channels.
•	The Bank invests continually in fraud monitoring and detection systems and measures across the Group Security Operations Centre, IFM (Integrated Fraud management) and Cards Fraud Team.
•	Protection of personal data and customer information in accordance with applicable banking secrecy, privacy and data security laws
•	Ensuring the confidentiality and security of our customers’ information through comprehensive policies and processes protecting our customers from cyber threats through robust risk management systems and processes.
social media interaction (blogs, articles, community interaction etc.)
•	With a drive towards encouraging more salary crediting with UOB, UOB was able to use the Engagement Builder to create a custom insight that would give customers a financial incentive when they credit their salaries to their UOB accounts. Within a month, the marketing and go-to-market teams were able to launch this fully branded insight as part of the mobile application, with minimal support from IT.
•	Following the implementation of Personetics:
o	Insight ratings by banking customers average 2.6 stars out of 3, with a reach of more than 65% of the active digital base
o	Of the 400 UOB Mighty customers surveyed during the initial launch, 83% stated that they were highly satisfied with their digital banking experience on the UOB Mighty platform – an increase of 16% since the introduction of UOB Mighty Insights
</t>
  </si>
  <si>
    <t>OCBC- Group</t>
  </si>
  <si>
    <t xml:space="preserve"> Personalised Product stack/portfolio
•	there is a lot of product pushing in this industry, so we have long taken a different approach not to do that and, instead, focus on customers’ needs and life goals. That’s where conversations with our financial advisers start. Only after that are the appropriate products and solutions recommended. Many banks claim they do this, but not many truly do it. For us, this is something we are deeply committed to.
•	The bank officially launched an Accredited-Investor platform in 2019 – OCBC Premier Private Client, to serve the high-net-worth individuals with more sophisticated investment needs 
•	The OneAdvisor Home portal became an essential enabler for OCBC to serve its customers and real estate ecosystem partners better. Through this portal, consumers can assess their affordability for their home purchase and select their dream home 
•	Instant access to secured loans for homes and cars through the MyInfo platform.  
Omni-channel approach
•	While OCBC continues to roll out market leading digital capabilities, it does not neglect the experiences its branches deliver to our customers. The bank believes that the human touch in consumer banking cannot be replaced entirely by digital channels. Having warm, friendly and engaging frontline staff at its branches remains a strategic component. they have also enabled our staff with digital tools and solutions to increase their efficiency and convenience.
•	Customers can now scan a QR code using the OCBC Pay Anyone app to withdraw cash at their ATMs in Singapore, enabling the convenience of going card-less. 
•	
 Self-service kiosks/terminals
•	Best Self-Service Banking and ATM Innovation – Smart ATMs and Service Kiosks awarded by The Digital Banker’s Global Retail Banking Innovation Awards 2019
•	Best Digital Banking Initiative – Instant Approval and Use of Banking Products awarded by The Digital Banker’s Global Retail Banking Innovation Awards 2019
•	Best Internet Banking Initiative awarded by The Digital Banker’s Global Retail Banking Innovation Awards 2019.
•	First in Singapore to enable cardless cash withdrawals at ATMs using QR codes via OCBC Pay Anyone app. 
•	Rolled out new ATMs to migrate teller transactions like high value cash withdrawals and deposits to digital self-service.
Next generation ATMs were rolled out to 23 branches in 2019. These ATMs allow us to migrate high volume counter services to a self-service channel, thus helping customers save time. Some of these services include cash withdrawals of up to S$200,000 at one go, the ability to choose note denominations, and making simultaneous notes and coins deposits. Digital service kiosks, located in our branches and supported by our digital ambassadors, also help to speed up the delivery of high-demand services such as activating overseas card usage and updating personal and account details. 
Degree of innovation
•	The use of customer analytics and comprehensive product understanding provides customers with bespoke solutions and ideas to optimise investment returns. Analytics-driven solutions- The use of customer analytics and comprehensive product understanding provides customers with bespoke solutions and ideas to optimise investment returns. 
•	Human-Centred Design (HCD) practice - OCBC embraces the HCD practice to build products and services that are functional, easy to understand, and emotionally engaging. This move has led to the development of a structured design approach that starts with a deep understanding of the customer’s needs.  
Predictive analytics (Budget predicting tools, Expense management tools)
•	With digital channels such as their chatbot, Emma, OneAdvisor Home, and other online sources, OCBC increased their loan take-up almost four times. 
•	Employed AI-powered voice banking to offer proactive, personalised, and automated money management  
•	OCBC was the first bank to launch a full suite of goal-based advisory and financial planning solutions on digital platforms via OCBC Life Goals 
•	First bank to launch Market Same-day Online Business Incorporation and Instant Account Opening for ‘Born Digital’ start-ups in Singapore  
•	Open Banking/SGFinDex for augmenting financial and retirement planning using aggregated, holistic data 
•	RoboInvest: Digital advisory at-scale platform with 34 thematic portfolios 
</t>
  </si>
  <si>
    <t>Yes,  FRANK by OCBC
                                                                                                                                                                                                                                                                OCBC embraced collaboration with fintech
                                                                                                                                                                                                                                                                companies through The Open Vault and
 harnessed new technologies— from biometrics                                                                                                                                                                                                                                                             to artificial intelligence (AI) —in a discerning manner.</t>
  </si>
  <si>
    <t xml:space="preserve">The FRANK name stems from the phrase “frankly speaking,” and is intended to convey honesty, sincerity and simplicity. (Singapore is an English speaking nation, so there aren’t any language barriers to worry about.) The bank chose to capitalize FRANK simply to balance out the OCBC acronym, which stands for Oversea-Chinese Banking Corporation.
The new brand is wrapped with the slogan, “FRANK, The New Way to Bank.”
aesthetic/design outlook
•	FRANK was designed primarily to connect with youths in a sustainable way. In addition to the ones at NTU and SMU, the latest store at NUS University Town presented an opportunity to challenge conventional thinking and develop a radical approach—to create a space that adheres to the principle of human-centred design.
•	Inspired by the university’s green drive, the store features an innovative cooling system that cools hot ambient air without coolants, at 20% of the cost of traditional air-conditioning
- digital onboarding
The application process for our consumer banking products is now entirely digitalised, paperless and fuss-free
targeted customer segment brand proposition (retail, SMEs)
•	launched a wide spectrum of digitally-enabled products for our retail and corporate customers with many first-in-markets. Today, close to 8 in 10 of our digital Consumer customers bank on their mobile devices and nearly two-thirds of our SME and Corporate customers perform their transactions on our digital platform; overall, more than 90% of our total volume of financial transactions in Singapore were performed digitally
•	Clients not only have access to the broad range of best-in-class wealth and financial products, with many of them being business owners themselves, they are supported by OCBC’s business banking and investment banking services.
Customer security
New Product Approval Process (NPAP) to ensure that all inherent 
risks associated with new products and services are comprehensively identified, managed and mitigated, including compliance with regulatory requirements and adequacy of resources to support the new product and services.
Social media interaction
•	The bank monitors and measures the quality of the delivered experience. This monitoring is achieved by systematically and rigorously measuring customer satisfaction levels, the number of customer complaints (the fewer, the better), and customers’ willingness to recommend the bank (Net Promoter Score).
•	launched the first FRANK by OCBC survey, the FRANKly Asked Questions, to understand and track psychographic variables of millennials such as their values, attitudes, interests and desired experiences
- Rewards &amp; offers
•	STACKTM, a digital loyalty platform powered by OCBC, for tracking and exchanging rewards points across multiple rewards programmes
</t>
  </si>
  <si>
    <t xml:space="preserve">Omni-Channel strategy: 
The bank’s “Innovation radar” is helping banks to create an omni channel experience for customers 
Self service kiosks/terminals: 
- There is NO self service branches, 90% of thier customers are using online mode.
Personalised Product stack/portfolio
DBS seeks to provide a personalized experience for each individual customer by addressing all relevant touch points. The banks want to create an unsurpassed customer journey that allows customers to “Live More, Bank Less”. 
As part of bank’s constant transformation, we have embarked on a journey to achieve n=1 personalisation, achieved through the following:
•	Personalised offer – based on the next best recommendation model   
•	Personalised goal – transparency and clearly defined goals based on customers past engagement   
•	Personalised tracking – ease of engagement   
Phygital (physical + digital): yes
Degree of innovation:
AI/ ML capabilities drive our chatbot technology. Chatbot usage volume increased from 350,000 to 400,000 unique conversations, with 82% of requests self-fulfilled by customers. Looking ahead, the banks plan to use sentiment analysis by integrating text, voice and video data to enhance conversational chatbot capability.
5G and other emerging technologies will play an outsized role in a post-pandemic world. The bank’s “innovation radar” is based on nine Big Themes, a set of disruptive trends and technologies that includes blockchain, AI and multi-cloud adoption, which create an ecosystem for constant innovation
The bank conducted end-to-end tests of contactless ATM and Video Teller Machine (VTM). The 5G contactless ATM combines different technologies that eliminates the need for physical cables and can be placed anywhere. With contactless VTMs, customers can be authenticated via facial verification using biometric data, instead of an ATM card or pin number.
With the OPPR (Operations Processes and Platform Re-engineering) programme, we accelerated process automation to enable Straight-Through Processing capability with 8% productivity saves year-on-year
Predictive analytics: 
Track all expenses
Set budget per category – Shopping, Dining, etc
Start controlling finances
Get wise with your money.
Budget optimiser puts you in control with tips and offers that you'll love. Work out your monthly budget, track expenses and plan your spending
Gamification of UI: </t>
  </si>
  <si>
    <t xml:space="preserve">Digibank
</t>
  </si>
  <si>
    <t>Targeted customer segment: Institutional banking, consumer banking, and wealth management 
Digital onboarding: 
DBS HomeConnect app: To engage customers during their house hunting process, giving them information such as the last transacted price, rentals and the nearest amenities, on their phones. The app contains a loan calculator to help customers work out the financing required. They can also contact a DBS loan specialist via the app. 
SMEs in Singapore are able to access an online business community through our DBS BusinessClass app. 
The bank continues to onboard retail customer through Digibank. 
Rewards &amp; offers:
on every thing 
Aesthetic/design outlook:
Digibank layout is more professional and a proper set of colour theme is followed 
Customer security measure:
DBS Bank takes every step to ensure security standards.
1.	Encryption
2.	Firewalls
3.	Timed Log Off
4.	Computer Virus Protection
5.	Secure Login
6.	Customer Responsibilities</t>
  </si>
  <si>
    <t>Omni-Channel strategy: 
The bank has multi-channel strategy.
Self-service kiosks/terminals: 
- The bank has self-service terminals
Personalised Product stack/portfolio
CIMB do offers personalised product and service to different customer segments. 
CIMB preferred: priority banking service that rewards customers with personalised choices and exclusive privileges that transcend borders. Bank’s investment solutions and financial advice are designed to help them grow and protect their wealth wherever they are in ASEAN.
Worked with MoneyThor and Active.Ai to further develop CIMB Enhanced Virtual Assistant (EVA) to include a Spend Analyser and natural language conversational capabilities. 
Phygital (physical + digital): yes
Degree of innovation:
The bank have an ‘experience design’ team that works on optimizing both front-facing services and back-office processes for a streamlined CX.
The bank is embed design thinking methodology in each step of experience design such as journey mapping, customer research, user interview, user testing to ensure we walk in the customer’s shoes end-to-end throughout the process.
CIMB announced its mid-term growth plan Forward23. The series of projects will explore the use of analytics, blockchain, and artificial intelligence, and other technologies within banking operations at a total projected investment of MYR2 billion (US$480 million).
Predictive analytics: 
The bank do have data driven insights foe SME business to support them but nothing clearly mention about such prediction tools</t>
  </si>
  <si>
    <t xml:space="preserve">Digital onboarding: 
CIMB Bank PH’s mobile app integrates Jumio’s AI-driven identity verification technology to provide a safe, secure and fast digital onboarding experience — what used to take 15 minutes with a video KYC process now takes less than five minutes, resulting in an increase in conversions and happier customers.
Jumio’s identity verification solution uses machine learning, AI, certified liveness detection and face-based biometrics to ensure the person behind a digital transaction is who they say they are by matching a user’s live selfie with the photo shown on their government-issued ID
Rewards &amp; offers:
on every thing 
Aesthetic/design outlook:
CIMB click has basic UI design 
Customer security measure:
The bank continues to invest heavily in Technology &amp; Cyber Risk Management practices under the Enterprise-Wide Risk Management (EWRM) Framework, in alignment with the Bank Negara Risk Management in Technology (RMiT) with enhancements to the Technology Risk Management Framework covering business and technology drivers around people, processes and technology.
The bank has the Three Lines-of-Defence risk management model </t>
  </si>
  <si>
    <t>Omni-Channel strategy: 
Maybank offer omni-channel experience to its customer and has won a award Excellence in Omni Channel Integration: Maybank2u, Reimagined for You (Winner)
Self-service kiosks/terminals: 
The bank has self-service terminals
Personalised Product stack/portfolio
Digital touchpoints (e.g. Maybank2u and Maybank Trade mobile apps, Maybank2u and Maybank2e websites and Etiqa online portals)
Enhancing customer service levels and improving process efficiency as well as providing faster and more convenient banking options
Meeting customers’ expectations for personalised financial advice and financial solutions
Maybank has embraced technological changes by incorporating machine learning for effective credit-decision making and enhanced analytics for more personalised customer engagement.
Maybank Trade mobile app was enhanced with new features enabling personalised notifications and
reminders as well as Seamless Securities Borrowing and Lending (SBL), while offering market intelligence and portfolio management summaries, among others.
Degree of innovation:
Launched Artificial Intelligence (AI) for Anomalous Parts Detection, to investigate and detect anomalies in vehicle parts proposals in claims submissions
This included the enrichment of disruptive audit digitalisation and analytics platforms to incorporate Artificial Intelligence/ Machine Learning components, where applicable, to better support and strengthen IA advisory role to the Management and stakeholders
Customised online analytics programme, called the AI Learning Hub, for the Bank.
Heightened competition from new digital entrants, coupled with new regulatory and technology developments (Digital Bank Frameworks, Open Banking, Blockchain, Banking as a Service (BaaS) solutions, Work From Anywhere/Home models), requires us to continuously adapt and innovate to remain relevant and productive
Predictive analytics: 
Goal Savings Plan
Turn your desire into a Goal &amp; Track Digitally!
More disciplined goal based e-savings where the achievement of savings is displayed in the progress bar for easy tracking in the main dashboard.
Split-tiered interest rates, calculated daily basis and credited half-yearly in June and December
One-stop consolidated savings overview in online dashboard.
Set the Goal at no cost and no minimum amount needed.
Raiz is an automated investment service that rounds up each transaction from your Debit Card to the nearest Ringgit and invests the change into a unit trust portfolio based on your financial situation and goals.
Gamification of UI: 
Play your favourite games without disruption by reloading your game credit via Maybank2u and the Maybank app.
Maybank's first football gamification with Manchester United in Malaysia</t>
  </si>
  <si>
    <t>Digital on-boarding
Digital touchpoints (e.g. Maybank2u and Maybank Trade mobile apps, Maybank2u and Maybank2e websites and Etiqa online portals)
Aesthetic/App design
Maybank2u app offers varieties of banking features and has moderate look and feel, but bank is trying to refresh the visual aesthetics of this app
Maybank wealth app is highly attractive and has really attractive dark theme with perfect combination of colour. 
Social Media- 
Malaysia-based Maybank has recently introduced M2U Pay ‘Snap&amp;Sell’, a first of its kind innovative mobile application that enables individuals the convenience of selling their products anywhere and at any time on social media platforms.
Security 
Cyber risk management policy and methodology has been enhanced and aligned with international standards, such as the Cyber security Framework and Risk Management Framework by the National Institute of Standards and Technology, to take into account emerging threats.
We continuously seek to improve our risk adjusted returns and, in line with the Group’s digital journey, enhance our Active Portfolio Management (APM) through:
Continued Balance Sheet Optimisation by implementing a top-down APM system to enhance risk adjusted returns.
Identification of risk adjusted opportunities and target segments through bottom-up APM via data driven analytics. 
Enhancement of Efficient Frontier application (EF) and its usage to support the formulation and implementation of EF for Business Banking’s deposit strategy.</t>
  </si>
  <si>
    <t xml:space="preserve">Omni-channel strategy- Yes 
Self service kiosks- 
•	Expanded and enhanced in-branch tablet facilities to serve customers quickly and effectively, while enabling the Bank to reallocate resources to greater value add activities
•	1,000 self-service terminals. 
•	Launched first digital only branch featuring Personalised Teller tablets, Teller Assisted Units and a Discovery Zone interactive digital platform 
Personalised product stack/ Portfolio
o	Introduced the Brand Promise “Built Around You” which revolves around the principles of building trust through personalised experiences, by having a deep understanding of our customers, making every experience easy to delight customers consistently and to proactively anticipate customers’ needs to make their lives better. We do this by continuing to invest in new and more accessible technologies, leveraging on consumer collaborations, research and, insights to form an integrated banking platform with the aim of personalising solutions around customer needs. 
o	Including tablets in branches has allowed for a data driven personalised customer experience within the branch
Degree of innovation 
•	CX Lab- The CX Lab serves as a platform to explore the applications for new technologies, such as Artificial Intelligence and machine learning, among others, and to work with customers to understand their banking needs. 
•	Used Amazon Connect, a self-service cloud-based contact centre at HLB Singapore to transform the way customer support is handled.
</t>
  </si>
  <si>
    <t xml:space="preserve">Aesthetic/ design 
•	Easy to navigate
•	3 languages 
•	Chat to start banking- enter the service you require on the chat box and follow the steps 
•	Type your desired action, name and account 
•	Easy on the eyes- view all your transaction details on the timeline
•	Customise how you want to see your bank statements 
•	Fingerprint login 
•	Bulk bill payment- Pay all your bills in one go 
•	Sent money on mobile numbers 
Digital Onboarding 
•	HLB became the first bank in Malaysia to offer a truly digital on-boarding experience for Malaysians looking to open a bank account. The experience is fully digital, eliminating the need to visit a physical branch or Self-Service Terminal.
•	With the ‘Apply@HLB’ app, opening a bank account can be done in three simple steps anytime, anywhere.
Social media
-	Rewards, offers, celebrations/festivals 
Security 
Anti-Money Laundering (“AML”) system which leverages on artificial intelligence and machine learning to improve the effectiveness of AML detection, monitoring and reporting. 
Hong Leong Bank has incorporated the following security features for a safer online banking experience:
•	Up to 256-bit encryption with 128-bit minimum enabled by EV SSL certificate to secure online transactions.
•	8-16 characters of alphabets and numbers Password for all Hong Leong Connect customers.
•	ATM PIN / Credit Card ATM PIN / Temporary ID for registration or reset with Hong Leong Connect. TAC will be used as an additional method to identify that it is you who is authorising the session / transaction in Hong Leong Connect Online. TAC will be auto-triggered to your registered mobile number to authenticate certain online transactions, several settings, registration and reset.
•	Security Question will be prompted when an unusual online or mobile banking activity is being detected.
•	Security Picture to confirm that you are accessing the genuine Hong Leong Connect Online or Mobile.
•	Hong Leong Connect Online or Mobile will automatically log off if there is no activity performed after a while.
Community engaagement- </t>
  </si>
  <si>
    <t xml:space="preserve">Holistic branch model- The bank has a new branch model that encompasses digitally-enabled capabilities to deliver seamless products and services across all lines of business. 
Creating a seamless and efficient customer experience 
•	Rollout innovative strategies to address target segment needs (e.g. Road to IPO) for businesses looking to scale up.  
•	Redefine customer journeys by leveraging digital innovations.  
•	Avail extensive digital and physical touchpoints nationwide for customers’  ease of access.  
•	Embed Net Promoter Score (NPS) and fair dealing principles into KPIs.  
•	Transform rewards and loyalty to currency &amp; e-Wallet play across strategic partners.
AMY™ Chatbot: A virtual financial assistant designated to provide critical customer support on the AmOnline platform. Since its launch in 2018, the bank has seen significant growth in the number of customers who utilise AMY™ and AmOnline for services such as credit card application, card activation, pin reset, and credit limit increase. 
Introduced the wealth feature on AmOnline, a flagship online and mobile banking platform which is designed to make investments simpler and more accessible to budding investors 
</t>
  </si>
  <si>
    <t xml:space="preserve">Digital banking app- AmBank 
Fintech partnerships 
2.	Partnered with Maxis to leverage and harness the power of technology and data-driven personalized insights to SMEs 
3.	Launched “SME-in-a-Box” which aims to help businesses migrate onto e-commerce platforms to provide SMEs with telco and financing facilities 
4.	Partnered with Shell and Parkson to transform BonusLink loyalty and rewards by expanding into currency and wallet payment solution 
5.	Partnered with LUNO, the first regulated cryptocurrency exchange in Malaysia to support its exchange operations 
6.	First local bank in Malaysia to partner with UnionPay for a credit card collaboration, including, U Collection, a global privilege program that brings together hotels, shopping and especially curated dining offers for its premium cardholders 
</t>
  </si>
  <si>
    <t xml:space="preserve">1.	Targeted customer segments- retail banking and preferred segments in small business, SME, mid-corporate and strategic partners. 
2.	Customer engagement 
-	 Engagement platforms for customers are 
•	Customer Satisfaction Survey 
•	CX Mystery Shopping 
•	Digital and Online Solutions 
•	Contact Centres 
•	Customer Experience Unity Tour (CXT) 
-	SME customer growth is driven by effective AmBank BizCLUB community engagement initiatives, such as the AmBank BizRACE that provides support and guidance to SMEs in achieving their entrepreneurial ambitions. 
Rewards and offers 
-	Partnered with Shell and Parkson to transform BonusLink loyalty and rewards by expanding into currency and wallet payment solution 
-	First local bank in Malaysia to partner with UnionPay for a credit card collaboration, including, U Collection, a global privilege program that brings together hotels, shopping and especially curated dining offers for its premium cardholders 
</t>
  </si>
  <si>
    <t xml:space="preserve">Multi-channel strategy- Serve customers through multi-channel network comprising branches, self service terminals and digital channels which include mobile, internet and social media platform 
Self service kiosks- yes 
The Public Bank Group has more than 2,000 units of self service terminals which consist of Automated Teller Machines, Cash Deposit Machines, Cheque Deposit Machines, Cash Recycling Machines and Coin Deposit Machines installed at in-branch and off-branch sites nationwide. The Group continuously implement proactive measures to ensure maximum availability or up-time of these machines to maximise customer convenience. 
Degree of personalisation 
Maintain effective partnerships with banking and non-banking partners to develop personalized banking products keeping in mind that the needs of the customer change as they progress financially                                                 Public Bank leverages on data analytics to identify targeted customers in order to increase take up rates of telemarketing products.                                                          • Harness data analytics to gain more insights on customers’ lifestyle and lifestage financial needs.
• Improve customer insights so that suitable solutions can be offered which are designed according to customers’ preferences.
• Continue to enhance the capability of the Customer Relationship Management Application to provide more insightful customer information which can assist to predict customer behaviour.
-	the Group had in 2019 opened two new Red Carpet Banking Centres to provide more personalised and tailored advice and service to its customers. 
• Dedicated account management executives are stationed across branches nationwide to provide personalised services to customers.
• Through better and more effective engagements with customers, appropriate financial solutions can be matched to customers’ needs.
• As at the end of 2019, there are a total of 120 cross- selling units set up at various branches.
• Dedicated account management executives are stationed across branches nationwide to provide personalised services to customers.
• Through better and more effective engagements with customers, appropriate financial solutions can be matched to customers’ needs.
• As at the end of 2019, there are a total of 120 cross- selling units set up at various branches.
• Dedicated account management executives are stationed across branches nationwide to provide personalised services to customers.
• Through better and more effective engagements with customers, appropriate financial solutions can be matched to customers’ needs.
• As at the end of 2019, there are a total of 120 cross- selling units set up at various branches.
Digital innovation 
•	Open API for FinTech collaboration.  
•	Artificial Intelligence and Machine Learning for fast decision making.  
•	Big data predictive, behavioural and risk analytics for security and compliance.  
•	Industry standards for governance, business alignment, software development and security.  
•	In-house technology ownership. 
•	Internal capabilities for innovation &amp; service differentiation. 
•	Mobile-first design strategy. 
•	Agile development methodology to increase business agility. 
•	Corporate standards &amp; streamlined workflows. 
•	Code reviews for governance. 
•	Private cloud infrastructure to optimise ICT resources. 
•	Robotic Process Automation to save manpower required for mundane tasks. 
•	Internally developed software customisation &amp; deployment to align Overseas Operations. 
Chatbot 
•	Launched Ask Sara, a virtual assistant that contains more than 700 questions for easier onboarding of customers by sales staff. 
</t>
  </si>
  <si>
    <t xml:space="preserve">Digital on-boarding
•	In 2019, Public Mutual launched a new digital initiative, Digital Onboarding, which enables new investors to onboard almost instantly and unit trust consultants (UTCs) to service a larger investor base as it reduces the hassle of submitting physical forms. 
App design
-	Personalize your PB engage through the theme setting and profile upload
-	Share transaction receipt with the recipient via email, Whatsapp, WeChat, or any other supported app on your device
-	Quick Action Menu and shortcuts for easy navigation
Security 
•	Cyber Resilience Framework.  
•	Security-by-design principles.  
•	Constant upgrades with preventive ‘fail-safes’ for the ICT infrastructure.  
•	‘Safe-to-fail’ strategies for rapid breach detection &amp; recovery.  
•	Security conscious culture cultivation.  
•	Mobile app security feature- PB SecureSign is an easy and secured way to authenticate transactions by using biometric recognition or 6-digit SecurePIN. This feature will bind your device with your PBe User ID for enhanced security. Only one of your registered device can be activated with PB SecureSign.
Social media- Posts about cashbacks and rewards 
</t>
  </si>
  <si>
    <t xml:space="preserve">Self-service machine- As a part of its initiative to digitalise bank branches, the bank implemented card vending machines that offer card replacement, checking for lost cards and account opening features. 
Mandiri Intelligent Assistant (MITA)- It is a chat application which acts as an information service that can be accessed directly by users via cell phones to find out information about products, services, promotions, ATM locations and branches.
Online Registration for Autodebit Account via Microsite- In order to facilitate auto debit account registration, an autodebit account registration feature was developed. This feature allows an account to be registered without a power of attorney requiring a wet signature. As a substitute, the authentication mechanism uses a debit card and SMS authentication, which identifies the valid account owner.  
Cloud implementation- The bank also made innovations in providing IT infrastructure called Mandiri Cloud in the form of Infrastructure as a Service (IaaS) and Platform as a Service (PaaS). Where the conventional model took 12 weeks (procurement, server set-up, storage set-up, set-up network), it took 15 minutes for IaaS resource provisioning and 1 hour for PaaS. 
Machine learning application- The bank used a decision engine for retail loans guided by machine learning which accelerated the application and auto-decision process by 70% 
Data Analytics/ Personalisation  
a.	Sentiment analytics- Analysing customer complaint trends reduced complaints by 92% 
b.	Transaction analytics- 22% reduction in take over risk through analysis of debtor transaction trends.   
c.	Customer segmentation- Increased use of Mandiri Online by 20% through structured campaigns.   
d.	Personalised promotions- Increased credit card transactions by 105% through promotions according to customer needs.   
e.	Channel shifting- 10% increase in conversion of ATM users to Mandiri Online users.   
API Gateway development- Bank Mandiri prepared more than 100 Application Programming Interface (API) Services that could be used by bank partners. API-based cooperation forms had been implemented with various business partners, including: e-commerce, fintech, subsidiary companies and so on. 
</t>
  </si>
  <si>
    <t xml:space="preserve">Digital Banking app- Livin By Mandiri
Fintech Partnerships and Acquisitions 
1.	Partnerships for cashless transactions- The bank has carried out strategic partnerships to support its objective of a cashless society with a cobranding e-commerce cooperation, Shopee and also in the transportation sector: Jak Linko (Mandiri x Transjakarta) and Commuter Pay (Mandiri x KCI) 
2.	Amartha- Partnered with the peer-to-peer lending company to provide access finance or credit to micro, small and medium-sized businesses that are unreachable or unbanked.
3.	Sleekr by Merkari- Collaboration with the Software to service company allows business clients to efficiently manage company reports which are linked with Bank Mandiri accounts. 
4.	Privy Id- Partnered with this regulatory technology start-up which provides legally binding digital signature services. As a consequence, the process of opening security accounts has been reduced from 7 days to 30 minutes. 
</t>
  </si>
  <si>
    <t xml:space="preserve">Target Customer Segments-
-	Corporate Banking (Large Corporate dan Middle Corporate); 
-	Institutional Relations; 
-	Retail Banking 
(Consumer, Small and Medium Enterprises, 
Micro dan Wealth); 
-	Treasury and International Banking. 
Customer engagement 
-	Digital acquisition initiative - Non-bank Mandiri customer could open an account with the bank via partner platforms 
-	Digital payment initiative- Made it easier for customers to make transactions on partner platforms 
-	Mandiri Pintar Service – This service was for MSMEs to conveniently apply for micro credit via a digital platform 
</t>
  </si>
  <si>
    <t xml:space="preserve">Currently have a multi-channel experience, but aim to create omni-channel experience in 2021 
Self service kiosks- Digital Express- Along with adding digital capabilities to its branch network, BCA is also expanding its physical footprint with a focus on smaller branch format and non-permanent counters equipped with digital equipment 
Personalisation- BCA has also made use of big data analytics to understand customer behaviour and offer products according to customer trends and needs. 
Degree of innovation 
-	BCA has invested significantly in improvements to IT security as well as in machine learning, big data and artificial intelligence technology, all of which enhance the digital capabilities of the Bank and ultimately enrich the user experience. 
-	In 2020, BCA invested in following technology to improve efficiency- Optical Character Recognition, Artificial Intelligence, and Robotic Process Automation systems to reduce the requirements for human labour in certain work processes, allowing employees to dedicate more of their time to deepening relationships with customers and delivering value-added work. 
-	BCA continues to optimize the use of Machine Learning and Artificial Intelligence technology to carry out early detection of data traffic anomalies on its network and database.
</t>
  </si>
  <si>
    <t xml:space="preserve">Digital on-boarding 
-	Continuously making improvements in digital on-boarding processes to expand customer base 
App design- Simple, easy to use but very basic app with no personalisation options 
Some features in the app 
-	You can share money along with a greeting card to your friends/family on special days or moments 
-	Can see transaction activity without moving from the chat application
-	Transfer without moving from the chat application
Security- 
-	BCA has implemented a data security strategy through Data Loss Prevention (DLP), data classification, 2-Factor Authentication (2FA), and upgraded Security Information and Event Management (SIEM) tool to the latest technology in detecting fraud attempts. 
-	In securing the applications with direct exposure to the internet, BCA monitors data traffic for malware detection and frequently conducts application vulnerability testing. 
-	BCA continues to optimize the use of Machine Learning and Artificial Intelligence technology to carry out early detection of data traffic anomalies on its network and database.
Social media- Lots of posts on how to use their digital services and how to keep safe from frauds; some rewards and offers 
</t>
  </si>
  <si>
    <t xml:space="preserve">A new digital solution for individual customers with
omnichannel support providing a consistent experience
across web and mobile apps is to be launched in 2021.                                     The bank is using the big data platform,Talend, for
two initial use cases - customer behaviour and fraud detection - though it has additional
use cases in the works.
Under the first use case, the platform is
being used to build a 360-degree profile
of customers in a bid to better understand their behaviour and recommend products or
services they might like based on propensity modelling. “We are working on how to give the ‘next best offer’ to customers,”                                         Danamon plans to use the most up-to-date DevSecOps technology to ensure device stability, improved service control, and fast recovery in the event of an IT failure. In order to achieve a culture of responsiveness, they have taken the initiative to adopt a modern software development foundation where the process allows for rapid change and faster delivery by concentrating on software-defined life cycles that allow for the use of tools for process effectiveness and automation (CICD).                                 Bank Danamon uses a Cloudera machine learning platform for real-time consumer marketing, fraud detection, and anti-money laundering (AML) operations. The platform brings together data from more than 50 different systems and uses machine learning to: 
Predict consumer needs and decide which deals to give each customer in real time. 
Develop preventive triggers to detect fraud cases by uncovering new suspected fraud patterns. 
Send real-time warnings to customers about possible fraud to enhance customer experience and reduce complaints. </t>
  </si>
  <si>
    <t xml:space="preserve">1.D-Point is a reward point program obtained by the customer through various banking activities determined by Danamon as a reward for customer loyalty. The collection and calculation of points in this program is carried out by the system based on banking activities carried out by customers through Danamon products, which are calculated based on a predetermined point matrix. Customers can collect D-Points from several products they have as long as these products are in 1 (one) Customer Identity number (CIF). The collected D-Points can be exchanged for various prizes or merchandise directly by the Customer through the D-Point exchange channels provided by the Bank by accessing the D-Point redemption website 2. A smartphone application for Danamon Credit Card holders that makes it easy to control their Credit Cards, anytime and anywhere. The DCard Mobile application has various features for Danamon Credit Card holders to access real-time credit card transactions, bill payments, credit card limit fund transfers, change shopping transactions to installments, and submit requests for adding / reducing credit card limits (limit maintenance) , redeem reward points and even apply for a new Credit Card. This application complements D-Bank, Danamon's mobile banking application that provides access to banking services and is a series of innovations that will improve the quality of Danamon services, especially for Credit Card products. 3.Danamon Flazz, customers no longer need to carry large amounts of cash and are not bothered with cash transactions. With the Danamon Flazz card, one can do various daily transactions quickly and practically. Just need to tap the Danamon Flazz Card on the EDC machine / reader at all merchants marked with Flazz transaction will be completed. The Danamon Flazz card is also a multifunctional card that one can use for various types of payment transactions and purchases at more than 80 thousand partner merchant outlets 4. Danamon e-money card that has a special design and is only issued by PT Bank Danamon Indonesia Tbk (“Danamon”) in collaboration with Bank Mandiri e-money as a means of payment transactions instead of cash for payment transactions over from 50 thousand merchants who have collaborated with Bank Mandiri e-money 5. Different applications for business transactions(Cash Connect,Trade Connect,BisMart)                              </t>
  </si>
  <si>
    <t>Best Digital Bank 2020 from Asiamoney</t>
  </si>
  <si>
    <t>In 2019, Bank Danamon launched the D-Bank e-KYC Registration procedure. It allowed customers to open a new saving account without having to go to the branch. By simply downloading the app, customers are able to fill in the required forms and submit their ID card. At the end of the process, they will be connected to Bank Danamon’s video banking agent to conduct a KYC session via a video call. This takes on average 5 minutes to complete.                Danamon has preventive and solution procedures for
customer data security issues using both procedural
as well as technical approaches. To increase the
information security, Danamon only provides access
to customer information according to specific needs,
types of work and authority. In addition, Danamon
also enforces information security on employee’s
computer to prevent data leakage by disabling the
USB ports, running harddisk encryption and End
Point Encryption, limiting external email access and
access to certain sites on the internet, as well as
implemented Data Leakage Prevention (DLP) that
will generate alert when data is not allowed to be
sent through email.</t>
  </si>
  <si>
    <t>Digital onboarding- Account Opening - Open an account easily using video calls anytime anywhere                                     App features                                   Purchases: top-up credit, flight tickets (Garuda / Lion Air), internet data packages (XL)
Payment: Danamon and other bank credit cards, monthly bills such as Telkom and mobile phones postpaid, pay television bills (Okevision / TOP TV / Indovision / Transvision), loans (Adira Finance / Credit), E-commerce (GoPay, OVO, Paytren) , and Virtual Account payments.
Cardless Cash Transactions (D-Cash)          Social media- Interactive posts, basically promoting their app features/ festivals   2 languages in app</t>
  </si>
  <si>
    <t xml:space="preserve">In support of the acceleration of digitalization of services and to facilitate customer banking transactions, in 2020 BNI has started the development of an omnichannel platform that integrates the digital channels of BNI Internet Banking and BNI Mobile Banking so that customers have a seamless experience.             Degree of innovation                         Various features and services have been developed such as Virtual Assistant services, Financial Management, Digital Loans, Entrepreneurship Services, and other features.                                                    BNI also developed an Autopayment solution, which is a collection facility offered by BNI to enable direct payment of transactions on the Biller website and/or app with a daily limit that can be changed as needed and OTP as registration authentication. 
To make it easier for corporate and commercial customers to manage the composition of billing in different accounts, the Bank/BNI has included the Virtual Account Billing Splitting Management functionality to the BNI Cash Management System. Bills can be automatically distributed to various accounts using the Virtual Account Billing Splitting Management function. The BNI Virtual Account is also backed with a dashboard system that makes account management easier for corporate and commercial users. 
BNI took the initiative to explore more about Blockchain technology and seek ways to incorporate it into the digital technology stack required for BNI's digital business's future growth. Several R&amp;D prototypes and blockchain-based digital business models have emerged as a result of the investigation, with the potential to be developed and deployed as part of BNI's digitisation strategy.                                                Creation of automation tools with 24/7 service using chatbot technology to improve customer service.                                             Phygital- BNI Sonic, a Digital Customer Service Machine, has been deployed at numerous key locations, both in-branch and off-branch, totalling 126 (one hundred twenty-six) machines, to provide convenience to clients and prospective customers who seek to open self-service accounts. BNI has installed 182 (one hundred and eighty-two) Cash Recycler (T-Care) Tellers across 91 (ninety-one) BNI outlets to make it easier for consumers to make deposit withdrawals at Teller officers. T-Care allows customers to serve transactions and cash deposits more quickly.                                     </t>
  </si>
  <si>
    <t xml:space="preserve">Partnerships with fintech and e-commerce as a sales channel, such as Paylater-Traveloka, DUMIFIDAC, Tokopedia, etc. 
Collaboration with e-commerce merchants with increased transactions with credit cards including merchants such as   Shopee, Blibli, Tiket.com, JD.id, Lazada, Zalora, and others.  
Collaboration with JD.ID, Doku Wallet, etc for digital account opening so that customers can directly make transactions using BNI Mobile Banking.                                          Development of a digital-based business ecosystem that includes integrated notional pooling, cash distribution pooling, Eco-Smart, and other integrated digital solutions to enhance client transactions. 
Use of API-based and digital solutions to help the corporate, commercial, fintech, and e-commerce industries grow, such as platforms and channels for API-based transactions (open banking), onboarding, and open accounts digitally. </t>
  </si>
  <si>
    <t xml:space="preserve">The development of BNI Mobile Banking in 2020 focuses on improving UI/ UX, enhancing capabilities/features in supporting branch transformation. The features that are the advantages of BNI Mobile Banking include: •	 Biometric login •	 User ID autofilling •	 Branch-less activation for Mobile Banking •	 Digital account opening •	 Mobile cash                                                    Digital Opening Account service, making it easier to open a BNI savings account at any time and from any location using only a smartphone with face recognition technology.                                       Purchases: top-up credit, flight tickets, internet data packages 
Payment: BNI and other bank credit cards, monthly bills such as Telkom and mobile phones postpaid, pay television bills (Okevision / TOP TV / Indovision / Transvision), loans (Adira Finance / Credit)                                                         E-commerce (BNIPay) , and Virtual Account payments.
Cardless Cash Transactions (TapCash)          Social media- Interactive posts, basically promoting their app features/ festivals   </t>
  </si>
  <si>
    <t xml:space="preserve">Omni-channel strategy- Objective for 2021 
Self service kiosks- yes 
Degree of innovation
-	AI Virtual assistant 
-	BRI API- An open banking platform that enabled  BRI to cooperate with fintech &amp; e-commerce in a more convenient and faster way.
-	BRI BRAIN- an artificial intelligence developed to record, process, and consolidate all information from various sources. BRIBrain is the ‘brain’ for BRI in taking accurate and precise business decision to enhance the quality of products and services offered through its applications development. 
-	In 2020, BRILink implemented a delivery channel expansion strategy by focusing the quality of BRILink Agents utilizing BRIsat (BRI’s own satellite) technology to reach areas where cellular service is not yet available. 
</t>
  </si>
  <si>
    <t>1.	BRImo UI/UX redesign- This design change aims to provide a fresh look and new experience by prioritizing the ease and convenience of transactions.
2.	Complete Features- BRImo will improve the features of all channels at ATM, IBanking Web, SMS Banking and IBanking Mobile and will expand cooperation with aggregator billers to answer customer needs in transacting at BRI.
3.	Open an Account (Digital Saving)- Currently, prospective BRI customers can open an account through the BRImo application by uploading personal data and sending videos as a form of Know Your Customer (KYC) in establishing an account. By opening an account through BRImo, customers will also be registered with Brimo with financial facilities.
4.	Internet Banking Registration- Currently, new customers and existing customers who have not registered for internet banking can register for internet banking with financial facilities through the BRImo application. It is enough to register for internet banking through the BRImo application without having to go to the BRI work unit.
5.	Personal Financial Management (PFM)- The PFM feature will be used to assist customers in informing the amount of income and expenses made during transactions using the BRI channel.
6.	Presenting features that contain daily features commonly used by Bank BRI customers.- This fast menu feature is used to target users who are comfortable with SMS-based Mobile Banking. This feature is also equipped with a quick balance where customers can find out the main account balance in a short way.
Secuity features- BRI Digital Saving is a secure platform :
1. Customer driven data (avoids human error)
2. Input data is verified host-to-host with the citizen
registry database.
3. BRI sends OTP verification to the registered cell
phone number.
4. CDD (Customer Due Diligence) via Engine Face
Recognition
5. Liveness Detection, detecting eye and mouth
movement.
6. Issuance of a digital certificate by a credible certificate authority that is audited by the Ministry of Communications and Informatics.</t>
  </si>
  <si>
    <t xml:space="preserve">Degree of innovation: A series of new enterprise-level technology platforms with strong service capability and industry-leading advantages were built up based on 5G+ABCDI (AI, BLOCK-CHAIN, Cloud Computing, Big Data and IoT), through which a whole-process new technology transformation and application mechanism was established, covering forward-looking trend tracking, study and prediction, key technology research breakthrough and implementation of business scenario innovation.                                                                         An automatically controllable and industry-leading enterprise-level artificial intelligence (AI) technical system was fully built so as to perform the five core functions of “reading, listening, thinking, speaking and acting” of AI. A one-stop AI modelling workstation was constructed, achieving wide application of mainstream AI technologies such as machine learning, Optical Character Recognition (OCR), Robot Process Automation (RPA), and knowledge map by using facial, voiceprint, iris recognition and other biometric features recognition capabilities.                                                                         The Bank deepened the integration and coordination of online and offline channels. It continued to promote the coordination and integration of physical outlets, mobile banking, remote banking and new channels. It actively responded to the COVID-19 pandemic by providing digital and contactless customer services. The offline intelligent self-service channels can be used to handle 299 personal and corporate services, including more than 130 “medialess” services, covering the services frequently used by customers.  
The Bank also promoted the collaboration between outlets and online channels. The “Cloud Outlet” service was launched on mobile banking and WeChat mini program, and the full entry of personal customer managers was realized, for customers to handle more than 40 items of businesses through “Cloud Outlet”. In addition, a new service model of “Customer self-service + Remote operator assistance and verification” was introduced as a pilot program.  
ICBC Cloud Banking as the first bank launched “Home Agent Customer Service” by Cloud Desktop, and it also comprehensively upgraded ICBC intelligent robot “Gino (Gong Xiao Zhi)” which represents ICBC intelligent services.  
The Bank actively explored the transformation and innovation of outlets. By implementing the GBC interconnection strategy in an in-depth manner, it constructed special business scenarios such as “outlets + government service”, “outlets + inclusive finance” and “outlets + precious metals”, and built more than 1,200 outlets featuring in government service that could provide one-stop services including social security, provident fund, business administration and taxation, hence constantly enhancing the comprehensive service capabilities of outlets. </t>
  </si>
  <si>
    <t xml:space="preserve">ICBC Mobile:  
The Bank strengthened the application of technological innovations. It innovatively launched Mobile Banking 6.0, created “Customer Manager Cloud Studio” and “Cloud Outlet”, and introduced functions such as vocal print login, AR recognition of foreign currency, and AI intelligent recommendation.  
The Bank guided the rendering of services in the lower-tiered market. It launched the “Beautiful Home” version for the county market, to provide exclusive financial services for “benefiting the people, benefiting farmers, and benefiting business merchants”, which were introduced in 1,509 county sub-branches.  
The Bank implemented service transformation for the elderly. It continued to optimize the function and experience of “Happy Life” version for elderly persons, to improve the convenience of mobile financial services for the elderly.  
The Bank promoted the integration of online and offline services. During the COVID-19 pandemic, “contactless” functions were quickly introduced, such as online modification of card passwords, conversion of LPR interest rate and credit card repayment from other banks; online ordering and offline mailing services under 18 scenarios were supported, and 92 kinds of services could be handled at outlets through mobile banking code scanning instead of bank cards.  
ICBC Mall:  
The Bank completed the version 3.0 upgrade project for ICBC Mall, and launched interactive shopping experience functions such as face registration and APP aggregate payment. By adhering to featured and quality management, it sped up the layout of key areas such as procurement, travel and cross-border e-commerce, with the transaction amount of “5e+4” featured segments1 reaching RMB297.6 billion.  
ICBC Link:  
The Bank refined user experience by upgrading the version 5.0 of ICBC Link and fully optimizing the functional layout, process and experience of main interface. The WeChat mini program of customer manager was launched to integrate communication and transaction. In addition, the Bank innovatively launched the “gold red packet”, the first gold accumulation model integrating “financial service + social intercourse” in the banking sector.  
ICBC e Life:  
The Bank established an open ecosystem composed of online campaign pages, APP, WeChat applets, WeChat official account, and life account, to realize the transformation of comprehensive operation.  
It built nine scenarios including “shopping, catering, accommodation, travel, entertainment, education, health, urban services, and poverty alleviation and inclusiveness”.  
The platform developed six special columns of “shopping, credit bonus points, installment, in-app purchase, poverty alleviation, and recreation”.  
Mobile Payment:  
The Bank deeply cultivated the three-party payment and consumption scenarios, and participated in the consumption coupon issuance activities sponsored by Beijing and Wuhan municipal governments. It carried out such activities of 22 phases in total, reaching 33.80 million person-times of customers, and successfully issued nearly 5.00 million consumption coupons, directly driving consumption of approximately RMB0.47 billion.  
During the COVID-19 pandemic period, more than 100 activities on 30 themes were carried out, such as “Cloud Vegetable Buying”, “Traveling with Peace of Mind”, and “ICBC Food Season”.  
ICBC e Wallet:  
The application areas covered government affairs, people’s livelihood services, transportation, membership management, house purchase services, consumer finance and other scenarios, serving more than 33.00 million customers.  
During the pandemic, the “contactless” full online payroll service model was innovatively introduced, with the adoption of full online account opening and payroll payment process.  </t>
  </si>
  <si>
    <t xml:space="preserve">HSBC </t>
  </si>
  <si>
    <t xml:space="preserve">Digital experience
Omni-channel experience- With Pega, HSBC implemented a centralized real-time decision engine, unifying inbound and outbound channels – enabling more personal, and relevant customer experiences
Self-service kiosks- Digital branches, ATMs powered by ML 
Personalised product stack- HSBC is using AI to personalize its rewards program
The bank has partnered with Maritz Motivation Solutions to create a rewards program that reads customer data to predict how they might redeem their credit card points so it can market the offerings of a certain category —  travel, merchandise, gift cards or cash — more actively.
Degree of innovation- 
-	The bank is modernising its data and analytics infrastructure by investing in advanced capabilities in cloud, visualisation, machine learning and artificial intelligence platforms.  
-	ML in ATMs
-	Blockchain trade platform for digital bonds 
-	In-branch robo-assistant 
-	Gamification- Adding gamification to digital banking, HSBC launched ‘XiaoLingTong’ where customers can play as an avatar. It allows customers to explore areas like investing and retirement planning, accumulating points for the knowledge acquired to unlock benefits like exclusive product offers.
</t>
  </si>
  <si>
    <t xml:space="preserve">Digital on-boarding- Customers can apply online to open a current account in just 10 minutes and get approval within 60 seconds
Aesthetic/ design outlook- 
1.	Simplier design- The redesigned interface keeps features and services neatly organised in tabs on the bottom menu so you can navigate through the app quickly and intuitively. Now you can manage your finances, check account balance, pay bills, make FPS payments and more, all with one hand.
2.	Everything at a glance 
-	One-touch access to all your accounts
-	Instant overviews of your investment account status, asset allocations and portfolio performance, and stay up-to-date on market trends.
-	Transfer funds and pay bills conveniently with Faster Payment System (FPS).
-	Get all the support you need 24/7 through our 'Chat with us' function if you have a question.
3.	Personalised app settings for convenience- 
-	Easy management- Tap the "Profile" icon in the upper right-hand corner for instant access to all your eStatements and eAdvices. You can also update your small-value payment limit and other settings to suit your banking preferences.
-	Enhanced protection- option to display or hide your account balance on your Home screen for even greater security.
Social media- Wholesome Instagram page addressing the bank’s support to communities such as LGBTQ and women in business; initiatives towards sustainability etc 
Customer security measures- Mobile security key: The Mobile Security Key is part of the HSBC HK Mobile Banking app (HSBC HK App) and replaces the physical security device. You can use it to log on to mobile and online banking, and authenticate transactions more easily and conveniently.
</t>
  </si>
  <si>
    <t>Bank Name</t>
  </si>
  <si>
    <t>Omni-Channel strategy</t>
  </si>
  <si>
    <t>Self service kiosks/terminals</t>
  </si>
  <si>
    <t>Personalised Product stack/portfolio</t>
  </si>
  <si>
    <r>
      <t xml:space="preserve">Degree of innovation (degree of adoption of AI, virtual chatbots) </t>
    </r>
    <r>
      <rPr>
        <vertAlign val="subscript"/>
        <sz val="11"/>
        <color theme="1"/>
        <rFont val="Calibri"/>
        <family val="2"/>
        <scheme val="minor"/>
      </rPr>
      <t xml:space="preserve"> </t>
    </r>
    <r>
      <rPr>
        <sz val="11"/>
        <color theme="1"/>
        <rFont val="Calibri"/>
        <family val="2"/>
        <scheme val="minor"/>
      </rPr>
      <t>+ Gamification of UI</t>
    </r>
  </si>
  <si>
    <t>Predictive analytics (Budget predicting tools, Expense management tools)</t>
  </si>
  <si>
    <t>Digital X Final</t>
  </si>
  <si>
    <t>digital onboarding (retail, SMEs)</t>
  </si>
  <si>
    <t xml:space="preserve">aesthetic/design outlook </t>
  </si>
  <si>
    <t xml:space="preserve">Customer security measures  </t>
  </si>
  <si>
    <t>Social media + Community</t>
  </si>
  <si>
    <t xml:space="preserve">Brand Story Final </t>
  </si>
  <si>
    <t>Aggregate final</t>
  </si>
  <si>
    <t>=VLOOKUP(A21,'CX Score'!A3:M20,13,0)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</si>
</sst>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font>
    <font>
      <sz val="11"/>
      <color theme="1"/>
      <name val="Calibri"/>
      <family val="2"/>
    </font>
    <font>
      <sz val="12"/>
      <color rgb="FF000000"/>
      <name val="Calibri"/>
      <family val="2"/>
    </font>
    <font>
      <b/>
      <sz val="11"/>
      <color rgb="FF000000"/>
      <name val="Calibri"/>
      <family val="2"/>
      <scheme val="minor"/>
    </font>
    <font>
      <sz val="11"/>
      <color rgb="FF000000"/>
      <name val="Calibri"/>
      <family val="2"/>
      <scheme val="minor"/>
    </font>
    <font>
      <sz val="9"/>
      <color rgb="FF000000"/>
      <name val="Segoe UI"/>
      <family val="2"/>
    </font>
    <font>
      <b/>
      <sz val="11"/>
      <color rgb="FFFFFFFF"/>
      <name val="Calibri"/>
      <family val="2"/>
      <scheme val="minor"/>
    </font>
    <font>
      <sz val="11"/>
      <color theme="0"/>
      <name val="Calibri"/>
      <family val="2"/>
      <scheme val="minor"/>
    </font>
    <font>
      <b/>
      <sz val="11"/>
      <color theme="1"/>
      <name val="Calibri"/>
      <family val="2"/>
      <scheme val="minor"/>
    </font>
    <font>
      <sz val="11"/>
      <color rgb="FF454545"/>
      <name val="Courier New"/>
      <family val="3"/>
    </font>
    <font>
      <b/>
      <sz val="11"/>
      <color theme="0"/>
      <name val="Calibri"/>
      <family val="2"/>
      <scheme val="minor"/>
    </font>
    <font>
      <sz val="11"/>
      <color rgb="FF000000"/>
      <name val="Calibri"/>
      <family val="2"/>
      <charset val="1"/>
    </font>
    <font>
      <sz val="11"/>
      <color theme="1"/>
      <name val="Calibri"/>
      <family val="2"/>
      <charset val="1"/>
    </font>
    <font>
      <sz val="11"/>
      <color theme="1"/>
      <name val="Times New Roman"/>
      <family val="1"/>
      <charset val="1"/>
    </font>
    <font>
      <sz val="11"/>
      <color rgb="FFFF0000"/>
      <name val="Calibri"/>
      <family val="2"/>
      <scheme val="minor"/>
    </font>
    <font>
      <sz val="11"/>
      <color rgb="FFFFC000"/>
      <name val="Calibri"/>
      <family val="2"/>
      <scheme val="minor"/>
    </font>
    <font>
      <vertAlign val="subscript"/>
      <sz val="11"/>
      <color theme="1"/>
      <name val="Calibri"/>
      <family val="2"/>
      <scheme val="minor"/>
    </font>
    <font>
      <sz val="11"/>
      <name val="Calibri"/>
      <family val="2"/>
      <scheme val="minor"/>
    </font>
    <font>
      <sz val="10"/>
      <color rgb="FF000000"/>
      <name val="Calibri"/>
      <family val="2"/>
    </font>
    <font>
      <sz val="11"/>
      <color theme="1"/>
      <name val="Calibri"/>
      <family val="2"/>
      <scheme val="minor"/>
    </font>
    <font>
      <sz val="11"/>
      <color rgb="FF444444"/>
      <name val="Calibri"/>
      <family val="2"/>
      <charset val="1"/>
    </font>
    <font>
      <sz val="11"/>
      <color rgb="FF444444"/>
      <name val="Calibri"/>
      <family val="2"/>
    </font>
  </fonts>
  <fills count="21">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CE4D6"/>
        <bgColor indexed="64"/>
      </patternFill>
    </fill>
    <fill>
      <patternFill patternType="solid">
        <fgColor rgb="FF70AD47"/>
        <bgColor indexed="64"/>
      </patternFill>
    </fill>
    <fill>
      <patternFill patternType="solid">
        <fgColor theme="5"/>
        <bgColor indexed="64"/>
      </patternFill>
    </fill>
    <fill>
      <patternFill patternType="solid">
        <fgColor theme="7"/>
        <bgColor indexed="64"/>
      </patternFill>
    </fill>
    <fill>
      <patternFill patternType="solid">
        <fgColor theme="1" tint="4.9989318521683403E-2"/>
        <bgColor indexed="64"/>
      </patternFill>
    </fill>
    <fill>
      <patternFill patternType="solid">
        <fgColor rgb="FF002060"/>
        <bgColor indexed="64"/>
      </patternFill>
    </fill>
    <fill>
      <patternFill patternType="solid">
        <fgColor theme="9" tint="-0.499984740745262"/>
        <bgColor indexed="64"/>
      </patternFill>
    </fill>
    <fill>
      <patternFill patternType="solid">
        <fgColor theme="4"/>
        <bgColor indexed="64"/>
      </patternFill>
    </fill>
    <fill>
      <patternFill patternType="solid">
        <fgColor theme="3" tint="-0.249977111117893"/>
        <bgColor indexed="64"/>
      </patternFill>
    </fill>
    <fill>
      <patternFill patternType="solid">
        <fgColor rgb="FFFFD966"/>
        <bgColor indexed="64"/>
      </patternFill>
    </fill>
    <fill>
      <patternFill patternType="solid">
        <fgColor rgb="FFFFC000"/>
        <bgColor indexed="64"/>
      </patternFill>
    </fill>
    <fill>
      <patternFill patternType="solid">
        <fgColor rgb="FFFF0000"/>
        <bgColor indexed="64"/>
      </patternFill>
    </fill>
    <fill>
      <patternFill patternType="solid">
        <fgColor rgb="FFFFE699"/>
        <bgColor indexed="64"/>
      </patternFill>
    </fill>
    <fill>
      <patternFill patternType="solid">
        <fgColor rgb="FFD9E1F2"/>
        <bgColor indexed="64"/>
      </patternFill>
    </fill>
    <fill>
      <patternFill patternType="solid">
        <fgColor rgb="FFE2EFDA"/>
        <bgColor indexed="64"/>
      </patternFill>
    </fill>
    <fill>
      <patternFill patternType="solid">
        <fgColor rgb="FFFFF2CC"/>
        <bgColor indexed="64"/>
      </patternFill>
    </fill>
    <fill>
      <patternFill patternType="solid">
        <fgColor theme="4"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3">
    <xf numFmtId="0" fontId="0" fillId="0" borderId="0"/>
    <xf numFmtId="0" fontId="4" fillId="0" borderId="0" applyNumberFormat="0" applyFill="0" applyBorder="0" applyAlignment="0" applyProtection="0"/>
    <xf numFmtId="9" fontId="24" fillId="0" borderId="0" applyFont="0" applyFill="0" applyBorder="0" applyAlignment="0" applyProtection="0"/>
  </cellStyleXfs>
  <cellXfs count="207">
    <xf numFmtId="0" fontId="0" fillId="0" borderId="0" xfId="0"/>
    <xf numFmtId="0" fontId="3" fillId="0" borderId="0" xfId="0" applyFont="1" applyFill="1" applyBorder="1" applyAlignment="1">
      <alignment wrapText="1"/>
    </xf>
    <xf numFmtId="0" fontId="4" fillId="0" borderId="0" xfId="1" applyFill="1" applyBorder="1" applyAlignment="1">
      <alignment wrapText="1"/>
    </xf>
    <xf numFmtId="0" fontId="5" fillId="0" borderId="0" xfId="0" applyFont="1" applyAlignment="1">
      <alignment wrapText="1"/>
    </xf>
    <xf numFmtId="0" fontId="5" fillId="2" borderId="0" xfId="0" applyFont="1" applyFill="1" applyAlignment="1">
      <alignment wrapText="1"/>
    </xf>
    <xf numFmtId="0" fontId="6" fillId="0" borderId="0" xfId="0" applyFont="1" applyAlignment="1">
      <alignment wrapText="1"/>
    </xf>
    <xf numFmtId="0" fontId="0" fillId="0" borderId="0" xfId="0" applyAlignment="1">
      <alignment wrapText="1"/>
    </xf>
    <xf numFmtId="0" fontId="3" fillId="0" borderId="0" xfId="0" applyFont="1" applyAlignment="1">
      <alignment wrapText="1"/>
    </xf>
    <xf numFmtId="0" fontId="8" fillId="13" borderId="1" xfId="0" applyNumberFormat="1" applyFont="1" applyFill="1" applyBorder="1" applyAlignment="1">
      <alignment horizontal="left" vertical="top" wrapText="1"/>
    </xf>
    <xf numFmtId="0" fontId="11" fillId="8" borderId="1" xfId="0" applyNumberFormat="1" applyFont="1" applyFill="1" applyBorder="1" applyAlignment="1">
      <alignment horizontal="left" vertical="top" wrapText="1"/>
    </xf>
    <xf numFmtId="0" fontId="8" fillId="6" borderId="1" xfId="0" applyNumberFormat="1" applyFont="1" applyFill="1" applyBorder="1" applyAlignment="1">
      <alignment horizontal="left" vertical="top" wrapText="1"/>
    </xf>
    <xf numFmtId="0" fontId="8" fillId="3" borderId="1" xfId="0" applyNumberFormat="1" applyFont="1" applyFill="1" applyBorder="1" applyAlignment="1">
      <alignment horizontal="left" vertical="top" wrapText="1"/>
    </xf>
    <xf numFmtId="0" fontId="12" fillId="10" borderId="1" xfId="0" applyNumberFormat="1" applyFont="1" applyFill="1" applyBorder="1" applyAlignment="1">
      <alignment horizontal="left" vertical="top" wrapText="1"/>
    </xf>
    <xf numFmtId="0" fontId="9" fillId="0" borderId="0" xfId="0" applyNumberFormat="1" applyFont="1" applyAlignment="1">
      <alignment horizontal="left" vertical="top" wrapText="1"/>
    </xf>
    <xf numFmtId="0" fontId="8" fillId="0" borderId="1" xfId="0" applyNumberFormat="1" applyFont="1" applyBorder="1" applyAlignment="1">
      <alignment horizontal="left" vertical="top" wrapText="1"/>
    </xf>
    <xf numFmtId="0" fontId="8" fillId="0" borderId="0" xfId="0" applyNumberFormat="1" applyFont="1" applyAlignment="1">
      <alignment horizontal="left" vertical="top" wrapText="1"/>
    </xf>
    <xf numFmtId="0" fontId="9" fillId="0" borderId="1" xfId="0" applyNumberFormat="1" applyFont="1" applyBorder="1" applyAlignment="1">
      <alignment horizontal="left" vertical="top" wrapText="1"/>
    </xf>
    <xf numFmtId="0" fontId="8" fillId="4" borderId="1" xfId="0" applyNumberFormat="1" applyFont="1" applyFill="1" applyBorder="1" applyAlignment="1">
      <alignment horizontal="left" vertical="top" wrapText="1"/>
    </xf>
    <xf numFmtId="0" fontId="9" fillId="0" borderId="1" xfId="0" applyNumberFormat="1" applyFont="1" applyFill="1" applyBorder="1" applyAlignment="1">
      <alignment horizontal="left" vertical="top" wrapText="1"/>
    </xf>
    <xf numFmtId="0" fontId="9"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9" fillId="15" borderId="1" xfId="0" applyNumberFormat="1" applyFont="1" applyFill="1" applyBorder="1" applyAlignment="1">
      <alignment horizontal="left" vertical="top" wrapText="1"/>
    </xf>
    <xf numFmtId="16" fontId="0" fillId="16" borderId="0" xfId="0" applyNumberFormat="1" applyFill="1" applyAlignment="1">
      <alignment wrapText="1"/>
    </xf>
    <xf numFmtId="0" fontId="8" fillId="16" borderId="0" xfId="0" applyFont="1" applyFill="1" applyAlignment="1">
      <alignment horizontal="left"/>
    </xf>
    <xf numFmtId="0" fontId="0" fillId="16" borderId="0" xfId="0" applyFill="1" applyAlignment="1"/>
    <xf numFmtId="0" fontId="11" fillId="8" borderId="1" xfId="0" applyFont="1" applyFill="1" applyBorder="1" applyAlignment="1">
      <alignment horizontal="left" vertical="top"/>
    </xf>
    <xf numFmtId="0" fontId="13" fillId="3" borderId="0" xfId="0" applyFont="1" applyFill="1" applyAlignment="1"/>
    <xf numFmtId="0" fontId="0" fillId="0" borderId="0" xfId="0" applyAlignment="1"/>
    <xf numFmtId="0" fontId="13" fillId="0" borderId="0" xfId="0" applyFont="1" applyFill="1" applyAlignment="1"/>
    <xf numFmtId="0" fontId="8" fillId="4" borderId="1" xfId="0" applyFont="1" applyFill="1" applyBorder="1" applyAlignment="1">
      <alignment horizontal="left" vertical="top"/>
    </xf>
    <xf numFmtId="0" fontId="8" fillId="4" borderId="1" xfId="0" applyFont="1" applyFill="1" applyBorder="1" applyAlignment="1">
      <alignment horizontal="left"/>
    </xf>
    <xf numFmtId="0" fontId="8" fillId="0" borderId="0" xfId="0" applyFont="1" applyAlignment="1">
      <alignment horizontal="left"/>
    </xf>
    <xf numFmtId="0" fontId="14" fillId="0" borderId="0" xfId="0" quotePrefix="1" applyFont="1" applyAlignment="1"/>
    <xf numFmtId="0" fontId="0" fillId="16" borderId="0" xfId="0" applyFill="1" applyAlignment="1">
      <alignment wrapText="1"/>
    </xf>
    <xf numFmtId="0" fontId="9" fillId="0" borderId="1" xfId="0" applyFont="1" applyFill="1" applyBorder="1" applyAlignment="1">
      <alignment horizontal="left" vertical="top" wrapText="1"/>
    </xf>
    <xf numFmtId="0" fontId="7" fillId="0" borderId="1" xfId="0" applyNumberFormat="1" applyFont="1" applyBorder="1" applyAlignment="1">
      <alignment horizontal="left" vertical="top" wrapText="1"/>
    </xf>
    <xf numFmtId="0" fontId="10" fillId="0" borderId="1" xfId="0" applyNumberFormat="1" applyFont="1" applyFill="1" applyBorder="1" applyAlignment="1">
      <alignment horizontal="left" vertical="top" wrapText="1"/>
    </xf>
    <xf numFmtId="2" fontId="9" fillId="0" borderId="1" xfId="0" applyNumberFormat="1" applyFont="1" applyFill="1" applyBorder="1" applyAlignment="1">
      <alignment horizontal="left" vertical="top" wrapText="1"/>
    </xf>
    <xf numFmtId="0" fontId="0" fillId="0" borderId="0" xfId="0" applyNumberFormat="1" applyAlignment="1">
      <alignment horizontal="left" vertical="top" wrapText="1"/>
    </xf>
    <xf numFmtId="0" fontId="9" fillId="0" borderId="0" xfId="0" applyNumberFormat="1" applyFont="1" applyFill="1" applyAlignment="1">
      <alignment horizontal="left" vertical="top" wrapText="1"/>
    </xf>
    <xf numFmtId="0" fontId="7" fillId="0" borderId="1" xfId="0" applyNumberFormat="1" applyFont="1" applyFill="1" applyBorder="1" applyAlignment="1">
      <alignment horizontal="left" vertical="top" wrapText="1"/>
    </xf>
    <xf numFmtId="0" fontId="7" fillId="15" borderId="1" xfId="0" applyNumberFormat="1" applyFont="1" applyFill="1" applyBorder="1" applyAlignment="1">
      <alignment horizontal="left" vertical="top" wrapText="1"/>
    </xf>
    <xf numFmtId="0" fontId="7" fillId="0" borderId="0" xfId="0" applyNumberFormat="1" applyFont="1" applyAlignment="1">
      <alignment horizontal="left" vertical="top" wrapText="1"/>
    </xf>
    <xf numFmtId="0" fontId="9" fillId="0" borderId="0" xfId="0" applyFont="1" applyAlignment="1">
      <alignment horizontal="left" vertical="top" wrapText="1"/>
    </xf>
    <xf numFmtId="2" fontId="9" fillId="0" borderId="1" xfId="0" applyNumberFormat="1" applyFont="1" applyBorder="1" applyAlignment="1">
      <alignment horizontal="left" vertical="top" wrapText="1"/>
    </xf>
    <xf numFmtId="2" fontId="9" fillId="0" borderId="0" xfId="0" applyNumberFormat="1" applyFont="1" applyAlignment="1">
      <alignment horizontal="left" vertical="top" wrapText="1"/>
    </xf>
    <xf numFmtId="0" fontId="8" fillId="3" borderId="0" xfId="0" applyNumberFormat="1" applyFont="1" applyFill="1" applyAlignment="1">
      <alignment horizontal="left" vertical="top" wrapText="1"/>
    </xf>
    <xf numFmtId="2" fontId="0" fillId="0" borderId="0" xfId="0" quotePrefix="1" applyNumberFormat="1" applyAlignment="1"/>
    <xf numFmtId="2" fontId="0" fillId="0" borderId="0" xfId="0" applyNumberFormat="1" applyAlignment="1"/>
    <xf numFmtId="0" fontId="8" fillId="6" borderId="0" xfId="0" applyNumberFormat="1" applyFont="1" applyFill="1" applyBorder="1" applyAlignment="1">
      <alignment horizontal="left" vertical="top" wrapText="1"/>
    </xf>
    <xf numFmtId="2" fontId="13" fillId="3" borderId="0" xfId="0" applyNumberFormat="1" applyFont="1" applyFill="1" applyAlignment="1"/>
    <xf numFmtId="0" fontId="12" fillId="12" borderId="1" xfId="0" applyNumberFormat="1" applyFont="1" applyFill="1" applyBorder="1" applyAlignment="1">
      <alignment horizontal="left" vertical="top" wrapText="1"/>
    </xf>
    <xf numFmtId="0" fontId="15" fillId="8" borderId="1" xfId="0" applyNumberFormat="1" applyFont="1" applyFill="1" applyBorder="1" applyAlignment="1">
      <alignment horizontal="left" vertical="top" wrapText="1"/>
    </xf>
    <xf numFmtId="0" fontId="15" fillId="6" borderId="1" xfId="0" applyNumberFormat="1" applyFont="1" applyFill="1" applyBorder="1" applyAlignment="1">
      <alignment horizontal="left" vertical="top" wrapText="1"/>
    </xf>
    <xf numFmtId="0" fontId="12" fillId="6" borderId="1" xfId="0" applyNumberFormat="1" applyFont="1" applyFill="1" applyBorder="1" applyAlignment="1">
      <alignment horizontal="left" vertical="top" wrapText="1"/>
    </xf>
    <xf numFmtId="0" fontId="15" fillId="3" borderId="1" xfId="0" applyNumberFormat="1" applyFont="1" applyFill="1" applyBorder="1" applyAlignment="1">
      <alignment horizontal="left" vertical="top" wrapText="1"/>
    </xf>
    <xf numFmtId="0" fontId="15" fillId="7" borderId="1" xfId="0" applyNumberFormat="1" applyFont="1" applyFill="1" applyBorder="1" applyAlignment="1">
      <alignment horizontal="left" vertical="top" wrapText="1"/>
    </xf>
    <xf numFmtId="0" fontId="12" fillId="7" borderId="1" xfId="0" applyNumberFormat="1" applyFont="1" applyFill="1" applyBorder="1" applyAlignment="1">
      <alignment horizontal="left" vertical="top" wrapText="1"/>
    </xf>
    <xf numFmtId="0" fontId="12" fillId="3" borderId="0" xfId="0" applyNumberFormat="1" applyFont="1" applyFill="1" applyAlignment="1">
      <alignment horizontal="left" vertical="top" wrapText="1"/>
    </xf>
    <xf numFmtId="0" fontId="12" fillId="11" borderId="1" xfId="0" applyNumberFormat="1" applyFont="1" applyFill="1" applyBorder="1" applyAlignment="1">
      <alignment horizontal="left" vertical="top" wrapText="1"/>
    </xf>
    <xf numFmtId="0" fontId="12" fillId="3" borderId="1" xfId="0" applyNumberFormat="1" applyFont="1" applyFill="1" applyBorder="1" applyAlignment="1">
      <alignment horizontal="left" vertical="top" wrapText="1"/>
    </xf>
    <xf numFmtId="0" fontId="12" fillId="0" borderId="0" xfId="0" applyNumberFormat="1" applyFont="1" applyAlignment="1">
      <alignment horizontal="left" vertical="top" wrapText="1"/>
    </xf>
    <xf numFmtId="2" fontId="0" fillId="0" borderId="0" xfId="0" applyNumberFormat="1"/>
    <xf numFmtId="0" fontId="9" fillId="2" borderId="1" xfId="0" applyFont="1" applyFill="1" applyBorder="1" applyAlignment="1">
      <alignment horizontal="left" vertical="top" wrapText="1"/>
    </xf>
    <xf numFmtId="164" fontId="0" fillId="0" borderId="0" xfId="0" applyNumberFormat="1" applyAlignment="1"/>
    <xf numFmtId="0" fontId="0" fillId="0" borderId="0" xfId="0" applyAlignment="1">
      <alignment vertical="top" wrapText="1"/>
    </xf>
    <xf numFmtId="2" fontId="9" fillId="0" borderId="2" xfId="0" applyNumberFormat="1" applyFont="1" applyBorder="1" applyAlignment="1">
      <alignment horizontal="left" vertical="top" wrapText="1"/>
    </xf>
    <xf numFmtId="0" fontId="9" fillId="0" borderId="3" xfId="0" applyNumberFormat="1" applyFont="1" applyBorder="1" applyAlignment="1">
      <alignment horizontal="left" vertical="top" wrapText="1"/>
    </xf>
    <xf numFmtId="0" fontId="9" fillId="0" borderId="3" xfId="0" applyNumberFormat="1" applyFont="1" applyFill="1" applyBorder="1" applyAlignment="1">
      <alignment horizontal="left" vertical="top" wrapText="1"/>
    </xf>
    <xf numFmtId="0" fontId="9" fillId="0" borderId="3" xfId="0" applyFont="1" applyBorder="1" applyAlignment="1">
      <alignment horizontal="left" vertical="top" wrapText="1"/>
    </xf>
    <xf numFmtId="0" fontId="8" fillId="13" borderId="3" xfId="0" applyNumberFormat="1" applyFont="1" applyFill="1" applyBorder="1" applyAlignment="1">
      <alignment horizontal="left" vertical="top" wrapText="1"/>
    </xf>
    <xf numFmtId="0" fontId="12" fillId="9" borderId="4" xfId="0" applyNumberFormat="1" applyFont="1" applyFill="1" applyBorder="1" applyAlignment="1">
      <alignment horizontal="left" vertical="top" wrapText="1"/>
    </xf>
    <xf numFmtId="0" fontId="8" fillId="13" borderId="5" xfId="0" applyNumberFormat="1" applyFont="1" applyFill="1" applyBorder="1" applyAlignment="1">
      <alignment horizontal="left" vertical="top" wrapText="1"/>
    </xf>
    <xf numFmtId="0" fontId="9" fillId="0" borderId="6" xfId="0" applyNumberFormat="1" applyFont="1" applyBorder="1" applyAlignment="1">
      <alignment horizontal="left" vertical="top" wrapText="1"/>
    </xf>
    <xf numFmtId="0" fontId="7" fillId="0" borderId="6" xfId="0" applyNumberFormat="1" applyFont="1" applyBorder="1" applyAlignment="1">
      <alignment horizontal="left" vertical="top" wrapText="1"/>
    </xf>
    <xf numFmtId="0" fontId="9" fillId="0" borderId="6" xfId="0" applyNumberFormat="1" applyFont="1" applyFill="1" applyBorder="1" applyAlignment="1">
      <alignment horizontal="left" vertical="top" wrapText="1"/>
    </xf>
    <xf numFmtId="0" fontId="9" fillId="0" borderId="7" xfId="0" applyNumberFormat="1" applyFont="1" applyFill="1" applyBorder="1" applyAlignment="1">
      <alignment horizontal="left" vertical="top" wrapText="1"/>
    </xf>
    <xf numFmtId="0" fontId="12" fillId="6" borderId="1" xfId="0" applyFont="1" applyFill="1" applyBorder="1" applyAlignment="1">
      <alignment horizontal="left" vertical="top" wrapText="1"/>
    </xf>
    <xf numFmtId="0" fontId="7" fillId="0" borderId="1" xfId="0" applyFont="1" applyBorder="1" applyAlignment="1">
      <alignment horizontal="left" vertical="top" wrapText="1"/>
    </xf>
    <xf numFmtId="2" fontId="12" fillId="6" borderId="1" xfId="0" applyNumberFormat="1" applyFont="1" applyFill="1" applyBorder="1" applyAlignment="1">
      <alignment horizontal="left" vertical="top" wrapText="1"/>
    </xf>
    <xf numFmtId="2" fontId="8" fillId="13" borderId="1" xfId="0" applyNumberFormat="1" applyFont="1" applyFill="1" applyBorder="1" applyAlignment="1">
      <alignment horizontal="left" vertical="top" wrapText="1"/>
    </xf>
    <xf numFmtId="0" fontId="0" fillId="18" borderId="0" xfId="0" applyFill="1" applyAlignment="1">
      <alignment wrapText="1"/>
    </xf>
    <xf numFmtId="0" fontId="0" fillId="19" borderId="0" xfId="0" applyFill="1" applyAlignment="1">
      <alignment wrapText="1"/>
    </xf>
    <xf numFmtId="0" fontId="16" fillId="0" borderId="0" xfId="0" quotePrefix="1" applyFont="1" applyFill="1" applyAlignment="1">
      <alignment vertical="top" wrapText="1"/>
    </xf>
    <xf numFmtId="0" fontId="16" fillId="0" borderId="0" xfId="0" applyFont="1" applyFill="1" applyAlignment="1">
      <alignment vertical="top" wrapText="1"/>
    </xf>
    <xf numFmtId="0" fontId="0" fillId="0" borderId="0" xfId="0" applyFont="1" applyFill="1" applyAlignment="1">
      <alignment vertical="top" wrapText="1"/>
    </xf>
    <xf numFmtId="0" fontId="11" fillId="8" borderId="1" xfId="0" applyNumberFormat="1" applyFont="1" applyFill="1" applyBorder="1" applyAlignment="1">
      <alignment vertical="top" wrapText="1"/>
    </xf>
    <xf numFmtId="0" fontId="8" fillId="6" borderId="1" xfId="0" applyNumberFormat="1" applyFont="1" applyFill="1" applyBorder="1" applyAlignment="1">
      <alignment vertical="top" wrapText="1"/>
    </xf>
    <xf numFmtId="0" fontId="8" fillId="6" borderId="0" xfId="0" applyNumberFormat="1" applyFont="1" applyFill="1" applyBorder="1" applyAlignment="1">
      <alignment vertical="top" wrapText="1"/>
    </xf>
    <xf numFmtId="0" fontId="9" fillId="0" borderId="0" xfId="0" applyNumberFormat="1" applyFont="1" applyAlignment="1">
      <alignment vertical="top" wrapText="1"/>
    </xf>
    <xf numFmtId="0" fontId="8" fillId="0" borderId="0" xfId="0" applyNumberFormat="1" applyFont="1" applyAlignment="1">
      <alignment vertical="top" wrapText="1"/>
    </xf>
    <xf numFmtId="0" fontId="9" fillId="0" borderId="0" xfId="0" applyNumberFormat="1" applyFont="1" applyFill="1" applyAlignment="1">
      <alignment vertical="top" wrapText="1"/>
    </xf>
    <xf numFmtId="0" fontId="8" fillId="4" borderId="1" xfId="0" applyNumberFormat="1" applyFont="1" applyFill="1" applyBorder="1" applyAlignment="1">
      <alignment vertical="top" wrapText="1"/>
    </xf>
    <xf numFmtId="0" fontId="9" fillId="17" borderId="0" xfId="0" applyNumberFormat="1" applyFont="1" applyFill="1" applyAlignment="1">
      <alignment vertical="top" wrapText="1"/>
    </xf>
    <xf numFmtId="0" fontId="16" fillId="17" borderId="0" xfId="0" quotePrefix="1" applyFont="1" applyFill="1" applyAlignment="1">
      <alignment vertical="top" wrapText="1"/>
    </xf>
    <xf numFmtId="0" fontId="16" fillId="17" borderId="0" xfId="0" applyFont="1" applyFill="1" applyAlignment="1">
      <alignment vertical="top" wrapText="1"/>
    </xf>
    <xf numFmtId="0" fontId="0" fillId="0" borderId="0" xfId="0" applyFont="1" applyFill="1" applyAlignment="1">
      <alignment vertical="top"/>
    </xf>
    <xf numFmtId="0" fontId="0" fillId="17" borderId="0" xfId="0" applyFont="1" applyFill="1" applyAlignment="1">
      <alignment vertical="top" wrapText="1"/>
    </xf>
    <xf numFmtId="0" fontId="17" fillId="0" borderId="0" xfId="0" quotePrefix="1" applyFont="1" applyFill="1" applyAlignment="1">
      <alignment vertical="top" wrapText="1"/>
    </xf>
    <xf numFmtId="0" fontId="0" fillId="0" borderId="0" xfId="0" applyFont="1" applyAlignment="1">
      <alignment vertical="top" wrapText="1"/>
    </xf>
    <xf numFmtId="0" fontId="2" fillId="0" borderId="0" xfId="0" applyFont="1" applyAlignment="1">
      <alignment wrapText="1"/>
    </xf>
    <xf numFmtId="0" fontId="3" fillId="2" borderId="0" xfId="0" applyFont="1" applyFill="1" applyAlignment="1">
      <alignment wrapText="1"/>
    </xf>
    <xf numFmtId="0" fontId="2" fillId="5" borderId="1" xfId="0" applyNumberFormat="1" applyFont="1" applyFill="1" applyBorder="1" applyAlignment="1">
      <alignment horizontal="left" vertical="top" wrapText="1"/>
    </xf>
    <xf numFmtId="0" fontId="2" fillId="13" borderId="1" xfId="0" applyNumberFormat="1" applyFont="1" applyFill="1" applyBorder="1" applyAlignment="1">
      <alignment horizontal="left" vertical="top" wrapText="1"/>
    </xf>
    <xf numFmtId="0" fontId="2" fillId="3" borderId="1" xfId="0" applyNumberFormat="1" applyFont="1" applyFill="1" applyBorder="1" applyAlignment="1">
      <alignment horizontal="left" vertical="top" wrapText="1"/>
    </xf>
    <xf numFmtId="0" fontId="2" fillId="14" borderId="1" xfId="0" applyNumberFormat="1" applyFont="1" applyFill="1" applyBorder="1" applyAlignment="1">
      <alignment horizontal="left" vertical="top" wrapText="1"/>
    </xf>
    <xf numFmtId="0" fontId="2" fillId="14" borderId="1" xfId="0" applyFont="1" applyFill="1" applyBorder="1" applyAlignment="1">
      <alignment horizontal="left" vertical="top" wrapText="1"/>
    </xf>
    <xf numFmtId="0" fontId="2" fillId="4" borderId="1" xfId="0" applyNumberFormat="1" applyFont="1" applyFill="1" applyBorder="1" applyAlignment="1">
      <alignment horizontal="left" vertical="top" wrapText="1"/>
    </xf>
    <xf numFmtId="0"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3" xfId="0" applyNumberFormat="1" applyFont="1" applyBorder="1" applyAlignment="1">
      <alignment horizontal="left" vertical="top" wrapText="1"/>
    </xf>
    <xf numFmtId="0" fontId="3" fillId="0" borderId="1" xfId="0" applyNumberFormat="1" applyFont="1" applyFill="1" applyBorder="1" applyAlignment="1">
      <alignment horizontal="left" vertical="top" wrapText="1"/>
    </xf>
    <xf numFmtId="0" fontId="3" fillId="0" borderId="6" xfId="0" applyNumberFormat="1" applyFont="1" applyBorder="1" applyAlignment="1">
      <alignment horizontal="left" vertical="top" wrapText="1"/>
    </xf>
    <xf numFmtId="0" fontId="3" fillId="0" borderId="0" xfId="0" applyNumberFormat="1" applyFont="1" applyAlignment="1">
      <alignment horizontal="left" vertical="top" wrapText="1"/>
    </xf>
    <xf numFmtId="0" fontId="2" fillId="5" borderId="1" xfId="0" applyNumberFormat="1" applyFont="1" applyFill="1" applyBorder="1" applyAlignment="1">
      <alignment vertical="top" wrapText="1"/>
    </xf>
    <xf numFmtId="0" fontId="2" fillId="4" borderId="1"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wrapText="1"/>
    </xf>
    <xf numFmtId="0" fontId="3" fillId="0" borderId="0" xfId="0" applyNumberFormat="1" applyFont="1" applyAlignment="1">
      <alignment vertical="top" wrapText="1"/>
    </xf>
    <xf numFmtId="0" fontId="2" fillId="5" borderId="1" xfId="0" applyFont="1" applyFill="1" applyBorder="1" applyAlignment="1">
      <alignment horizontal="left" vertical="top"/>
    </xf>
    <xf numFmtId="0" fontId="2" fillId="4" borderId="1" xfId="0" applyFont="1" applyFill="1" applyBorder="1" applyAlignment="1">
      <alignment horizontal="left" vertical="top"/>
    </xf>
    <xf numFmtId="0" fontId="8" fillId="0" borderId="0" xfId="0" applyFont="1" applyAlignment="1">
      <alignment horizontal="left" vertical="top" wrapText="1"/>
    </xf>
    <xf numFmtId="3" fontId="9" fillId="0" borderId="1" xfId="0" applyNumberFormat="1" applyFont="1" applyBorder="1" applyAlignment="1">
      <alignment horizontal="left" vertical="top" wrapText="1"/>
    </xf>
    <xf numFmtId="0" fontId="19" fillId="15" borderId="1" xfId="0" applyNumberFormat="1" applyFont="1" applyFill="1" applyBorder="1" applyAlignment="1">
      <alignment horizontal="left" vertical="top" wrapText="1"/>
    </xf>
    <xf numFmtId="0" fontId="8" fillId="4" borderId="0" xfId="0" applyFont="1" applyFill="1" applyAlignment="1">
      <alignment horizontal="left"/>
    </xf>
    <xf numFmtId="0" fontId="0" fillId="0" borderId="0" xfId="0" applyFill="1" applyAlignment="1"/>
    <xf numFmtId="2" fontId="0" fillId="0" borderId="0" xfId="0" applyNumberFormat="1" applyFill="1" applyAlignment="1"/>
    <xf numFmtId="164" fontId="0" fillId="0" borderId="0" xfId="0" applyNumberFormat="1" applyFill="1" applyAlignment="1"/>
    <xf numFmtId="0" fontId="0" fillId="4" borderId="0" xfId="0" applyFill="1" applyAlignment="1">
      <alignment wrapText="1"/>
    </xf>
    <xf numFmtId="0" fontId="11" fillId="8"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6" borderId="0" xfId="0" applyFont="1" applyFill="1" applyAlignment="1">
      <alignment horizontal="left" vertical="top" wrapText="1"/>
    </xf>
    <xf numFmtId="0" fontId="20" fillId="14" borderId="0" xfId="0" applyFont="1" applyFill="1"/>
    <xf numFmtId="0" fontId="0" fillId="0" borderId="0" xfId="0" applyAlignment="1">
      <alignment vertical="top"/>
    </xf>
    <xf numFmtId="0" fontId="20" fillId="14" borderId="0" xfId="0" applyFont="1" applyFill="1" applyAlignment="1">
      <alignment vertical="top"/>
    </xf>
    <xf numFmtId="0" fontId="19" fillId="0" borderId="0" xfId="0" applyFont="1" applyAlignment="1">
      <alignment vertical="top" wrapText="1"/>
    </xf>
    <xf numFmtId="0" fontId="8" fillId="6" borderId="0" xfId="0" applyFont="1" applyFill="1" applyBorder="1" applyAlignment="1">
      <alignment horizontal="left" vertical="top" wrapText="1"/>
    </xf>
    <xf numFmtId="0" fontId="0" fillId="14" borderId="0" xfId="0" applyFont="1" applyFill="1" applyAlignment="1">
      <alignment vertical="top"/>
    </xf>
    <xf numFmtId="0" fontId="13" fillId="0" borderId="0" xfId="0" applyFont="1" applyAlignment="1">
      <alignment vertical="top" wrapText="1"/>
    </xf>
    <xf numFmtId="0" fontId="9" fillId="0" borderId="0" xfId="0" applyFont="1" applyAlignment="1">
      <alignment vertical="top" wrapText="1"/>
    </xf>
    <xf numFmtId="0" fontId="0" fillId="0" borderId="8" xfId="0" applyBorder="1" applyAlignment="1">
      <alignment vertical="center" wrapText="1"/>
    </xf>
    <xf numFmtId="0" fontId="0" fillId="0" borderId="8" xfId="0" applyFill="1" applyBorder="1" applyAlignment="1">
      <alignment vertical="center" wrapText="1"/>
    </xf>
    <xf numFmtId="0" fontId="0" fillId="0" borderId="8" xfId="0" applyBorder="1"/>
    <xf numFmtId="0" fontId="0" fillId="0" borderId="8" xfId="0" applyBorder="1" applyAlignment="1">
      <alignment horizontal="center" vertical="center" wrapText="1"/>
    </xf>
    <xf numFmtId="0" fontId="0" fillId="0" borderId="8" xfId="0" applyBorder="1" applyAlignment="1">
      <alignment horizontal="center"/>
    </xf>
    <xf numFmtId="0" fontId="8" fillId="0" borderId="1" xfId="0" applyFont="1" applyFill="1" applyBorder="1" applyAlignment="1">
      <alignment horizontal="left"/>
    </xf>
    <xf numFmtId="0" fontId="8" fillId="0" borderId="0" xfId="0" applyFont="1" applyFill="1" applyAlignment="1">
      <alignment horizontal="left"/>
    </xf>
    <xf numFmtId="0" fontId="2" fillId="0" borderId="1" xfId="0" applyFont="1" applyFill="1" applyBorder="1" applyAlignment="1">
      <alignment horizontal="left" vertical="top"/>
    </xf>
    <xf numFmtId="0" fontId="13" fillId="0" borderId="8" xfId="0" applyFont="1" applyFill="1" applyBorder="1" applyAlignment="1">
      <alignment vertical="center" wrapText="1"/>
    </xf>
    <xf numFmtId="2" fontId="0" fillId="0" borderId="8" xfId="0" applyNumberFormat="1" applyBorder="1"/>
    <xf numFmtId="0" fontId="8" fillId="0" borderId="1" xfId="0" applyFont="1" applyFill="1" applyBorder="1" applyAlignment="1">
      <alignment horizontal="left" vertical="top"/>
    </xf>
    <xf numFmtId="0" fontId="0" fillId="0" borderId="8"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2" fillId="0" borderId="0" xfId="0" applyFont="1" applyAlignment="1">
      <alignment vertical="top" wrapText="1"/>
    </xf>
    <xf numFmtId="0" fontId="8" fillId="4" borderId="1" xfId="0" applyFont="1" applyFill="1" applyBorder="1" applyAlignment="1">
      <alignment horizontal="left" vertical="top" wrapText="1"/>
    </xf>
    <xf numFmtId="0" fontId="8" fillId="4" borderId="0" xfId="0" applyNumberFormat="1" applyFont="1" applyFill="1" applyAlignment="1">
      <alignment vertical="top" wrapText="1"/>
    </xf>
    <xf numFmtId="164" fontId="0" fillId="0" borderId="0" xfId="0" applyNumberFormat="1"/>
    <xf numFmtId="0" fontId="4" fillId="0" borderId="0" xfId="1" applyFill="1" applyAlignment="1">
      <alignment vertical="top" wrapText="1"/>
    </xf>
    <xf numFmtId="0" fontId="0" fillId="20" borderId="0" xfId="0" applyFill="1" applyAlignment="1">
      <alignment wrapText="1"/>
    </xf>
    <xf numFmtId="0" fontId="13" fillId="0" borderId="0" xfId="0" applyFont="1"/>
    <xf numFmtId="0" fontId="0" fillId="0" borderId="0" xfId="0" applyAlignment="1">
      <alignment horizontal="left" vertical="center" wrapText="1"/>
    </xf>
    <xf numFmtId="0" fontId="23" fillId="0" borderId="0" xfId="0" applyFont="1" applyAlignment="1">
      <alignment wrapText="1"/>
    </xf>
    <xf numFmtId="0" fontId="4" fillId="0" borderId="0" xfId="1" applyAlignment="1">
      <alignment wrapText="1"/>
    </xf>
    <xf numFmtId="0" fontId="0" fillId="0" borderId="4" xfId="0" applyBorder="1"/>
    <xf numFmtId="0" fontId="0" fillId="0" borderId="4" xfId="0" applyBorder="1" applyAlignment="1">
      <alignment horizontal="center" vertical="center"/>
    </xf>
    <xf numFmtId="0" fontId="0" fillId="0" borderId="4" xfId="0" applyBorder="1" applyAlignment="1">
      <alignment horizontal="center"/>
    </xf>
    <xf numFmtId="0" fontId="0" fillId="0" borderId="5" xfId="0" applyBorder="1"/>
    <xf numFmtId="2" fontId="0" fillId="0" borderId="5" xfId="0" applyNumberFormat="1" applyBorder="1"/>
    <xf numFmtId="12" fontId="8" fillId="4" borderId="1" xfId="0" applyNumberFormat="1" applyFont="1" applyFill="1" applyBorder="1" applyAlignment="1">
      <alignment horizontal="left" vertical="top" wrapText="1"/>
    </xf>
    <xf numFmtId="9" fontId="9" fillId="0" borderId="0" xfId="2" applyFont="1" applyAlignment="1">
      <alignment horizontal="left" vertical="top" wrapText="1"/>
    </xf>
    <xf numFmtId="0" fontId="26" fillId="0" borderId="0" xfId="0" quotePrefix="1" applyFont="1" applyAlignment="1">
      <alignment wrapText="1"/>
    </xf>
    <xf numFmtId="0" fontId="8" fillId="4" borderId="0" xfId="0" applyFont="1" applyFill="1" applyBorder="1" applyAlignment="1">
      <alignment horizontal="left" vertical="top" wrapText="1"/>
    </xf>
    <xf numFmtId="0" fontId="9" fillId="0" borderId="0" xfId="0" applyNumberFormat="1" applyFont="1" applyBorder="1" applyAlignment="1">
      <alignment horizontal="left" vertical="top" wrapText="1"/>
    </xf>
    <xf numFmtId="0" fontId="19" fillId="15" borderId="0" xfId="0" applyNumberFormat="1" applyFont="1" applyFill="1" applyBorder="1" applyAlignment="1">
      <alignment horizontal="left" vertical="top" wrapText="1"/>
    </xf>
    <xf numFmtId="4" fontId="9" fillId="0" borderId="0" xfId="0" applyNumberFormat="1" applyFont="1" applyFill="1" applyAlignment="1">
      <alignment horizontal="left" vertical="top" wrapText="1"/>
    </xf>
    <xf numFmtId="4" fontId="9" fillId="0" borderId="0" xfId="0" applyNumberFormat="1" applyFont="1" applyFill="1" applyBorder="1" applyAlignment="1">
      <alignment horizontal="left" vertical="top"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2" fontId="0" fillId="0" borderId="1" xfId="0" applyNumberFormat="1" applyBorder="1"/>
    <xf numFmtId="0" fontId="8" fillId="0" borderId="5" xfId="0" applyFont="1" applyFill="1" applyBorder="1" applyAlignment="1">
      <alignment horizontal="left"/>
    </xf>
    <xf numFmtId="0" fontId="0" fillId="0" borderId="5" xfId="0" applyBorder="1" applyAlignment="1">
      <alignment horizontal="center" vertical="center"/>
    </xf>
    <xf numFmtId="0" fontId="0" fillId="0" borderId="5" xfId="0" applyBorder="1" applyAlignment="1">
      <alignment horizontal="center"/>
    </xf>
    <xf numFmtId="2" fontId="0" fillId="0" borderId="4" xfId="0" applyNumberFormat="1" applyBorder="1"/>
    <xf numFmtId="0" fontId="0" fillId="0" borderId="1" xfId="0" applyBorder="1" applyAlignment="1">
      <alignment horizontal="center" wrapText="1"/>
    </xf>
    <xf numFmtId="0" fontId="13" fillId="0" borderId="0" xfId="0" applyFont="1" applyAlignment="1">
      <alignment wrapText="1"/>
    </xf>
    <xf numFmtId="0" fontId="0" fillId="0" borderId="0" xfId="0" applyFont="1" applyAlignment="1">
      <alignment wrapText="1"/>
    </xf>
    <xf numFmtId="0" fontId="13" fillId="0" borderId="4" xfId="0" applyFont="1" applyBorder="1"/>
    <xf numFmtId="0" fontId="13" fillId="0" borderId="1" xfId="0" applyFont="1" applyBorder="1"/>
    <xf numFmtId="2" fontId="9" fillId="0" borderId="4" xfId="0" applyNumberFormat="1" applyFont="1" applyBorder="1" applyAlignment="1">
      <alignment horizontal="left" vertical="top" wrapText="1"/>
    </xf>
    <xf numFmtId="0" fontId="9" fillId="0" borderId="4" xfId="0" applyNumberFormat="1" applyFont="1" applyBorder="1" applyAlignment="1">
      <alignment horizontal="left" vertical="top" wrapText="1"/>
    </xf>
    <xf numFmtId="0" fontId="9" fillId="0" borderId="4" xfId="0" applyFont="1" applyBorder="1" applyAlignment="1">
      <alignment horizontal="left" vertical="top" wrapText="1"/>
    </xf>
    <xf numFmtId="0" fontId="9" fillId="0" borderId="8" xfId="0" applyNumberFormat="1" applyFont="1" applyBorder="1" applyAlignment="1">
      <alignment horizontal="left" vertical="top" wrapText="1"/>
    </xf>
    <xf numFmtId="0" fontId="9" fillId="0" borderId="8" xfId="0" applyFont="1" applyBorder="1" applyAlignment="1">
      <alignment horizontal="left" vertical="top" wrapText="1"/>
    </xf>
    <xf numFmtId="2" fontId="9" fillId="0" borderId="8" xfId="0" applyNumberFormat="1" applyFont="1" applyBorder="1" applyAlignment="1">
      <alignment horizontal="left" vertical="top" wrapText="1"/>
    </xf>
    <xf numFmtId="0" fontId="9" fillId="0" borderId="9" xfId="0" applyNumberFormat="1" applyFont="1" applyBorder="1" applyAlignment="1">
      <alignment horizontal="left" vertical="top" wrapText="1"/>
    </xf>
    <xf numFmtId="0" fontId="8" fillId="4" borderId="8" xfId="0" applyNumberFormat="1" applyFont="1" applyFill="1" applyBorder="1" applyAlignment="1">
      <alignment horizontal="left" vertical="top" wrapText="1"/>
    </xf>
    <xf numFmtId="0" fontId="25" fillId="0" borderId="0" xfId="0" quotePrefix="1" applyFont="1"/>
    <xf numFmtId="3" fontId="0" fillId="0" borderId="0" xfId="0" applyNumberFormat="1" applyAlignment="1">
      <alignment horizontal="left"/>
    </xf>
    <xf numFmtId="0" fontId="1" fillId="0" borderId="0" xfId="0" applyFont="1" applyAlignment="1">
      <alignment horizontal="left" wrapText="1"/>
    </xf>
    <xf numFmtId="0" fontId="2" fillId="0" borderId="0" xfId="0" applyFont="1" applyFill="1" applyBorder="1" applyAlignment="1">
      <alignment wrapText="1"/>
    </xf>
    <xf numFmtId="0" fontId="9" fillId="3" borderId="1" xfId="0" applyFont="1" applyFill="1" applyBorder="1" applyAlignment="1">
      <alignment horizontal="left" vertical="top" wrapText="1"/>
    </xf>
    <xf numFmtId="0" fontId="9" fillId="3" borderId="8" xfId="0" applyNumberFormat="1" applyFont="1" applyFill="1" applyBorder="1" applyAlignment="1">
      <alignment horizontal="left" vertical="top" wrapText="1"/>
    </xf>
    <xf numFmtId="0" fontId="2" fillId="0" borderId="0" xfId="0" applyFont="1" applyFill="1" applyBorder="1" applyAlignment="1">
      <alignment wrapText="1"/>
    </xf>
    <xf numFmtId="0" fontId="3" fillId="0" borderId="1" xfId="0" applyFont="1" applyBorder="1" applyAlignment="1">
      <alignment wrapText="1"/>
    </xf>
    <xf numFmtId="0" fontId="3" fillId="0" borderId="0" xfId="0" applyFont="1" applyBorder="1" applyAlignment="1">
      <alignment horizontal="left" vertical="top" wrapText="1"/>
    </xf>
  </cellXfs>
  <cellStyles count="3">
    <cellStyle name="Hyperlink" xfId="1" builtinId="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ourav Kumar" id="{FE8DFF1C-2807-4C69-90EB-48D877F3EBB5}" userId="Sourav Kumar" providerId="None"/>
  <person displayName="Varnika Goel" id="{5A766480-908C-44C6-9641-C3B340EE90FA}" userId="Varnika Goel" providerId="None"/>
  <person displayName="Akshita Maruthavanan" id="{275B9E4D-4B8F-46C3-8436-F60B9922E555}" userId="S::akshita@twimbit.com::64b5a47d-79a8-469b-9018-3d89b8f7bd63" providerId="AD"/>
  <person displayName="Vinayak Gandhi" id="{AE031C60-12F8-46C2-808C-1AAEA7198B0E}" userId="S::vinayak@twimbit.com::ec8069a9-0a8c-4e89-9135-f400f9a1e35f" providerId="AD"/>
  <person displayName="Shrestha Patodia" id="{188B4166-8377-4C95-AA84-CB6BD357F1CB}" userId="S::shrestha@twimbit.com::06130d56-437e-4c9a-9b75-b031e9fdedc7" providerId="AD"/>
  <person displayName="Gurinayat Brar" id="{5F36077D-6E96-4E74-B41C-45291E8F2042}" userId="S::gurinayat@twimbit.com::5f33d7b7-0583-4ca7-a437-b5f967b28b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1" dT="2021-01-29T10:35:35.91" personId="{FE8DFF1C-2807-4C69-90EB-48D877F3EBB5}" id="{496DA5E2-FB50-44EC-9BE5-FDAC7802CEB3}">
    <text>https://www.dbs.com/iwov-resources/images/sustainability/responsible-banking/Cicero%20SPO_Jun%202020.pdf?pid=DBS-Bank-Second-opinion-IBG-by-Cicero#:~:text=2019%20was%20the%20first%20year,was%20provided%20by%20renewable%20energy.</text>
  </threadedComment>
  <threadedComment ref="G16" dT="2021-01-29T10:56:58.86" personId="{FE8DFF1C-2807-4C69-90EB-48D877F3EBB5}" id="{04E81DBB-1FE6-45D2-91FA-BD6922593BE4}">
    <text>https://www.nab.com.au/about-us/social-impact/shareholders/environmental-performance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1-28T10:08:04.79" personId="{275B9E4D-4B8F-46C3-8436-F60B9922E555}" id="{9516738C-07E6-4848-B59B-09B81E7EBF1F}">
    <text>Net income ratio= (PAT/ Total income)*100</text>
  </threadedComment>
  <threadedComment ref="C2" dT="2021-01-28T10:08:04.79" personId="{275B9E4D-4B8F-46C3-8436-F60B9922E555}" id="{9CC45F06-A0F1-44F5-BA4A-C09A2E4FB25A}">
    <text>Net income ratio= (PAT/ Total income)*100</text>
  </threadedComment>
  <threadedComment ref="D2" dT="2021-01-28T10:10:47.81" personId="{275B9E4D-4B8F-46C3-8436-F60B9922E555}" id="{A254C061-A454-4E79-9268-58A51066C920}">
    <text>CET 1 ratio compares capital against the risk-weighted assets. 
CET 1 ratio= (Tier 1 capital/ total risk-weighted assets)*100</text>
  </threadedComment>
  <threadedComment ref="F2" dT="2021-01-28T10:02:12.98" personId="{275B9E4D-4B8F-46C3-8436-F60B9922E555}" id="{3C52A01F-FB35-4B6A-91FF-DEFC207028C7}">
    <text>Ratio of company's CURRENT share price to total earnings per share.</text>
  </threadedComment>
  <threadedComment ref="S2" dT="2021-01-28T10:12:43.62" personId="{275B9E4D-4B8F-46C3-8436-F60B9922E555}" id="{A5C957AA-22DD-43BF-963C-42508EB3B0F6}">
    <text>Likelihood of a customer promoting the bank</text>
  </threadedComment>
  <threadedComment ref="AL2" dT="2021-01-28T10:13:11.93" personId="{275B9E4D-4B8F-46C3-8436-F60B9922E555}" id="{91417A82-CCEA-4D15-9485-C2774C8C62C3}">
    <text>S&amp;P</text>
  </threadedComment>
  <threadedComment ref="B3" dT="2021-01-28T09:59:17.11" personId="{275B9E4D-4B8F-46C3-8436-F60B9922E555}" id="{D42436BC-0396-4CE4-B853-4EDFC5DC6CFB}">
    <text>Total income: 1634.4
PAT: 192.8</text>
  </threadedComment>
  <threadedComment ref="B4" dT="2021-01-29T15:57:19.83" personId="{275B9E4D-4B8F-46C3-8436-F60B9922E555}" id="{FE3F3260-2146-45A9-8840-4C2D5DC2D169}">
    <text>PAT: 115
total income:  1,096
AUD</text>
  </threadedComment>
  <threadedComment ref="AD4" dT="2021-01-29T17:32:07.43" personId="{275B9E4D-4B8F-46C3-8436-F60B9922E555}" id="{1932FCC0-646E-4F3B-8FA8-327201286107}">
    <text>https://www.boq.com.au/content/dam/boq/files/shareholder-centre/financial-results/2020/sustainability-report-2020.pdf
Page 29
Voluntary turnover</text>
  </threadedComment>
  <threadedComment ref="B5" dT="2021-01-29T05:10:43.92" personId="{FE8DFF1C-2807-4C69-90EB-48D877F3EBB5}" id="{A8DB0FCA-4631-407D-81D2-7107CA84F96B}">
    <text>PAT: $3,578 million
Total income: $17,752 million
*$ values indicate Australian Dollars</text>
  </threadedComment>
  <threadedComment ref="M5" dT="2021-01-29T05:16:40.67" personId="{FE8DFF1C-2807-4C69-90EB-48D877F3EBB5}" id="{40AFB836-BE07-4B60-9142-0827399719EA}">
    <text xml:space="preserve">Diluted EPS
</text>
  </threadedComment>
  <threadedComment ref="S5" dT="2021-01-29T16:59:51.18" personId="{275B9E4D-4B8F-46C3-8436-F60B9922E555}" id="{02E85198-3061-448C-920E-6940F5B166AE}">
    <text>http://www.roymorgan.com/findings/8111-bank-satisfaction-and-nps-july-2019-201908260459#:~:text=%E2%80%9CA%20majority%20of%20Australia%27s%20banks,2.5pts%20to%20minus%204.4.</text>
  </threadedComment>
  <threadedComment ref="U5" dT="2021-01-29T17:20:11.59" personId="{275B9E4D-4B8F-46C3-8436-F60B9922E555}" id="{2D87DB58-9069-4A66-AC91-2222FD0F4F82}">
    <text>https://www.anz.com/content/dam/anzcom/shareholder/ANZ-2020-ESG-Supplement.pdf
Page 24</text>
  </threadedComment>
  <threadedComment ref="AD5" dT="2021-01-29T17:34:13.14" personId="{275B9E4D-4B8F-46C3-8436-F60B9922E555}" id="{D2500F96-7451-4367-891B-16DD6A1757AE}">
    <text>https://www.anz.com/content/dam/anzcom/shareholder/ANZ-2020-ESG-Supplement.pdf
Page 91</text>
  </threadedComment>
  <threadedComment ref="AO5" dT="2021-01-29T17:48:01.17" personId="{275B9E4D-4B8F-46C3-8436-F60B9922E555}" id="{D8F94A08-DC69-41A0-A08B-CFC781E25379}">
    <text>https://www.anz.com/content/dam/anzcom/shareholder/ANZ-2020-ESG-Supplement.pdf
Page 88</text>
  </threadedComment>
  <threadedComment ref="B6" dT="2021-01-29T07:57:57.89" personId="{5F36077D-6E96-4E74-B41C-45291E8F2042}" id="{2F89DEB8-96CC-43B3-AA71-1D2494E271C0}">
    <text>All values are in Australian dollars</text>
  </threadedComment>
  <threadedComment ref="B6" dT="2021-01-29T11:27:43.77" personId="{5F36077D-6E96-4E74-B41C-45291E8F2042}" id="{3712326E-7698-43E8-9751-08AD396F58B1}" parentId="{2F89DEB8-96CC-43B3-AA71-1D2494E271C0}">
    <text>Operating income- $ 23,761 million  
PAT- $ 7,459million </text>
  </threadedComment>
  <threadedComment ref="R6" dT="2021-01-29T06:55:55.34" personId="{5F36077D-6E96-4E74-B41C-45291E8F2042}" id="{D1E5726B-0603-47C4-85A0-7BC01E073091}">
    <text xml:space="preserve">2019- 17.4 million customers </text>
  </threadedComment>
  <threadedComment ref="S6" dT="2021-01-29T17:01:09.74" personId="{275B9E4D-4B8F-46C3-8436-F60B9922E555}" id="{9DF6274D-BA40-4C49-95D9-3864946AE477}">
    <text>http://www.roymorgan.com/findings/8111-bank-satisfaction-and-nps-july-2019-201908260459#:~:text=%E2%80%9CA%20majority%20of%20Australia%27s%20banks,2.5pts%20to%20minus%204.4.</text>
  </threadedComment>
  <threadedComment ref="AM6" dT="2021-01-29T06:49:41.97" personId="{5F36077D-6E96-4E74-B41C-45291E8F2042}" id="{BA3FC1D7-6122-4D73-93D2-ADC99A8C036D}">
    <text>Greenhouse gas emissions 
1.9tCO2-s</text>
  </threadedComment>
  <threadedComment ref="AO6" dT="2021-01-29T07:34:38.81" personId="{5F36077D-6E96-4E74-B41C-45291E8F2042}" id="{27698EE9-8283-4FEA-A918-EDD8A29EC3CA}">
    <text>Sourced 100% of Australian electricity needs from renewable energy</text>
  </threadedComment>
  <threadedComment ref="B7" dT="2021-01-29T07:00:44.38" personId="{FE8DFF1C-2807-4C69-90EB-48D877F3EBB5}" id="{3386ABCB-97F4-4975-AF71-1F2ADC02F01E}">
    <text>total income: $ 17,190 million 
PAT: $ 3,498 million
 $ values indicate Australian Dollars</text>
  </threadedComment>
  <threadedComment ref="S7" dT="2021-01-29T07:31:37.41" personId="{FE8DFF1C-2807-4C69-90EB-48D877F3EBB5}" id="{802DBA2B-E3D8-4C4D-B4AB-F83119E0610E}">
    <text>strategic NPS</text>
  </threadedComment>
  <threadedComment ref="Y7" dT="2021-01-29T07:54:32.55" personId="{FE8DFF1C-2807-4C69-90EB-48D877F3EBB5}" id="{F66F70A9-7AA3-4167-B805-49EE735E3D25}">
    <text>no. of digitlly active customer 2019: 550000
from 2019--&gt; 2020 the active useres increased by 14%</text>
  </threadedComment>
  <threadedComment ref="AM7" dT="2021-01-29T08:14:38.49" personId="{FE8DFF1C-2807-4C69-90EB-48D877F3EBB5}" id="{A32B960E-B1E3-4239-83BB-A59264B13F0E}">
    <text>the Group’s total net GHG emissions (Scope 1, 2 and 3(1))</text>
  </threadedComment>
  <threadedComment ref="B8" dT="2021-01-29T07:58:07.28" personId="{5F36077D-6E96-4E74-B41C-45291E8F2042}" id="{CF954A80-FE28-4313-8EAC-DAFDE498F6A7}">
    <text>All values are in Australian dollars</text>
  </threadedComment>
  <threadedComment ref="B8" dT="2021-01-29T11:26:49.83" personId="{5F36077D-6E96-4E74-B41C-45291E8F2042}" id="{E21327E5-0844-47CA-8909-C5C6D905F1AF}" parentId="{CF954A80-FE28-4313-8EAC-DAFDE498F6A7}">
    <text>PAT - $ 2,292 million 
Operating income- $ 20,183 million  </text>
  </threadedComment>
  <threadedComment ref="R8" dT="2021-01-29T05:17:57.27" personId="{5F36077D-6E96-4E74-B41C-45291E8F2042}" id="{1CE301D1-EF6A-454D-9849-27D74F59EB70}">
    <text>2019- 14 million</text>
  </threadedComment>
  <threadedComment ref="S8" dT="2021-01-29T17:01:16.59" personId="{275B9E4D-4B8F-46C3-8436-F60B9922E555}" id="{5A40E97F-0179-470F-8B5D-13A08F615009}">
    <text>http://www.roymorgan.com/findings/8111-bank-satisfaction-and-nps-july-2019-201908260459#:~:text=%E2%80%9CA%20majority%20of%20Australia%27s%20banks,2.5pts%20to%20minus%204.4.</text>
  </threadedComment>
  <threadedComment ref="Y8" dT="2021-01-29T05:29:48.43" personId="{5F36077D-6E96-4E74-B41C-45291E8F2042}" id="{178F36AC-2439-4D4C-B3CD-618047394521}">
    <text>Digital banking customers increased by 91000</text>
  </threadedComment>
  <threadedComment ref="Y8" dT="2021-01-29T05:48:44.31" personId="{5F36077D-6E96-4E74-B41C-45291E8F2042}" id="{B2C14F09-6983-49F9-AA72-F4E1DE477A3A}" parentId="{178F36AC-2439-4D4C-B3CD-618047394521}">
    <text>This figure is the no. of users new mobile app launched to</text>
  </threadedComment>
  <threadedComment ref="AO8" dT="2021-01-29T16:25:12.80" personId="{275B9E4D-4B8F-46C3-8436-F60B9922E555}" id="{613197A7-7F73-4BCB-8947-1AAD8AE07D79}">
    <text>https://www.google.com/url?sa=t&amp;rct=j&amp;q=&amp;esrc=s&amp;source=web&amp;cd=&amp;cad=rja&amp;uact=8&amp;ved=2ahUKEwi5mdOKxsHuAhVT4jgGHW9mCYgQFjAHegQIDhAC&amp;url=https%3A%2F%2Fwww.westpac.com.au%2Fcontent%2Fdam%2Fpublic%2Fwbc%2Fdocuments%2Fexcel%2Fsustainability%2FWBC_2020_sustainability_data_sheet.xlsx&amp;usg=AOvVaw16bSLNpg-shS3gg5oWMWG7</text>
  </threadedComment>
  <threadedComment ref="B9" dT="2021-01-29T01:52:25.20" personId="{275B9E4D-4B8F-46C3-8436-F60B9922E555}" id="{7316FD1E-E929-4724-9294-821008FC7EE6}">
    <text>Total income: 10030
PAT: 4343</text>
  </threadedComment>
  <threadedComment ref="J9" dT="2021-02-17T04:57:55.84" personId="{275B9E4D-4B8F-46C3-8436-F60B9922E555}" id="{941EB9F2-18C3-4E08-9E2D-66C1FB7446F6}">
    <text>https://simplywall.st/stocks/sg/banks/sgx-u11/united-overseas-bank-shares</text>
  </threadedComment>
  <threadedComment ref="M9" dT="2021-01-28T16:10:47.75" personId="{275B9E4D-4B8F-46C3-8436-F60B9922E555}" id="{590239FA-AC70-4DA2-A200-962E2C30D0C4}">
    <text>Diluted EPS</text>
  </threadedComment>
  <threadedComment ref="R9" dT="2021-01-29T01:50:32.45" personId="{275B9E4D-4B8F-46C3-8436-F60B9922E555}" id="{C9BCB41F-86A6-42B0-883D-AE8EFD3EFAE6}">
    <text>2018: 5.05
2019: 5.25</text>
  </threadedComment>
  <threadedComment ref="S9" dT="2021-01-28T17:17:19.40" personId="{275B9E4D-4B8F-46C3-8436-F60B9922E555}" id="{DA19CA2B-4325-46BC-A58F-3478F0F5C82B}">
    <text>Group retail: 23.6
Group wholesale mean NPS: 7.7</text>
  </threadedComment>
  <threadedComment ref="U9" dT="2021-01-28T17:19:55.26" personId="{275B9E4D-4B8F-46C3-8436-F60B9922E555}" id="{5952DB7C-0CBC-497F-B5F8-563F65F7E439}">
    <text>Customer Satisfaction Index of Singapore (CSISG)</text>
  </threadedComment>
  <threadedComment ref="W9" dT="2021-01-29T01:45:22.47" personId="{275B9E4D-4B8F-46C3-8436-F60B9922E555}" id="{26329356-857C-40CA-B32A-B2F121F626AF}">
    <text>Group</text>
  </threadedComment>
  <threadedComment ref="AD9" dT="2021-01-29T02:14:47.45" personId="{275B9E4D-4B8F-46C3-8436-F60B9922E555}" id="{FB059B7B-E6B3-479A-9B9C-068BE4AC0CB2}">
    <text>Attrition rate</text>
  </threadedComment>
  <threadedComment ref="AF9" dT="2021-01-28T16:23:14.97" personId="{275B9E4D-4B8F-46C3-8436-F60B9922E555}" id="{1C1897E9-44DF-4AD8-B14F-D6D2AAADEDBD}">
    <text>Number of female employees= 16362
Total= 26872</text>
  </threadedComment>
  <threadedComment ref="AM9" dT="2021-01-28T17:06:19.84" personId="{275B9E4D-4B8F-46C3-8436-F60B9922E555}" id="{02017D74-E6A5-4482-9299-4CEBD48FC7CA}">
    <text>Greenhouse gas emissions</text>
  </threadedComment>
  <threadedComment ref="B10" dT="2021-01-29T03:59:55.20" personId="{AE031C60-12F8-46C2-808C-1AAEA7198B0E}" id="{376B93F3-96A9-4A41-B3DB-DDA3440A3942}">
    <text>10,871= total income</text>
  </threadedComment>
  <threadedComment ref="B10" dT="2021-01-29T04:01:04.68" personId="{AE031C60-12F8-46C2-808C-1AAEA7198B0E}" id="{58360F9D-EC0D-48B8-9C0C-A0CFD4991DC8}" parentId="{376B93F3-96A9-4A41-B3DB-DDA3440A3942}">
    <text>4,972= npat</text>
  </threadedComment>
  <threadedComment ref="J10" dT="2021-02-16T08:10:20.71" personId="{AE031C60-12F8-46C2-808C-1AAEA7198B0E}" id="{75651BF8-B49C-43FA-9240-10DC8B64E0A0}">
    <text xml:space="preserve">https://simplywall.st/stocks/sg/banks/sgx-o39/oversea-chinese-banking-shares
</text>
  </threadedComment>
  <threadedComment ref="Q10" dT="2021-01-29T11:13:56.22" personId="{AE031C60-12F8-46C2-808C-1AAEA7198B0E}" id="{406D64F8-DE39-42D1-BD0B-074652F8CB63}">
    <text xml:space="preserve">formula based on geographic distribution of customer loan deposits
</text>
  </threadedComment>
  <threadedComment ref="S10" dT="2021-01-29T08:24:00.48" personId="{AE031C60-12F8-46C2-808C-1AAEA7198B0E}" id="{D4D022A9-9A15-4202-BE9E-B1DF3FB5E836}">
    <text>Improvement of 1% in Net Promoter Score from 2018</text>
  </threadedComment>
  <threadedComment ref="S10" dT="2021-01-29T08:27:32.43" personId="{AE031C60-12F8-46C2-808C-1AAEA7198B0E}" id="{12C976C4-6593-4D8A-A18E-48ADF38C116E}" parentId="{D4D022A9-9A15-4202-BE9E-B1DF3FB5E836}">
    <text>Among the three big banks, UOB earned a positive NPS score of 6% for asset management, while DBS and OCBC received -17% and -18% respectively in the BankQuality survey. UOB also received the only positive net promoter score (NPS) rating for its home loan products with an NPS of 23%, while DBS scored -24% and OCBC scored -23%. For credit card products, UOB received the highest consumer rating among the three big banks with an NPS of 23%. DBS came in second with a 10% NPS, while OCBC received 6%.
https://www.theasianbanker.com/updates-and-articles/uob-is-best-retail-bank-in-singapore-in-2020-for-excellence-in-digitalisation,-customer-engagement,-people-development-and-covid-19-response#:~:text=UOB%20also%20received%20the%20only,with%20an%20NPS%20of%2023%25.</text>
  </threadedComment>
  <threadedComment ref="Y10" dT="2021-01-29T08:01:55.90" personId="{AE031C60-12F8-46C2-808C-1AAEA7198B0E}" id="{96CFA4ED-CAA0-4A35-9D6D-B081571A5101}" done="1">
    <text xml:space="preserve">Proportion of business customers who are digital customers 65%
(2018: 62%, 2023 target: 70%)
</text>
  </threadedComment>
  <threadedComment ref="R11" dT="2021-01-29T09:58:01.75" personId="{FE8DFF1C-2807-4C69-90EB-48D877F3EBB5}" id="{C11183BB-8FAD-4FE1-B84B-9471E12640A5}">
    <text>Number of customers in 2018: 10 million</text>
  </threadedComment>
  <threadedComment ref="A12" dT="2021-01-29T04:41:18.62" personId="{275B9E4D-4B8F-46C3-8436-F60B9922E555}" id="{87710DC9-2147-4E7C-99EA-38FE4005BF71}">
    <text>In RM</text>
  </threadedComment>
  <threadedComment ref="B12" dT="2021-01-29T02:18:31.52" personId="{275B9E4D-4B8F-46C3-8436-F60B9922E555}" id="{B17B1ACF-D42A-43A3-AE4B-7B1598BC8545}">
    <text xml:space="preserve">Total net income: 2656779
Profit after tax: 1275345 </text>
  </threadedComment>
  <threadedComment ref="R12" dT="2021-01-29T02:40:34.45" personId="{275B9E4D-4B8F-46C3-8436-F60B9922E555}" id="{8E4E5CAB-929F-4CBD-986D-D308F96AFBE6}">
    <text>2019: 15.4
2018:14.03</text>
  </threadedComment>
  <threadedComment ref="Y12" dT="2021-01-29T02:44:23.03" personId="{275B9E4D-4B8F-46C3-8436-F60B9922E555}" id="{89B7A6F4-FB1B-4AC4-A4B1-012BBE059D42}">
    <text>Cimb clicks and mobile app</text>
  </threadedComment>
  <threadedComment ref="AD12" dT="2021-01-29T02:50:23.92" personId="{275B9E4D-4B8F-46C3-8436-F60B9922E555}" id="{6AF893A9-5686-4D28-96B0-A8D588D9CD11}">
    <text>Malaysia 8.9% 
Indonesia 10.4% 
Singapore 19.6% 
Thailand 15.7% 
Others 15.3%</text>
  </threadedComment>
  <threadedComment ref="AF12" dT="2021-01-29T02:52:31.72" personId="{275B9E4D-4B8F-46C3-8436-F60B9922E555}" id="{C888498B-415C-4AB7-9302-C8B49C79EC1B}">
    <text>Total: 35,265
Female: 19,904</text>
  </threadedComment>
  <threadedComment ref="A13" dT="2021-01-29T09:51:49.68" personId="{275B9E4D-4B8F-46C3-8436-F60B9922E555}" id="{A37D2E8A-4171-4026-A01D-D584973F4BEC}">
    <text>In RM</text>
  </threadedComment>
  <threadedComment ref="B13" dT="2021-01-29T03:13:22.48" personId="{275B9E4D-4B8F-46C3-8436-F60B9922E555}" id="{716E7FBF-0930-4F0C-A43C-CD37FA7B122D}">
    <text>PAT: 8475.65
Net operating income: 24740.88</text>
  </threadedComment>
  <threadedComment ref="S13" dT="2021-01-29T03:29:51.69" personId="{275B9E4D-4B8F-46C3-8436-F60B9922E555}" id="{99ACF1FD-0FC0-432C-8CB0-79B5F474916D}">
    <text>On a -100 to +100 score</text>
  </threadedComment>
  <threadedComment ref="AH13" dT="2021-01-29T03:25:49.49" personId="{275B9E4D-4B8F-46C3-8436-F60B9922E555}" id="{7BD016EC-3D60-4BF4-B93D-5798522CA2AC}">
    <text>women in management</text>
  </threadedComment>
  <threadedComment ref="J14" dT="2021-02-16T08:13:54.17" personId="{FE8DFF1C-2807-4C69-90EB-48D877F3EBB5}" id="{7FFC4A34-6F4E-413F-A0DF-698A17DCA1CD}">
    <text>https://simplywall.st/stocks/my/banks/klse-rhbbank/rhb-bank-berhad-shares</text>
  </threadedComment>
  <threadedComment ref="S14" dT="2021-01-29T11:18:57.72" personId="{275B9E4D-4B8F-46C3-8436-F60B9922E555}" id="{AE9C3A43-8F5F-49EB-A1C1-45FFD4C7D6F3}">
    <text>In Malaysia
Increased by 20 in Singapore</text>
  </threadedComment>
  <threadedComment ref="S15" dT="2021-01-30T03:31:09.08" personId="{275B9E4D-4B8F-46C3-8436-F60B9922E555}" id="{9FA46AC3-C11A-49BC-917C-5F1EDE420D9B}">
    <text>Malaysia- 9
Singapore- 20</text>
  </threadedComment>
  <threadedComment ref="W15" dT="2021-01-30T03:27:46.53" personId="{275B9E4D-4B8F-46C3-8436-F60B9922E555}" id="{1CB75EB7-62E1-41B6-AF6F-2D2188839A09}">
    <text>2 days- premium workers
3 days- non-premium workers
Average- 2.5</text>
  </threadedComment>
  <threadedComment ref="W15" dT="2021-05-28T06:30:51.96" personId="{5A766480-908C-44C6-9641-C3B340EE90FA}" id="{14E6C9DB-F251-4D17-BEE1-47DCCAD94880}" parentId="{1CB75EB7-62E1-41B6-AF6F-2D2188839A09}">
    <text>Minimum 3 and maximum 14 
Average - 7</text>
  </threadedComment>
  <threadedComment ref="AL15" dT="2021-01-29T10:00:30.69" personId="{275B9E4D-4B8F-46C3-8436-F60B9922E555}" id="{30559802-D181-4FE4-9EAE-07FE9A5554AA}">
    <text>Moody's rating to be benchmarked to S&amp;P</text>
  </threadedComment>
  <threadedComment ref="B16" dT="2021-01-29T07:57:09.72" personId="{5F36077D-6E96-4E74-B41C-45291E8F2042}" id="{33D31F93-04F1-4512-8C4F-06769FA6E72D}">
    <text>Values are in RM</text>
  </threadedComment>
  <threadedComment ref="B16" dT="2021-01-29T11:29:48.07" personId="{5F36077D-6E96-4E74-B41C-45291E8F2042}" id="{E91BB5CC-B0E3-4BBA-B3BA-1953D9479133}" parentId="{33D31F93-04F1-4512-8C4F-06769FA6E72D}">
    <text>Operating income- RM 9,324.6 million
PAT- RM 1,782.9 million </text>
  </threadedComment>
  <threadedComment ref="M16" dT="2021-01-29T05:04:57.63" personId="{5F36077D-6E96-4E74-B41C-45291E8F2042}" id="{C5C4903F-380F-47DE-B51B-CA90541F5FB1}">
    <text>Value in RN</text>
  </threadedComment>
  <threadedComment ref="O16" dT="2021-01-29T05:05:16.35" personId="{5F36077D-6E96-4E74-B41C-45291E8F2042}" id="{561E27BF-350E-4024-9549-0D6BF1041821}">
    <text>Value in RN</text>
  </threadedComment>
  <threadedComment ref="R16" dT="2021-01-29T11:16:48.59" personId="{AE031C60-12F8-46C2-808C-1AAEA7198B0E}" id="{FE2F6A39-6350-429B-8210-453ECC238359}">
    <text xml:space="preserve">growth rate of customer deposits
</text>
  </threadedComment>
  <threadedComment ref="W16" dT="2021-01-29T07:49:10.80" personId="{5F36077D-6E96-4E74-B41C-45291E8F2042}" id="{EF3902EA-A047-4A17-802F-D29E899D0253}">
    <text xml:space="preserve">Max 14 days </text>
  </threadedComment>
  <threadedComment ref="Y16" dT="2021-01-29T05:46:56.65" personId="{5F36077D-6E96-4E74-B41C-45291E8F2042}" id="{3C2FA1AB-E327-4A33-9D82-5C046D45D8A7}">
    <text xml:space="preserve">mobile app users </text>
  </threadedComment>
  <threadedComment ref="B17" dT="2021-01-29T09:25:09.85" personId="{AE031C60-12F8-46C2-808C-1AAEA7198B0E}" id="{68428297-E235-4CE3-AD79-F2CDC9AB5D8D}">
    <text>11102= total income</text>
  </threadedComment>
  <threadedComment ref="B17" dT="2021-01-29T09:25:30.13" personId="{AE031C60-12F8-46C2-808C-1AAEA7198B0E}" id="{05E9591D-D208-4BCA-B59E-51C4F3CD1027}" parentId="{68428297-E235-4CE3-AD79-F2CDC9AB5D8D}">
    <text>npat= 5512</text>
  </threadedComment>
  <threadedComment ref="J17" dT="2021-02-16T08:09:59.21" personId="{AE031C60-12F8-46C2-808C-1AAEA7198B0E}" id="{305FD920-4B04-436E-AE95-08AC6C1D5F62}">
    <text>https://simplywall.st/stocks/my/banks/klse-pbbank/public-bank-berhad-shares</text>
  </threadedComment>
  <threadedComment ref="S17" dT="2021-01-29T11:16:03.84" personId="{AE031C60-12F8-46C2-808C-1AAEA7198B0E}" id="{EF128991-55B2-4F80-B11B-A8167E94C933}">
    <text>top 15%</text>
  </threadedComment>
  <threadedComment ref="S17" dT="2021-01-29T11:18:03.60" personId="{AE031C60-12F8-46C2-808C-1AAEA7198B0E}" id="{F5461342-A157-43F0-9554-1802CFC07276}" parentId="{EF128991-55B2-4F80-B11B-A8167E94C933}">
    <text>http://www.bursamarketplace.com/mkt/tools/research/ch=research&amp;pg=research&amp;ac=660777&amp;bb=673424</text>
  </threadedComment>
  <threadedComment ref="W17" dT="2021-01-29T18:09:58.55" personId="{275B9E4D-4B8F-46C3-8436-F60B9922E555}" id="{30EB1DEA-23DB-4AF6-84C6-C0AF77BAA020}">
    <text>https://www.publicbankgroup.com/CMSPages/GetFile.aspx?guid=19abcdf6-227b-49fe-9fbd-1060fec4fd09
Page 190 last paragraph</text>
  </threadedComment>
  <threadedComment ref="Y17" dT="2021-01-29T18:04:50.73" personId="{275B9E4D-4B8F-46C3-8436-F60B9922E555}" id="{D6DEC7A3-DA01-4B2F-A582-2852AE1616A2}">
    <text>https://www.publicbankgroup.com/CMSPages/GetFile.aspx?guid=19abcdf6-227b-49fe-9fbd-1060fec4fd09
Page 198</text>
  </threadedComment>
  <threadedComment ref="Y18" dT="2021-04-13T07:29:40.99" personId="{5F36077D-6E96-4E74-B41C-45291E8F2042}" id="{E8F54FFB-F6F4-4E1F-9800-ECB4D71B7955}">
    <text>https://www.thejakartapost.com/adv/2021/02/12/mandiri-digital-edu-branch-offers-optimal-customer-experience.html</text>
  </threadedComment>
  <threadedComment ref="S19" dT="2021-05-03T08:03:13.03" personId="{5F36077D-6E96-4E74-B41C-45291E8F2042}" id="{C6D2D896-A479-463E-A41C-C7B5647726FD}">
    <text>BCA scored of 4.67 out of 5 in the Customer Engagement Index. </text>
  </threadedComment>
  <threadedComment ref="W21" dT="2021-06-10T02:41:12.32" personId="{5F36077D-6E96-4E74-B41C-45291E8F2042}" id="{FBF152D0-DFE7-40F7-B6DC-DFFE901CC062}">
    <text>minimum days- 2
maximum days- 20
average- 11</text>
  </threadedComment>
  <threadedComment ref="T22" dT="2021-08-05T06:48:55.82" personId="{5A766480-908C-44C6-9641-C3B340EE90FA}" id="{C76F24A9-2108-440C-9582-86863A8699F8}">
    <text>Based on our analysis from Bank quality.com 
https://www.bankquality.com/global-rankings/most-recommended-retail-banks-in-asia-pacific</text>
  </threadedComment>
  <threadedComment ref="AF22" dT="2021-06-30T16:58:01.88" personId="{188B4166-8377-4C95-AA84-CB6BD357F1CB}" id="{47731DD3-AE99-4548-AE3A-9FE4766DE979}">
    <text>new hires only</text>
  </threadedComment>
  <threadedComment ref="AO24" dT="2021-07-23T08:22:17.73" personId="{188B4166-8377-4C95-AA84-CB6BD357F1CB}" id="{4E0D431B-A4E4-415D-B9FC-DAF6B37F86BA}">
    <text>Includes data center consumption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1-02-01T05:56:01.62" personId="{275B9E4D-4B8F-46C3-8436-F60B9922E555}" id="{7210B5D9-0AD5-47E9-AE2B-42AD53ADECEE}">
    <text>No layoffs or pay cuts during Covid 
Health and well-being support Remote and flexible work practices </text>
  </threadedComment>
  <threadedComment ref="D1" dT="2021-02-01T05:56:20.52" personId="{275B9E4D-4B8F-46C3-8436-F60B9922E555}" id="{F165FBF8-F00D-4B04-8BEA-A4948A093063}">
    <text>Sustain a purpose driven organisation 
Transparent communication 
Granting status to employees </text>
  </threadedComment>
  <threadedComment ref="F1" dT="2021-02-01T05:56:41.79" personId="{275B9E4D-4B8F-46C3-8436-F60B9922E555}" id="{582C5AB5-DB5B-4526-B9EB-ECF45476E8ED}">
    <text>Digital readiness to support career growth 
Tech to make work more efficient 
Tech to boost a single source of truth</text>
  </threadedComment>
  <threadedComment ref="H1" dT="2021-02-01T05:57:10.56" personId="{275B9E4D-4B8F-46C3-8436-F60B9922E555}" id="{C23BC50E-9C67-4CB6-A6A2-6171CEF9FD67}">
    <text>Leaders actively implement people centred strategies 
A top down L&amp;D model to breed equality alignment 
Accessible leadership for employee aspirations</text>
  </threadedComment>
  <threadedComment ref="A13" dT="2021-05-07T05:05:43.08" personId="{FE8DFF1C-2807-4C69-90EB-48D877F3EBB5}" id="{D18BBBF2-E46B-4A64-93E7-DBFF6371564E}">
    <text>https://twimbit-my.sharepoint.com/:b:/p/sourav/EQ7iSrrrexpArnQ0b1-j0DoBvuzJveIHQtyJpwMha09FQQ?e=Mro1kB
Page no. 63-67</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1-02-18T08:20:14.41" personId="{AE031C60-12F8-46C2-808C-1AAEA7198B0E}" id="{0189ED0A-BFEE-42A3-B74C-CF46D2F66F67}">
    <text>https://www.aph.gov.au/-/media/02_Parliamentary_Business/24_Committees/243_Reps_Committees/Economics/46p/Banks_and_Financial_Institutions/3_Smaller_Banks/Bank_of_Queensland/BAQ051QW.PDF?la=en&amp;hash=2975DC0E01674F0D3A3DDF9B6A8B76C3C621167F</text>
  </threadedComment>
  <threadedComment ref="B4" dT="2021-02-18T10:04:17.26" personId="{AE031C60-12F8-46C2-808C-1AAEA7198B0E}" id="{FAC7CBAB-1D0F-4AB1-A62A-8727FB83FD75}" parentId="{0189ED0A-BFEE-42A3-B74C-CF46D2F66F67}">
    <text>https://www.boq.com.au/Shareholder-centre/sustainability/sustainability-environment</text>
  </threadedComment>
  <threadedComment ref="A6" dT="2021-02-15T08:18:28.40" personId="{5A766480-908C-44C6-9641-C3B340EE90FA}" id="{82804AF8-2535-449F-8527-1F23E9888951}">
    <text>https://www.commbank.com.au/content/dam/commbank/personal/apply-online/download-printed-forms/Supplier-Code-of-Conduct.pdf</text>
  </threadedComment>
  <threadedComment ref="A6" dT="2021-02-15T08:18:50.35" personId="{5A766480-908C-44C6-9641-C3B340EE90FA}" id="{EA3E53C2-D1D8-48FA-9722-ED3321D47F6A}" parentId="{82804AF8-2535-449F-8527-1F23E9888951}">
    <text>https://www.commbank.com.au/about-us/opportunity-initiatives/opportunity-from-good-business-practice/supplier-diversity.html</text>
  </threadedComment>
  <threadedComment ref="D6" dT="2021-02-17T12:54:33.97" personId="{AE031C60-12F8-46C2-808C-1AAEA7198B0E}" id="{5B55E5B4-3BE6-400D-ADFD-842526B7B272}">
    <text>https://www.supplierpaymentcode.org.au/</text>
  </threadedComment>
  <threadedComment ref="B7" dT="2021-02-18T10:10:40.46" personId="{AE031C60-12F8-46C2-808C-1AAEA7198B0E}" id="{F93CA9A4-669E-4B28-86E2-56AFA30C99EA}">
    <text>https://www.nab.com.au/content/dam/nabrwd/documents/reports/corporate/gssp.pdf</text>
  </threadedComment>
  <threadedComment ref="B8" dT="2021-02-17T10:47:48.54" personId="{AE031C60-12F8-46C2-808C-1AAEA7198B0E}" id="{BBB23E23-4863-496F-8DB6-04376FF1BB81}">
    <text>https://www.westpac.com.au/content/dam/public/wbc/documents/pdf/aw/sustainability/WBG_2021_Supplier_Playbook.pdf</text>
  </threadedComment>
  <threadedComment ref="A11" dT="2021-02-18T12:13:14.30" personId="{AE031C60-12F8-46C2-808C-1AAEA7198B0E}" id="{43C53E96-DB97-4CA1-B147-508997A07E33}">
    <text>https://www.dbs.com/in/corporate/trade/other-trade-products/supply-chain-financing</text>
  </threadedComment>
  <threadedComment ref="A11" dT="2021-02-18T12:13:32.84" personId="{AE031C60-12F8-46C2-808C-1AAEA7198B0E}" id="{7A9E9E02-CF96-46AE-9FB8-C1F4B0B852DE}" parentId="{43C53E96-DB97-4CA1-B147-508997A07E33}">
    <text>https://www.dbs.com/suppliers/current-suppliers.page</text>
  </threadedComment>
  <threadedComment ref="A11" dT="2021-02-18T12:13:43.73" personId="{AE031C60-12F8-46C2-808C-1AAEA7198B0E}" id="{3B8901CC-DCDD-4D68-9189-FA35582045E8}" parentId="{43C53E96-DB97-4CA1-B147-508997A07E33}">
    <text>https://www.dbs.id/id/sme/trade/other-trade-products/supply-chain-financing</text>
  </threadedComment>
  <threadedComment ref="D11" dT="2021-02-17T13:03:36.56" personId="{AE031C60-12F8-46C2-808C-1AAEA7198B0E}" id="{EDB326FB-2522-4188-B78B-225EF9B28DA4}">
    <text>https://files.mtstatic.com/site_5833/448/0?Expires=1613570603&amp;Signature=sV7kn2lAIjzVKZ82WkHqsJnEyVvdgtYW9VMhDSPq2W0vH48YkZ7Zcj6mymhmbNp9GSop~gEYOGLmbj7ETSJaG0J26ci~VzjJZsO6hAgvsuckghlI4ATiyhyoYi~xZUmG6Rg6bdSefYfoV7HMzdnzcgKgpnvouuiUirYkG~-IVWE_&amp;Key-Pair-Id=APKAJ5Y6AV4GI7A555NA</text>
  </threadedComment>
  <threadedComment ref="D12" dT="2021-02-17T13:05:59.83" personId="{AE031C60-12F8-46C2-808C-1AAEA7198B0E}" id="{71F8DBD8-BE63-4A61-9DC3-FE24317DEAE9}">
    <text>https://www.gep.com/</text>
  </threadedComment>
  <threadedComment ref="I18" dT="2021-04-13T10:05:54.64" personId="{AE031C60-12F8-46C2-808C-1AAEA7198B0E}" id="{2358347D-A4A2-4905-89D4-9C99071E23AB}">
    <text>we can increase the score here</text>
  </threadedComment>
</ThreadedComments>
</file>

<file path=xl/threadedComments/threadedComment5.xml><?xml version="1.0" encoding="utf-8"?>
<ThreadedComments xmlns="http://schemas.microsoft.com/office/spreadsheetml/2018/threadedcomments" xmlns:x="http://schemas.openxmlformats.org/spreadsheetml/2006/main">
  <threadedComment ref="A13" dT="2021-01-29T04:41:18.62" personId="{275B9E4D-4B8F-46C3-8436-F60B9922E555}" id="{7E7D6850-57C9-4E67-9233-E9393E105209}">
    <text>In RM</text>
  </threadedComment>
  <threadedComment ref="A14" dT="2021-01-29T09:51:49.68" personId="{275B9E4D-4B8F-46C3-8436-F60B9922E555}" id="{224C85FC-33BF-4C6E-BEED-48D328988B1E}">
    <text>In RM</text>
  </threadedComment>
</ThreadedComments>
</file>

<file path=xl/threadedComments/threadedComment6.xml><?xml version="1.0" encoding="utf-8"?>
<ThreadedComments xmlns="http://schemas.microsoft.com/office/spreadsheetml/2018/threadedcomments" xmlns:x="http://schemas.openxmlformats.org/spreadsheetml/2006/main">
  <threadedComment ref="H3" dT="2021-04-21T06:56:48.40" personId="{5F36077D-6E96-4E74-B41C-45291E8F2042}" id="{8473C423-3982-4619-8FFB-65AF5F8FA714}">
    <text>https://up.com.au/blog/the-evolutionary-design-of-up/</text>
  </threadedComment>
  <threadedComment ref="H7" dT="2021-04-19T17:30:35.72" personId="{FE8DFF1C-2807-4C69-90EB-48D877F3EBB5}" id="{C64FDBA4-E619-44FE-993E-73EB4FB91FB5}">
    <text>Rewards:
https://rewards.nab.com.au/en/home.html#:~:text=To%20be%20eligible%20for%20the%20100%2C000%20bonus%20points%20offer%2C%20you,NAB%20Rewards%20Business%20Signature%20Card.&amp;text=credit%20card%20offer.-,NAB%20may%20vary%20or%20end,(s)%20at%20any%20time</text>
  </threadedComment>
  <threadedComment ref="B11" dT="2021-04-20T07:22:39.20" personId="{FE8DFF1C-2807-4C69-90EB-48D877F3EBB5}" id="{086389CD-AB5C-4B59-827F-E86880CC67DE}">
    <text>https://www.dbs.com/digibank/in/default.page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w:/r/personal/varnika_twimbit_com/_layouts/15/Doc.aspx?sourcedoc=%7BD7AAA79B-1B6D-435C-8699-16DA8EC55567%7D&amp;file=Westpac%20Edited.docx&amp;action=default&amp;mobileredirect=true" TargetMode="External"/><Relationship Id="rId13" Type="http://schemas.openxmlformats.org/officeDocument/2006/relationships/printerSettings" Target="../printerSettings/printerSettings1.bin"/><Relationship Id="rId3" Type="http://schemas.openxmlformats.org/officeDocument/2006/relationships/hyperlink" Target="../../../../../:w:/p/varnika/ETuOBY6iSitNqLJ9e8FWzLUBiYtXDzLpc-1m2OKn6luz6A?e=IjQ8YG" TargetMode="External"/><Relationship Id="rId7" Type="http://schemas.openxmlformats.org/officeDocument/2006/relationships/hyperlink" Target="../../../../../:w:/r/personal/varnika_twimbit_com/_layouts/15/Doc.aspx?sourcedoc=%7B8E27C571-BA0D-40E0-8502-694E4DE5A6C3%7D&amp;file=Commonwealth%20Bank%20of%20Australia%20Edited.docx&amp;action=default&amp;mobileredirect=true" TargetMode="External"/><Relationship Id="rId12" Type="http://schemas.openxmlformats.org/officeDocument/2006/relationships/hyperlink" Target="../../../../../:w:/p/shrestha/EUQEVJO6M6BLhS-CAFE-B9UBziTZfC1CXZ5-rgrOw66cIQ?e=r0Hn5Q" TargetMode="External"/><Relationship Id="rId2" Type="http://schemas.openxmlformats.org/officeDocument/2006/relationships/hyperlink" Target="../../../../../:w:/p/varnika/EfryYIpdsUNJmIwgU6_8BgMBPaA622ZzAfnyTmiDIUTkxw?e=lFpp2E" TargetMode="External"/><Relationship Id="rId16" Type="http://schemas.microsoft.com/office/2017/10/relationships/threadedComment" Target="../threadedComments/threadedComment1.xml"/><Relationship Id="rId1" Type="http://schemas.openxmlformats.org/officeDocument/2006/relationships/hyperlink" Target="../../../../../:w:/p/varnika/ETmA0Gd2rFdFldjyo88WS1cBV9L1htRqFmXR1l5feAWAqg?e=OJmPz6" TargetMode="External"/><Relationship Id="rId6" Type="http://schemas.openxmlformats.org/officeDocument/2006/relationships/hyperlink" Target="../../../../../:w:/r/personal/varnika_twimbit_com/_layouts/15/Doc.aspx?sourcedoc=%7B660FC1AB-3D8B-43FF-B216-6A639A4E37CC%7D&amp;file=Bendigo%20Bank.docx&amp;action=default&amp;mobileredirect=true" TargetMode="External"/><Relationship Id="rId11" Type="http://schemas.openxmlformats.org/officeDocument/2006/relationships/hyperlink" Target="../../../../../:w:/p/shrestha/ES8TAg-mHaRJhDcf5OTH-eQBYkWSFhqqEeRuOJBu6jaOpA?e=VLM0g0" TargetMode="External"/><Relationship Id="rId5" Type="http://schemas.openxmlformats.org/officeDocument/2006/relationships/hyperlink" Target="../../../../../:w:/p/varnika/EVSycHJQf41AlgUbbW3MDQMBC5F1yfxilZk8ReBaJRDeqw?e=ZamrSS" TargetMode="External"/><Relationship Id="rId15" Type="http://schemas.openxmlformats.org/officeDocument/2006/relationships/comments" Target="../comments1.xml"/><Relationship Id="rId10" Type="http://schemas.openxmlformats.org/officeDocument/2006/relationships/hyperlink" Target="../../../../../:w:/r/personal/shrestha_twimbit_com/_layouts/15/Doc.aspx?sourcedoc=%7Ba4ba1de4-2b02-485f-9c7c-ade1329455ca%7D&amp;action=edit&amp;wdPid=6855a3f8" TargetMode="External"/><Relationship Id="rId4" Type="http://schemas.openxmlformats.org/officeDocument/2006/relationships/hyperlink" Target="../../../../../:w:/p/varnika/EWLwy_Cfwi5KknaqvObZjhIBKo-EljgLCm_aHMpo8tkqBQ?e=r8OWQj" TargetMode="External"/><Relationship Id="rId9" Type="http://schemas.openxmlformats.org/officeDocument/2006/relationships/hyperlink" Target="../../../../../:w:/p/shrestha/EQkwf2GfczJCgRqjaotDwEQBYbOfNqTQOftQChn0yalu3w?e=BYG7m0"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b:/p/sourav/EQ7iSrrrexpArnQ0b1-j0DoBvuzJveIHQtyJpwMha09FQQ?e=Mro1kB"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93" zoomScaleNormal="93" workbookViewId="0">
      <pane xSplit="1" ySplit="2" topLeftCell="G20" activePane="bottomRight" state="frozen"/>
      <selection pane="bottomRight" activeCell="G20" sqref="G20"/>
      <selection pane="bottomLeft"/>
      <selection pane="topRight"/>
    </sheetView>
  </sheetViews>
  <sheetFormatPr defaultColWidth="15" defaultRowHeight="14.45"/>
  <cols>
    <col min="3" max="7" width="31.42578125" customWidth="1"/>
  </cols>
  <sheetData>
    <row r="1" spans="1:7">
      <c r="A1" s="204" t="s">
        <v>0</v>
      </c>
      <c r="B1" s="204"/>
      <c r="C1" s="204"/>
      <c r="D1" s="204"/>
      <c r="E1" s="204"/>
      <c r="F1" s="204"/>
      <c r="G1" s="204"/>
    </row>
    <row r="2" spans="1:7">
      <c r="A2" s="201" t="s">
        <v>1</v>
      </c>
      <c r="B2" s="201" t="s">
        <v>2</v>
      </c>
      <c r="C2" s="201" t="s">
        <v>3</v>
      </c>
      <c r="D2" s="201" t="s">
        <v>4</v>
      </c>
      <c r="E2" s="201" t="s">
        <v>5</v>
      </c>
      <c r="F2" s="201" t="s">
        <v>6</v>
      </c>
      <c r="G2" s="201" t="s">
        <v>7</v>
      </c>
    </row>
    <row r="3" spans="1:7" ht="231.95">
      <c r="A3" s="201" t="s">
        <v>8</v>
      </c>
      <c r="B3" s="2" t="s">
        <v>9</v>
      </c>
      <c r="C3" s="1" t="s">
        <v>10</v>
      </c>
      <c r="D3" s="1"/>
      <c r="E3" s="1"/>
      <c r="F3" s="1" t="s">
        <v>11</v>
      </c>
      <c r="G3" s="1" t="s">
        <v>12</v>
      </c>
    </row>
    <row r="4" spans="1:7" ht="409.5">
      <c r="A4" s="201" t="s">
        <v>13</v>
      </c>
      <c r="B4" s="2" t="s">
        <v>14</v>
      </c>
      <c r="C4" s="1" t="s">
        <v>15</v>
      </c>
      <c r="D4" s="1" t="s">
        <v>16</v>
      </c>
      <c r="E4" s="1" t="s">
        <v>17</v>
      </c>
      <c r="F4" s="1" t="s">
        <v>18</v>
      </c>
      <c r="G4" s="1" t="s">
        <v>19</v>
      </c>
    </row>
    <row r="5" spans="1:7" ht="203.1">
      <c r="A5" s="201" t="s">
        <v>20</v>
      </c>
      <c r="B5" s="1"/>
      <c r="C5" s="3" t="s">
        <v>21</v>
      </c>
      <c r="D5" s="1"/>
      <c r="E5" s="7" t="s">
        <v>22</v>
      </c>
      <c r="F5" s="1"/>
      <c r="G5" s="1" t="s">
        <v>23</v>
      </c>
    </row>
    <row r="6" spans="1:7" ht="231.95">
      <c r="A6" s="201" t="s">
        <v>24</v>
      </c>
      <c r="B6" s="2" t="s">
        <v>25</v>
      </c>
      <c r="C6" s="4" t="s">
        <v>26</v>
      </c>
      <c r="D6" s="100" t="s">
        <v>27</v>
      </c>
      <c r="E6" s="1"/>
      <c r="F6" s="1"/>
      <c r="G6" s="7" t="s">
        <v>28</v>
      </c>
    </row>
    <row r="7" spans="1:7" ht="261">
      <c r="A7" s="201" t="s">
        <v>29</v>
      </c>
      <c r="B7" s="2" t="s">
        <v>30</v>
      </c>
      <c r="C7" s="1" t="s">
        <v>31</v>
      </c>
      <c r="D7" s="1" t="s">
        <v>32</v>
      </c>
      <c r="E7" s="1" t="s">
        <v>33</v>
      </c>
      <c r="F7" s="1" t="s">
        <v>34</v>
      </c>
      <c r="G7" s="1" t="s">
        <v>35</v>
      </c>
    </row>
    <row r="8" spans="1:7" ht="275.45">
      <c r="A8" s="201" t="s">
        <v>36</v>
      </c>
      <c r="B8" s="1"/>
      <c r="C8" s="1" t="s">
        <v>37</v>
      </c>
      <c r="D8" s="1" t="s">
        <v>38</v>
      </c>
      <c r="E8" s="1" t="s">
        <v>39</v>
      </c>
      <c r="F8" s="1" t="s">
        <v>40</v>
      </c>
      <c r="G8" s="1" t="s">
        <v>41</v>
      </c>
    </row>
    <row r="9" spans="1:7" ht="275.45">
      <c r="A9" s="201" t="s">
        <v>42</v>
      </c>
      <c r="B9" s="2" t="s">
        <v>43</v>
      </c>
      <c r="C9" s="7" t="s">
        <v>44</v>
      </c>
      <c r="D9" s="1" t="s">
        <v>45</v>
      </c>
      <c r="E9" s="1" t="s">
        <v>46</v>
      </c>
      <c r="F9" s="1" t="s">
        <v>47</v>
      </c>
      <c r="G9" s="1"/>
    </row>
    <row r="10" spans="1:7" ht="246.6">
      <c r="A10" s="201" t="s">
        <v>48</v>
      </c>
      <c r="B10" s="1"/>
      <c r="D10" t="s">
        <v>49</v>
      </c>
      <c r="E10" t="s">
        <v>50</v>
      </c>
      <c r="F10" s="1"/>
      <c r="G10" s="6" t="s">
        <v>51</v>
      </c>
    </row>
    <row r="11" spans="1:7" ht="409.5">
      <c r="A11" s="201" t="s">
        <v>52</v>
      </c>
      <c r="B11" s="1"/>
      <c r="C11" s="1" t="s">
        <v>53</v>
      </c>
      <c r="D11" s="101" t="s">
        <v>54</v>
      </c>
      <c r="E11" s="7" t="s">
        <v>55</v>
      </c>
      <c r="F11" s="1"/>
      <c r="G11" s="6" t="s">
        <v>56</v>
      </c>
    </row>
    <row r="12" spans="1:7" ht="409.5" customHeight="1">
      <c r="A12" s="201" t="s">
        <v>57</v>
      </c>
      <c r="B12" s="2" t="s">
        <v>58</v>
      </c>
      <c r="C12" s="1" t="s">
        <v>59</v>
      </c>
      <c r="D12" s="101" t="s">
        <v>60</v>
      </c>
      <c r="E12" s="7" t="s">
        <v>61</v>
      </c>
      <c r="F12" s="1" t="s">
        <v>62</v>
      </c>
      <c r="G12" s="7" t="s">
        <v>63</v>
      </c>
    </row>
    <row r="13" spans="1:7" ht="362.25" customHeight="1">
      <c r="A13" s="201" t="s">
        <v>64</v>
      </c>
      <c r="B13" s="2" t="s">
        <v>65</v>
      </c>
      <c r="C13" s="1" t="s">
        <v>66</v>
      </c>
      <c r="D13" s="1" t="s">
        <v>67</v>
      </c>
      <c r="E13" s="1" t="s">
        <v>68</v>
      </c>
      <c r="F13" s="1" t="s">
        <v>69</v>
      </c>
      <c r="G13" s="1" t="s">
        <v>70</v>
      </c>
    </row>
    <row r="14" spans="1:7" ht="261">
      <c r="A14" s="201" t="s">
        <v>71</v>
      </c>
      <c r="B14" s="1"/>
      <c r="C14" s="5" t="s">
        <v>72</v>
      </c>
      <c r="D14" s="7" t="s">
        <v>73</v>
      </c>
      <c r="E14" s="1"/>
      <c r="F14" s="1" t="s">
        <v>74</v>
      </c>
      <c r="G14" s="1" t="s">
        <v>75</v>
      </c>
    </row>
    <row r="15" spans="1:7" ht="362.45">
      <c r="A15" s="201" t="s">
        <v>76</v>
      </c>
      <c r="B15" s="2" t="s">
        <v>77</v>
      </c>
      <c r="C15" s="3" t="s">
        <v>78</v>
      </c>
      <c r="D15" s="7" t="s">
        <v>79</v>
      </c>
      <c r="E15" s="1"/>
      <c r="F15" s="1" t="s">
        <v>80</v>
      </c>
      <c r="G15" s="1"/>
    </row>
    <row r="16" spans="1:7" ht="409.5">
      <c r="A16" s="201" t="s">
        <v>81</v>
      </c>
      <c r="B16" s="1"/>
      <c r="C16" s="3" t="s">
        <v>82</v>
      </c>
      <c r="D16" s="7" t="s">
        <v>83</v>
      </c>
      <c r="E16" s="1" t="s">
        <v>84</v>
      </c>
      <c r="F16" s="1"/>
      <c r="G16" s="1" t="s">
        <v>85</v>
      </c>
    </row>
    <row r="17" spans="1:7" ht="409.5">
      <c r="A17" s="160" t="s">
        <v>86</v>
      </c>
      <c r="B17" s="163" t="s">
        <v>87</v>
      </c>
      <c r="C17" s="7" t="s">
        <v>88</v>
      </c>
      <c r="D17" s="4" t="s">
        <v>89</v>
      </c>
      <c r="E17" s="6" t="s">
        <v>90</v>
      </c>
      <c r="F17" s="205" t="s">
        <v>91</v>
      </c>
      <c r="G17" s="6" t="s">
        <v>92</v>
      </c>
    </row>
    <row r="18" spans="1:7" ht="409.5">
      <c r="A18" s="160" t="s">
        <v>93</v>
      </c>
      <c r="B18" s="163" t="s">
        <v>94</v>
      </c>
      <c r="C18" s="6" t="s">
        <v>95</v>
      </c>
      <c r="D18" s="4" t="s">
        <v>96</v>
      </c>
      <c r="E18" s="6" t="s">
        <v>97</v>
      </c>
      <c r="F18" s="6" t="s">
        <v>98</v>
      </c>
      <c r="G18" s="6" t="s">
        <v>99</v>
      </c>
    </row>
    <row r="19" spans="1:7" ht="409.5">
      <c r="A19" s="160" t="s">
        <v>100</v>
      </c>
      <c r="B19" s="163" t="s">
        <v>101</v>
      </c>
      <c r="C19" s="6" t="s">
        <v>102</v>
      </c>
      <c r="D19" s="3" t="s">
        <v>103</v>
      </c>
      <c r="E19" s="200" t="s">
        <v>104</v>
      </c>
      <c r="F19" s="6" t="s">
        <v>105</v>
      </c>
      <c r="G19" s="7" t="s">
        <v>106</v>
      </c>
    </row>
    <row r="20" spans="1:7" ht="405.95">
      <c r="A20" s="160" t="s">
        <v>107</v>
      </c>
      <c r="B20" s="163" t="s">
        <v>108</v>
      </c>
      <c r="C20" s="7" t="s">
        <v>109</v>
      </c>
      <c r="D20" s="7" t="s">
        <v>110</v>
      </c>
      <c r="E20" s="6" t="s">
        <v>111</v>
      </c>
      <c r="F20" s="6" t="s">
        <v>112</v>
      </c>
      <c r="G20" s="6" t="s">
        <v>113</v>
      </c>
    </row>
    <row r="21" spans="1:7">
      <c r="D21" s="3"/>
    </row>
    <row r="22" spans="1:7">
      <c r="D22" s="3"/>
    </row>
  </sheetData>
  <mergeCells count="1">
    <mergeCell ref="A1:G1"/>
  </mergeCells>
  <hyperlinks>
    <hyperlink ref="B4" r:id="rId1" xr:uid="{159275F3-4C1F-4A46-AE2F-E8A7E9B04B29}"/>
    <hyperlink ref="B3" r:id="rId2" xr:uid="{BBBB6E90-A184-42FF-9C38-D6D4CE7ED04B}"/>
    <hyperlink ref="B9" r:id="rId3" xr:uid="{8318914D-9D38-474F-A272-87945ED67833}"/>
    <hyperlink ref="B7" r:id="rId4" xr:uid="{44F13B09-A8D8-45CE-B3B3-67BA3B6A88CB}"/>
    <hyperlink ref="B6" r:id="rId5" xr:uid="{CE40D78D-AE24-4BA8-A654-7CFB0E172DA0}"/>
    <hyperlink ref="B15" r:id="rId6" xr:uid="{CB267284-ACD3-4224-ABE3-0D2FB3FDE542}"/>
    <hyperlink ref="B12" r:id="rId7" xr:uid="{A5C7946F-4A67-429A-BF80-A80A2D9979A1}"/>
    <hyperlink ref="B13" r:id="rId8" xr:uid="{4A54DFE4-C46A-414C-A5BD-4210FD277D6B}"/>
    <hyperlink ref="B17" r:id="rId9" xr:uid="{E54F4FCC-46AF-46B8-9314-3599F77A414B}"/>
    <hyperlink ref="B18" r:id="rId10" xr:uid="{9F6E71FC-CC39-4548-B8A2-CB8EF36B1A51}"/>
    <hyperlink ref="B19" r:id="rId11" xr:uid="{BEC69AC1-811E-4272-A726-2AAF1FBDEB26}"/>
    <hyperlink ref="B20" r:id="rId12" xr:uid="{798C135C-DF27-474A-ACC2-8E7E0E8A1A3F}"/>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03D1-9013-4D44-85AE-A86AC47E20F1}">
  <dimension ref="A1:AS28"/>
  <sheetViews>
    <sheetView showGridLines="0" zoomScale="130" zoomScaleNormal="130" workbookViewId="0">
      <pane xSplit="1" ySplit="2" topLeftCell="AE3" activePane="bottomRight" state="frozen"/>
      <selection pane="bottomRight" activeCell="AO26" sqref="AO26"/>
      <selection pane="bottomLeft" activeCell="A3" sqref="A3"/>
      <selection pane="topRight" activeCell="B1" sqref="B1"/>
    </sheetView>
  </sheetViews>
  <sheetFormatPr defaultColWidth="13.42578125" defaultRowHeight="14.45"/>
  <cols>
    <col min="1" max="1" width="19.85546875" style="15" customWidth="1"/>
    <col min="2" max="4" width="22.42578125" style="13" customWidth="1"/>
    <col min="5" max="6" width="22.42578125" style="43" customWidth="1"/>
    <col min="7" max="9" width="22.42578125" style="13" customWidth="1"/>
    <col min="10" max="10" width="22.42578125" style="45" customWidth="1"/>
    <col min="11" max="20" width="22.42578125" style="13" customWidth="1"/>
    <col min="21" max="22" width="28.42578125" style="13" customWidth="1"/>
    <col min="23" max="36" width="22.42578125" style="13" customWidth="1"/>
    <col min="37" max="37" width="22.42578125" style="45" customWidth="1"/>
    <col min="38" max="41" width="22.42578125" style="13" customWidth="1"/>
    <col min="42" max="42" width="20.85546875" style="13" customWidth="1"/>
    <col min="43" max="44" width="22.42578125" style="13" customWidth="1"/>
    <col min="45" max="16384" width="13.42578125" style="13"/>
  </cols>
  <sheetData>
    <row r="1" spans="1:45" s="61" customFormat="1">
      <c r="A1" s="52" t="s">
        <v>114</v>
      </c>
      <c r="B1" s="53" t="s">
        <v>115</v>
      </c>
      <c r="C1" s="53"/>
      <c r="D1" s="54"/>
      <c r="E1" s="54"/>
      <c r="F1" s="54"/>
      <c r="G1" s="54"/>
      <c r="H1" s="54"/>
      <c r="I1" s="54"/>
      <c r="J1" s="79"/>
      <c r="K1" s="54"/>
      <c r="L1" s="54"/>
      <c r="M1" s="77"/>
      <c r="N1" s="77"/>
      <c r="O1" s="54"/>
      <c r="P1" s="55" t="s">
        <v>116</v>
      </c>
      <c r="Q1" s="56" t="s">
        <v>117</v>
      </c>
      <c r="R1" s="57"/>
      <c r="S1" s="57"/>
      <c r="T1" s="57"/>
      <c r="U1" s="57"/>
      <c r="V1" s="57"/>
      <c r="W1" s="57"/>
      <c r="X1" s="57"/>
      <c r="Y1" s="57"/>
      <c r="Z1" s="57"/>
      <c r="AA1" s="58"/>
      <c r="AB1" s="55" t="s">
        <v>118</v>
      </c>
      <c r="AC1" s="59" t="s">
        <v>4</v>
      </c>
      <c r="AD1" s="59"/>
      <c r="AE1" s="59"/>
      <c r="AF1" s="59"/>
      <c r="AG1" s="59"/>
      <c r="AH1" s="59"/>
      <c r="AI1" s="59"/>
      <c r="AJ1" s="60"/>
      <c r="AK1" s="55" t="s">
        <v>119</v>
      </c>
      <c r="AL1" s="71" t="s">
        <v>120</v>
      </c>
      <c r="AM1" s="12" t="s">
        <v>121</v>
      </c>
      <c r="AN1" s="12"/>
      <c r="AO1" s="12"/>
      <c r="AP1" s="12"/>
      <c r="AQ1" s="55" t="s">
        <v>122</v>
      </c>
      <c r="AR1" s="51" t="s">
        <v>123</v>
      </c>
    </row>
    <row r="2" spans="1:45" s="15" customFormat="1" ht="29.1">
      <c r="A2" s="102" t="s">
        <v>124</v>
      </c>
      <c r="B2" s="103" t="s">
        <v>125</v>
      </c>
      <c r="C2" s="103" t="s">
        <v>126</v>
      </c>
      <c r="D2" s="8" t="s">
        <v>127</v>
      </c>
      <c r="E2" s="8" t="s">
        <v>128</v>
      </c>
      <c r="F2" s="8" t="s">
        <v>129</v>
      </c>
      <c r="G2" s="8" t="s">
        <v>130</v>
      </c>
      <c r="H2" s="8" t="s">
        <v>131</v>
      </c>
      <c r="I2" s="8" t="s">
        <v>132</v>
      </c>
      <c r="J2" s="80" t="s">
        <v>133</v>
      </c>
      <c r="K2" s="8" t="s">
        <v>134</v>
      </c>
      <c r="L2" s="11" t="s">
        <v>135</v>
      </c>
      <c r="M2" s="20" t="s">
        <v>136</v>
      </c>
      <c r="N2" s="20" t="s">
        <v>137</v>
      </c>
      <c r="O2" s="11" t="s">
        <v>138</v>
      </c>
      <c r="P2" s="11" t="s">
        <v>139</v>
      </c>
      <c r="Q2" s="104" t="s">
        <v>140</v>
      </c>
      <c r="R2" s="104" t="s">
        <v>141</v>
      </c>
      <c r="S2" s="105" t="s">
        <v>142</v>
      </c>
      <c r="T2" s="105" t="s">
        <v>143</v>
      </c>
      <c r="U2" s="103" t="s">
        <v>144</v>
      </c>
      <c r="V2" s="103" t="s">
        <v>145</v>
      </c>
      <c r="W2" s="106" t="s">
        <v>146</v>
      </c>
      <c r="X2" s="105" t="s">
        <v>147</v>
      </c>
      <c r="Y2" s="103" t="s">
        <v>148</v>
      </c>
      <c r="Z2" s="103" t="s">
        <v>149</v>
      </c>
      <c r="AA2" s="11" t="s">
        <v>139</v>
      </c>
      <c r="AB2" s="104" t="s">
        <v>150</v>
      </c>
      <c r="AC2" s="104" t="s">
        <v>151</v>
      </c>
      <c r="AD2" s="8" t="s">
        <v>152</v>
      </c>
      <c r="AE2" s="8" t="s">
        <v>153</v>
      </c>
      <c r="AF2" s="8" t="s">
        <v>154</v>
      </c>
      <c r="AG2" s="8" t="s">
        <v>155</v>
      </c>
      <c r="AH2" s="8" t="s">
        <v>156</v>
      </c>
      <c r="AI2" s="8" t="s">
        <v>157</v>
      </c>
      <c r="AJ2" s="20" t="s">
        <v>139</v>
      </c>
      <c r="AK2" s="46" t="s">
        <v>150</v>
      </c>
      <c r="AL2" s="72" t="s">
        <v>158</v>
      </c>
      <c r="AM2" s="70" t="s">
        <v>159</v>
      </c>
      <c r="AN2" s="8" t="s">
        <v>160</v>
      </c>
      <c r="AO2" s="8" t="s">
        <v>161</v>
      </c>
      <c r="AP2" s="8" t="s">
        <v>162</v>
      </c>
      <c r="AQ2" s="20" t="s">
        <v>139</v>
      </c>
      <c r="AR2" s="14"/>
    </row>
    <row r="3" spans="1:45">
      <c r="A3" s="107" t="s">
        <v>76</v>
      </c>
      <c r="B3" s="108">
        <v>11.79</v>
      </c>
      <c r="C3" s="108">
        <f>_xlfn.RANK.AVG($B3,$B$3:$B$24,1)</f>
        <v>5</v>
      </c>
      <c r="D3" s="108">
        <v>9.25</v>
      </c>
      <c r="E3" s="16">
        <f>_xlfn.RANK.AVG($D3,$D$3:$D$24,1)</f>
        <v>1</v>
      </c>
      <c r="F3" s="108">
        <v>27.05</v>
      </c>
      <c r="G3" s="16">
        <f>_xlfn.RANK.AVG(F3,$F$3:$F$23,1)</f>
        <v>14</v>
      </c>
      <c r="H3" s="16">
        <v>5.36</v>
      </c>
      <c r="I3" s="16">
        <f t="shared" ref="I3:I23" si="0">_xlfn.RANK.AVG($H3,$H$3:$H$23,1)</f>
        <v>6</v>
      </c>
      <c r="J3" s="44">
        <v>-0.09</v>
      </c>
      <c r="K3" s="16">
        <f>_xlfn.RANK.AVG($J3,$J$3:$J$24,1)</f>
        <v>11</v>
      </c>
      <c r="L3" s="108">
        <v>147.19</v>
      </c>
      <c r="M3" s="19">
        <v>45.58</v>
      </c>
      <c r="N3" s="19">
        <f t="shared" ref="N3:N18" si="1">_xlfn.RANK.AVG($M3,$M$3:$M$18,1)</f>
        <v>9</v>
      </c>
      <c r="O3" s="108">
        <v>26.67</v>
      </c>
      <c r="P3" s="19">
        <f>SUM(C3,E3,G3,I3,K3)</f>
        <v>37</v>
      </c>
      <c r="Q3" s="108">
        <v>1.88</v>
      </c>
      <c r="R3" s="108">
        <v>9.9</v>
      </c>
      <c r="S3" s="108">
        <v>32.1</v>
      </c>
      <c r="T3" s="108">
        <f t="shared" ref="T3:T11" si="2">_xlfn.RANK.AVG(S3,$S$3:$S$18,1)</f>
        <v>12</v>
      </c>
      <c r="U3" s="108">
        <v>74</v>
      </c>
      <c r="V3" s="108">
        <f>_xlfn.RANK.AVG(U3,$U$3:$U$24,1)</f>
        <v>5</v>
      </c>
      <c r="W3" s="108">
        <v>4.2</v>
      </c>
      <c r="X3" s="108">
        <f t="shared" ref="X3:X13" si="3">_xlfn.RANK.AVG(W3,$W$3:$W$23,0)</f>
        <v>14</v>
      </c>
      <c r="Y3" s="108">
        <v>751751</v>
      </c>
      <c r="Z3" s="108">
        <f t="shared" ref="Z3:Z17" si="4">_xlfn.RANK.AVG(Y3,$Y$3:$Y$18,1)</f>
        <v>6</v>
      </c>
      <c r="AA3" s="16">
        <f>SUM(T3,V3,X3)</f>
        <v>31</v>
      </c>
      <c r="AB3" s="44">
        <f>(AA3/AA25)*100</f>
        <v>6.5263157894736841</v>
      </c>
      <c r="AC3" s="108">
        <v>7400</v>
      </c>
      <c r="AD3" s="16">
        <v>10.96</v>
      </c>
      <c r="AE3" s="16">
        <f>_xlfn.RANK.AVG($AD3,$AD$3:$AD$23,0)</f>
        <v>8</v>
      </c>
      <c r="AF3" s="16">
        <v>60.5</v>
      </c>
      <c r="AG3" s="16">
        <f t="shared" ref="AG3:AG23" si="5">_xlfn.RANK.AVG($AF3,$AF$3:$AF$23,1)</f>
        <v>16</v>
      </c>
      <c r="AH3" s="16">
        <v>43.6</v>
      </c>
      <c r="AI3" s="16">
        <f t="shared" ref="AI3:AI23" si="6">_xlfn.RANK.AVG($AH3,$AH$3:$AH$23,1)</f>
        <v>17</v>
      </c>
      <c r="AJ3" s="16">
        <f>SUM(AE3,AG3,AI3)</f>
        <v>41</v>
      </c>
      <c r="AK3" s="66">
        <f>(AJ3/AJ25)*100</f>
        <v>6.0382916053019144</v>
      </c>
      <c r="AL3" s="73"/>
      <c r="AM3" s="67">
        <v>24.47</v>
      </c>
      <c r="AN3" s="16">
        <f>_xlfn.RANK.AVG($AM3,$AM$3:$AM$24,0)</f>
        <v>14</v>
      </c>
      <c r="AO3" s="16">
        <v>19696</v>
      </c>
      <c r="AP3" s="16">
        <f t="shared" ref="AP3:AP18" si="7">_xlfn.RANK.AVG($AO3,$AO$3:$AO$23,0)</f>
        <v>17</v>
      </c>
      <c r="AQ3" s="16">
        <f>SUM(AP3,AN3)</f>
        <v>31</v>
      </c>
      <c r="AR3" s="16"/>
    </row>
    <row r="4" spans="1:45" ht="15">
      <c r="A4" s="107" t="s">
        <v>163</v>
      </c>
      <c r="B4" s="108">
        <v>10.49</v>
      </c>
      <c r="C4" s="108">
        <f t="shared" ref="C4:C24" si="8">_xlfn.RANK.AVG($B4,$B$3:$B$24,1)</f>
        <v>3</v>
      </c>
      <c r="D4" s="16">
        <v>9.7799999999999994</v>
      </c>
      <c r="E4" s="16">
        <f t="shared" ref="E4:E24" si="9">_xlfn.RANK.AVG($D4,$D$3:$D$24,1)</f>
        <v>2</v>
      </c>
      <c r="F4" s="16">
        <v>30.96</v>
      </c>
      <c r="G4" s="16">
        <f t="shared" ref="G4:G23" si="10">_xlfn.RANK.AVG(F4,$F$3:$F$23,1)</f>
        <v>17</v>
      </c>
      <c r="H4" s="16">
        <v>2.84</v>
      </c>
      <c r="I4" s="16">
        <f t="shared" si="0"/>
        <v>3</v>
      </c>
      <c r="J4" s="44">
        <v>-29.8</v>
      </c>
      <c r="K4" s="16">
        <f t="shared" ref="K4:K24" si="11">_xlfn.RANK.AVG($J4,$J$3:$J$24,1)</f>
        <v>3</v>
      </c>
      <c r="L4" s="108">
        <v>88.25</v>
      </c>
      <c r="M4" s="109">
        <v>27</v>
      </c>
      <c r="N4" s="19">
        <f t="shared" si="1"/>
        <v>6</v>
      </c>
      <c r="O4" s="108">
        <v>7</v>
      </c>
      <c r="P4" s="19">
        <f t="shared" ref="P4:P24" si="12">SUM(C4,E4,G4,I4,K4)</f>
        <v>28</v>
      </c>
      <c r="Q4" s="16">
        <v>0.89600000000000002</v>
      </c>
      <c r="R4" s="16">
        <v>-1.75</v>
      </c>
      <c r="S4" s="16">
        <v>17</v>
      </c>
      <c r="T4" s="109">
        <f t="shared" si="2"/>
        <v>9</v>
      </c>
      <c r="U4" s="34">
        <v>78</v>
      </c>
      <c r="V4" s="108">
        <f t="shared" ref="V4:V24" si="13">_xlfn.RANK.AVG(U4,$U$3:$U$24,1)</f>
        <v>7</v>
      </c>
      <c r="W4" s="16">
        <v>5</v>
      </c>
      <c r="X4" s="108">
        <f t="shared" si="3"/>
        <v>11</v>
      </c>
      <c r="Y4" s="16">
        <v>419600</v>
      </c>
      <c r="Z4" s="109">
        <f t="shared" si="4"/>
        <v>3</v>
      </c>
      <c r="AA4" s="16">
        <f t="shared" ref="AA4:AA16" si="14">SUM(T4,V4,X4)</f>
        <v>27</v>
      </c>
      <c r="AB4" s="44">
        <f>(AA4/AA25)*100</f>
        <v>5.6842105263157894</v>
      </c>
      <c r="AC4" s="16">
        <v>2444</v>
      </c>
      <c r="AD4" s="21"/>
      <c r="AE4" s="16"/>
      <c r="AF4" s="16">
        <v>61</v>
      </c>
      <c r="AG4" s="16">
        <f t="shared" si="5"/>
        <v>17</v>
      </c>
      <c r="AH4" s="16">
        <v>42</v>
      </c>
      <c r="AI4" s="16">
        <f t="shared" si="6"/>
        <v>16</v>
      </c>
      <c r="AJ4" s="16">
        <f>SUM(AG4,AI4)</f>
        <v>33</v>
      </c>
      <c r="AK4" s="66">
        <f>(AJ4/AJ25)*100</f>
        <v>4.8600883652430049</v>
      </c>
      <c r="AL4" s="73"/>
      <c r="AM4" s="67">
        <v>46</v>
      </c>
      <c r="AN4" s="16">
        <f t="shared" ref="AN4:AN24" si="15">_xlfn.RANK.AVG($AM4,$AM$3:$AM$24,0)</f>
        <v>13</v>
      </c>
      <c r="AO4" s="16">
        <v>11711</v>
      </c>
      <c r="AP4" s="16">
        <f t="shared" si="7"/>
        <v>20</v>
      </c>
      <c r="AQ4" s="16">
        <f t="shared" ref="AQ4:AQ16" si="16">SUM(AP4,AN4)</f>
        <v>33</v>
      </c>
      <c r="AR4" s="16"/>
    </row>
    <row r="5" spans="1:45" ht="15">
      <c r="A5" s="107" t="s">
        <v>71</v>
      </c>
      <c r="B5" s="16">
        <v>20.149999999999999</v>
      </c>
      <c r="C5" s="108">
        <f t="shared" si="8"/>
        <v>9</v>
      </c>
      <c r="D5" s="16">
        <v>11.3</v>
      </c>
      <c r="E5" s="16">
        <f t="shared" si="9"/>
        <v>5</v>
      </c>
      <c r="F5" s="16">
        <v>20.09</v>
      </c>
      <c r="G5" s="16">
        <f t="shared" si="10"/>
        <v>13</v>
      </c>
      <c r="H5" s="16">
        <v>6.2</v>
      </c>
      <c r="I5" s="16">
        <f t="shared" si="0"/>
        <v>8</v>
      </c>
      <c r="J5" s="44">
        <v>-36.9</v>
      </c>
      <c r="K5" s="16">
        <f t="shared" si="11"/>
        <v>1</v>
      </c>
      <c r="L5" s="108">
        <v>2735</v>
      </c>
      <c r="M5" s="109">
        <v>90</v>
      </c>
      <c r="N5" s="19">
        <f t="shared" si="1"/>
        <v>13</v>
      </c>
      <c r="O5" s="108">
        <v>27</v>
      </c>
      <c r="P5" s="19">
        <f t="shared" si="12"/>
        <v>36</v>
      </c>
      <c r="Q5" s="16">
        <v>8.6999999999999993</v>
      </c>
      <c r="R5" s="16" t="s">
        <v>164</v>
      </c>
      <c r="S5" s="18">
        <v>-4.4000000000000004</v>
      </c>
      <c r="T5" s="109">
        <f t="shared" si="2"/>
        <v>2</v>
      </c>
      <c r="U5" s="16">
        <v>66</v>
      </c>
      <c r="V5" s="108">
        <f t="shared" si="13"/>
        <v>2</v>
      </c>
      <c r="W5" s="18">
        <v>5</v>
      </c>
      <c r="X5" s="108">
        <f t="shared" si="3"/>
        <v>11</v>
      </c>
      <c r="Y5" s="16">
        <v>5250000</v>
      </c>
      <c r="Z5" s="109">
        <f t="shared" si="4"/>
        <v>13</v>
      </c>
      <c r="AA5" s="16">
        <f t="shared" si="14"/>
        <v>15</v>
      </c>
      <c r="AB5" s="44">
        <f>(AA5/AA25)*100</f>
        <v>3.1578947368421053</v>
      </c>
      <c r="AC5" s="16">
        <v>39060</v>
      </c>
      <c r="AD5" s="18">
        <v>10.6</v>
      </c>
      <c r="AE5" s="16">
        <f t="shared" ref="AE5:AE21" si="17">_xlfn.RANK.AVG($AD5,$AD$3:$AD$23,0)</f>
        <v>9</v>
      </c>
      <c r="AF5" s="16">
        <v>51.9</v>
      </c>
      <c r="AG5" s="16">
        <f t="shared" si="5"/>
        <v>7.5</v>
      </c>
      <c r="AH5" s="16">
        <v>33.4</v>
      </c>
      <c r="AI5" s="16">
        <f t="shared" si="6"/>
        <v>9</v>
      </c>
      <c r="AJ5" s="16">
        <f>SUM(AI5,AG5,AE5)</f>
        <v>25.5</v>
      </c>
      <c r="AK5" s="66">
        <f>(AJ5/AJ25)*100</f>
        <v>3.7555228276877761</v>
      </c>
      <c r="AL5" s="73"/>
      <c r="AM5" s="68">
        <v>203.7</v>
      </c>
      <c r="AN5" s="16">
        <f t="shared" si="15"/>
        <v>3</v>
      </c>
      <c r="AO5" s="18">
        <v>180340</v>
      </c>
      <c r="AP5" s="16">
        <f t="shared" si="7"/>
        <v>3</v>
      </c>
      <c r="AQ5" s="16">
        <f t="shared" si="16"/>
        <v>6</v>
      </c>
      <c r="AR5" s="16" t="s">
        <v>165</v>
      </c>
    </row>
    <row r="6" spans="1:45" ht="15.75">
      <c r="A6" s="17" t="s">
        <v>166</v>
      </c>
      <c r="B6" s="108">
        <v>31.39</v>
      </c>
      <c r="C6" s="108">
        <f t="shared" si="8"/>
        <v>13</v>
      </c>
      <c r="D6" s="16">
        <v>11.6</v>
      </c>
      <c r="E6" s="16">
        <f t="shared" si="9"/>
        <v>7</v>
      </c>
      <c r="F6" s="16">
        <v>19.86</v>
      </c>
      <c r="G6" s="16">
        <f t="shared" si="10"/>
        <v>12</v>
      </c>
      <c r="H6" s="16">
        <v>10.3</v>
      </c>
      <c r="I6" s="16">
        <f t="shared" si="0"/>
        <v>14</v>
      </c>
      <c r="J6" s="44">
        <v>-11</v>
      </c>
      <c r="K6" s="16">
        <f t="shared" si="11"/>
        <v>6</v>
      </c>
      <c r="L6" s="108">
        <v>5573</v>
      </c>
      <c r="M6" s="109">
        <v>315</v>
      </c>
      <c r="N6" s="19">
        <f t="shared" si="1"/>
        <v>16</v>
      </c>
      <c r="O6" s="108">
        <v>229</v>
      </c>
      <c r="P6" s="19">
        <f t="shared" si="12"/>
        <v>52</v>
      </c>
      <c r="Q6" s="16">
        <v>17</v>
      </c>
      <c r="R6" s="16">
        <v>-2.29</v>
      </c>
      <c r="S6" s="18">
        <v>7.2</v>
      </c>
      <c r="T6" s="109">
        <f t="shared" si="2"/>
        <v>5</v>
      </c>
      <c r="U6" s="16">
        <v>78.599999999999994</v>
      </c>
      <c r="V6" s="108">
        <f t="shared" si="13"/>
        <v>8.5</v>
      </c>
      <c r="W6" s="16">
        <v>14</v>
      </c>
      <c r="X6" s="108">
        <f t="shared" si="3"/>
        <v>3.5</v>
      </c>
      <c r="Y6" s="16">
        <v>7500000</v>
      </c>
      <c r="Z6" s="109">
        <f t="shared" si="4"/>
        <v>15</v>
      </c>
      <c r="AA6" s="16">
        <f t="shared" si="14"/>
        <v>17</v>
      </c>
      <c r="AB6" s="44">
        <f>(AA6/AA25)*100</f>
        <v>3.5789473684210522</v>
      </c>
      <c r="AC6" s="16">
        <v>41778</v>
      </c>
      <c r="AD6" s="16">
        <v>10.1</v>
      </c>
      <c r="AE6" s="16">
        <f t="shared" si="17"/>
        <v>10</v>
      </c>
      <c r="AF6" s="108">
        <v>56.9</v>
      </c>
      <c r="AG6" s="16">
        <f t="shared" si="5"/>
        <v>13</v>
      </c>
      <c r="AH6" s="16">
        <v>41</v>
      </c>
      <c r="AI6" s="16">
        <f t="shared" si="6"/>
        <v>15</v>
      </c>
      <c r="AJ6" s="16">
        <f t="shared" ref="AJ6:AJ16" si="18">SUM(AE6,AG6,AI6)</f>
        <v>38</v>
      </c>
      <c r="AK6" s="66">
        <f>(AJ6/AJ25)*100</f>
        <v>5.5964653902798238</v>
      </c>
      <c r="AL6" s="74"/>
      <c r="AM6" s="110">
        <v>1.9E-3</v>
      </c>
      <c r="AN6" s="16">
        <f t="shared" si="15"/>
        <v>19</v>
      </c>
      <c r="AO6" s="16">
        <v>123622.22199999999</v>
      </c>
      <c r="AP6" s="16">
        <f t="shared" si="7"/>
        <v>8</v>
      </c>
      <c r="AQ6" s="16">
        <f t="shared" si="16"/>
        <v>27</v>
      </c>
      <c r="AR6" s="16"/>
    </row>
    <row r="7" spans="1:45" ht="15">
      <c r="A7" s="17" t="s">
        <v>81</v>
      </c>
      <c r="B7" s="108">
        <v>20.34</v>
      </c>
      <c r="C7" s="108">
        <f t="shared" si="8"/>
        <v>10</v>
      </c>
      <c r="D7" s="16">
        <v>11.47</v>
      </c>
      <c r="E7" s="16">
        <f t="shared" si="9"/>
        <v>6</v>
      </c>
      <c r="F7" s="16">
        <v>29.24</v>
      </c>
      <c r="G7" s="16">
        <f t="shared" si="10"/>
        <v>16</v>
      </c>
      <c r="H7" s="16">
        <v>5.98</v>
      </c>
      <c r="I7" s="16">
        <f t="shared" si="0"/>
        <v>7</v>
      </c>
      <c r="J7" s="44">
        <v>-36.4</v>
      </c>
      <c r="K7" s="16">
        <f t="shared" si="11"/>
        <v>2</v>
      </c>
      <c r="L7" s="108">
        <v>2662</v>
      </c>
      <c r="M7" s="109">
        <v>61</v>
      </c>
      <c r="N7" s="19">
        <f t="shared" si="1"/>
        <v>11</v>
      </c>
      <c r="O7" s="108">
        <v>46</v>
      </c>
      <c r="P7" s="19">
        <f t="shared" si="12"/>
        <v>41</v>
      </c>
      <c r="Q7" s="16">
        <v>9</v>
      </c>
      <c r="R7" s="16" t="s">
        <v>164</v>
      </c>
      <c r="S7" s="16">
        <v>-11</v>
      </c>
      <c r="T7" s="109">
        <f t="shared" si="2"/>
        <v>1</v>
      </c>
      <c r="U7" s="16">
        <v>78.599999999999994</v>
      </c>
      <c r="V7" s="108">
        <f t="shared" si="13"/>
        <v>8.5</v>
      </c>
      <c r="W7" s="16">
        <v>5</v>
      </c>
      <c r="X7" s="108">
        <f t="shared" si="3"/>
        <v>11</v>
      </c>
      <c r="Y7" s="16">
        <v>627000</v>
      </c>
      <c r="Z7" s="109">
        <f t="shared" si="4"/>
        <v>4</v>
      </c>
      <c r="AA7" s="16">
        <f t="shared" si="14"/>
        <v>20.5</v>
      </c>
      <c r="AB7" s="44">
        <f>(AA7/AA25)*100</f>
        <v>4.3157894736842106</v>
      </c>
      <c r="AC7" s="16">
        <v>33950</v>
      </c>
      <c r="AD7" s="16">
        <v>11.8</v>
      </c>
      <c r="AE7" s="16">
        <f t="shared" si="17"/>
        <v>7</v>
      </c>
      <c r="AF7" s="16">
        <v>50</v>
      </c>
      <c r="AG7" s="16">
        <f t="shared" si="5"/>
        <v>3</v>
      </c>
      <c r="AH7" s="16">
        <v>36</v>
      </c>
      <c r="AI7" s="16">
        <f t="shared" si="6"/>
        <v>11</v>
      </c>
      <c r="AJ7" s="16">
        <f t="shared" si="18"/>
        <v>21</v>
      </c>
      <c r="AK7" s="66">
        <f>(AJ7/AJ25)*100</f>
        <v>3.0927835051546393</v>
      </c>
      <c r="AL7" s="73"/>
      <c r="AM7" s="67">
        <v>149.44999999999999</v>
      </c>
      <c r="AN7" s="16">
        <f t="shared" si="15"/>
        <v>4</v>
      </c>
      <c r="AO7" s="18">
        <v>124800.734</v>
      </c>
      <c r="AP7" s="16">
        <f t="shared" si="7"/>
        <v>7</v>
      </c>
      <c r="AQ7" s="16">
        <f t="shared" si="16"/>
        <v>11</v>
      </c>
      <c r="AR7" s="16"/>
    </row>
    <row r="8" spans="1:45" ht="15.75">
      <c r="A8" s="17" t="s">
        <v>64</v>
      </c>
      <c r="B8" s="35">
        <v>11.35</v>
      </c>
      <c r="C8" s="108">
        <f t="shared" si="8"/>
        <v>4</v>
      </c>
      <c r="D8" s="35">
        <v>11.13</v>
      </c>
      <c r="E8" s="16">
        <f t="shared" si="9"/>
        <v>3</v>
      </c>
      <c r="F8" s="35">
        <v>33.72</v>
      </c>
      <c r="G8" s="16">
        <f t="shared" si="10"/>
        <v>19</v>
      </c>
      <c r="H8" s="35">
        <v>3.36</v>
      </c>
      <c r="I8" s="16">
        <f t="shared" si="0"/>
        <v>5</v>
      </c>
      <c r="J8" s="44">
        <v>-12.6</v>
      </c>
      <c r="K8" s="16">
        <f t="shared" si="11"/>
        <v>4.5</v>
      </c>
      <c r="L8" s="111">
        <v>1758.6</v>
      </c>
      <c r="M8" s="78">
        <v>49</v>
      </c>
      <c r="N8" s="19">
        <f t="shared" si="1"/>
        <v>10</v>
      </c>
      <c r="O8" s="35">
        <v>24</v>
      </c>
      <c r="P8" s="19">
        <f t="shared" si="12"/>
        <v>35.5</v>
      </c>
      <c r="Q8" s="35">
        <v>14.1</v>
      </c>
      <c r="R8" s="16">
        <v>0.7</v>
      </c>
      <c r="S8" s="18">
        <v>-0.8</v>
      </c>
      <c r="T8" s="109">
        <f t="shared" si="2"/>
        <v>3</v>
      </c>
      <c r="U8" s="16">
        <v>75.099999999999994</v>
      </c>
      <c r="V8" s="108">
        <f t="shared" si="13"/>
        <v>6</v>
      </c>
      <c r="W8" s="35">
        <v>6.5</v>
      </c>
      <c r="X8" s="108">
        <f t="shared" si="3"/>
        <v>8</v>
      </c>
      <c r="Y8" s="16">
        <v>240000</v>
      </c>
      <c r="Z8" s="109">
        <f t="shared" si="4"/>
        <v>1</v>
      </c>
      <c r="AA8" s="16">
        <f t="shared" si="14"/>
        <v>17</v>
      </c>
      <c r="AB8" s="44">
        <f>(AA8/AA25)*100</f>
        <v>3.5789473684210522</v>
      </c>
      <c r="AC8" s="35">
        <v>40225</v>
      </c>
      <c r="AD8" s="16">
        <v>7.4</v>
      </c>
      <c r="AE8" s="16">
        <f t="shared" si="17"/>
        <v>14</v>
      </c>
      <c r="AF8" s="35">
        <v>57</v>
      </c>
      <c r="AG8" s="16">
        <f t="shared" si="5"/>
        <v>14</v>
      </c>
      <c r="AH8" s="35">
        <v>50</v>
      </c>
      <c r="AI8" s="16">
        <f t="shared" si="6"/>
        <v>20</v>
      </c>
      <c r="AJ8" s="16">
        <f t="shared" si="18"/>
        <v>48</v>
      </c>
      <c r="AK8" s="66">
        <f>(AJ8/AJ25)*100</f>
        <v>7.0692194403534607</v>
      </c>
      <c r="AL8" s="112"/>
      <c r="AM8" s="67">
        <v>107.634</v>
      </c>
      <c r="AN8" s="16">
        <f t="shared" si="15"/>
        <v>5</v>
      </c>
      <c r="AO8" s="18">
        <v>171030.83</v>
      </c>
      <c r="AP8" s="16">
        <f t="shared" si="7"/>
        <v>4</v>
      </c>
      <c r="AQ8" s="16">
        <f t="shared" si="16"/>
        <v>9</v>
      </c>
      <c r="AR8" s="16"/>
    </row>
    <row r="9" spans="1:45" ht="15">
      <c r="A9" s="169" t="s">
        <v>167</v>
      </c>
      <c r="B9" s="16">
        <v>43.3</v>
      </c>
      <c r="C9" s="108">
        <f t="shared" si="8"/>
        <v>20</v>
      </c>
      <c r="D9" s="16">
        <v>14.3</v>
      </c>
      <c r="E9" s="16">
        <f t="shared" si="9"/>
        <v>14</v>
      </c>
      <c r="F9" s="108">
        <v>12.42</v>
      </c>
      <c r="G9" s="16">
        <f t="shared" si="10"/>
        <v>8</v>
      </c>
      <c r="H9" s="16">
        <v>11.6</v>
      </c>
      <c r="I9" s="16">
        <f t="shared" si="0"/>
        <v>19</v>
      </c>
      <c r="J9" s="44">
        <v>-6.9</v>
      </c>
      <c r="K9" s="16">
        <f t="shared" si="11"/>
        <v>7</v>
      </c>
      <c r="L9" s="16">
        <v>4343</v>
      </c>
      <c r="M9" s="19">
        <v>254</v>
      </c>
      <c r="N9" s="19">
        <f t="shared" si="1"/>
        <v>15</v>
      </c>
      <c r="O9" s="18">
        <v>47</v>
      </c>
      <c r="P9" s="19">
        <f t="shared" si="12"/>
        <v>68</v>
      </c>
      <c r="Q9" s="16">
        <v>5.25</v>
      </c>
      <c r="R9" s="16">
        <v>3.96</v>
      </c>
      <c r="S9" s="16">
        <v>15</v>
      </c>
      <c r="T9" s="109">
        <f t="shared" si="2"/>
        <v>8</v>
      </c>
      <c r="U9" s="16">
        <v>72.599999999999994</v>
      </c>
      <c r="V9" s="108">
        <f t="shared" si="13"/>
        <v>3</v>
      </c>
      <c r="W9" s="16">
        <v>5</v>
      </c>
      <c r="X9" s="108">
        <f t="shared" si="3"/>
        <v>11</v>
      </c>
      <c r="Y9" s="16">
        <v>3410000</v>
      </c>
      <c r="Z9" s="109">
        <f t="shared" si="4"/>
        <v>9</v>
      </c>
      <c r="AA9" s="16">
        <f t="shared" si="14"/>
        <v>22</v>
      </c>
      <c r="AB9" s="44">
        <f>(AA9/AA25)*100</f>
        <v>4.6315789473684212</v>
      </c>
      <c r="AC9" s="16">
        <v>26872</v>
      </c>
      <c r="AD9" s="16">
        <v>17.8</v>
      </c>
      <c r="AE9" s="16">
        <f t="shared" si="17"/>
        <v>1</v>
      </c>
      <c r="AF9" s="16">
        <v>61.1</v>
      </c>
      <c r="AG9" s="16">
        <f t="shared" si="5"/>
        <v>18</v>
      </c>
      <c r="AH9" s="16">
        <v>35.1</v>
      </c>
      <c r="AI9" s="16">
        <f t="shared" si="6"/>
        <v>10</v>
      </c>
      <c r="AJ9" s="16">
        <f t="shared" si="18"/>
        <v>29</v>
      </c>
      <c r="AK9" s="66">
        <f>(AJ9/AJ25)*100</f>
        <v>4.2709867452135493</v>
      </c>
      <c r="AL9" s="73"/>
      <c r="AM9" s="67">
        <v>71.400000000000006</v>
      </c>
      <c r="AN9" s="16">
        <f t="shared" si="15"/>
        <v>9</v>
      </c>
      <c r="AO9" s="16">
        <v>131700</v>
      </c>
      <c r="AP9" s="16">
        <f t="shared" si="7"/>
        <v>5</v>
      </c>
      <c r="AQ9" s="16">
        <f t="shared" si="16"/>
        <v>14</v>
      </c>
      <c r="AR9" s="16"/>
    </row>
    <row r="10" spans="1:45" s="39" customFormat="1" ht="32.25" customHeight="1">
      <c r="A10" s="17" t="s">
        <v>48</v>
      </c>
      <c r="B10" s="18">
        <v>46</v>
      </c>
      <c r="C10" s="108">
        <f t="shared" si="8"/>
        <v>21</v>
      </c>
      <c r="D10" s="18">
        <v>14.9</v>
      </c>
      <c r="E10" s="16">
        <f t="shared" si="9"/>
        <v>15</v>
      </c>
      <c r="F10" s="18">
        <v>2.37</v>
      </c>
      <c r="G10" s="16">
        <f t="shared" si="10"/>
        <v>1</v>
      </c>
      <c r="H10" s="18">
        <v>11.4</v>
      </c>
      <c r="I10" s="16">
        <f t="shared" si="0"/>
        <v>18</v>
      </c>
      <c r="J10" s="44">
        <v>-3.7</v>
      </c>
      <c r="K10" s="16">
        <f t="shared" si="11"/>
        <v>9</v>
      </c>
      <c r="L10" s="36">
        <v>3742.95</v>
      </c>
      <c r="M10" s="19">
        <v>84</v>
      </c>
      <c r="N10" s="19">
        <f t="shared" si="1"/>
        <v>12</v>
      </c>
      <c r="O10" s="18">
        <v>40</v>
      </c>
      <c r="P10" s="19">
        <f t="shared" si="12"/>
        <v>64</v>
      </c>
      <c r="Q10" s="37">
        <f>108981/264773*3</f>
        <v>1.2348049083554591</v>
      </c>
      <c r="R10" s="18" t="s">
        <v>164</v>
      </c>
      <c r="S10" s="18">
        <v>7</v>
      </c>
      <c r="T10" s="109">
        <f t="shared" si="2"/>
        <v>4</v>
      </c>
      <c r="U10" s="18">
        <v>87</v>
      </c>
      <c r="V10" s="108">
        <f t="shared" si="13"/>
        <v>12</v>
      </c>
      <c r="W10" s="18">
        <v>3</v>
      </c>
      <c r="X10" s="108">
        <f t="shared" si="3"/>
        <v>15.5</v>
      </c>
      <c r="Y10" s="18">
        <v>651900</v>
      </c>
      <c r="Z10" s="109">
        <f t="shared" si="4"/>
        <v>5</v>
      </c>
      <c r="AA10" s="16">
        <f t="shared" si="14"/>
        <v>31.5</v>
      </c>
      <c r="AB10" s="44">
        <f>(AA10/AA25)*100</f>
        <v>6.6315789473684212</v>
      </c>
      <c r="AC10" s="18">
        <v>30492</v>
      </c>
      <c r="AD10" s="18">
        <v>17</v>
      </c>
      <c r="AE10" s="16">
        <f t="shared" si="17"/>
        <v>2</v>
      </c>
      <c r="AF10" s="18">
        <v>59</v>
      </c>
      <c r="AG10" s="16">
        <f t="shared" si="5"/>
        <v>15</v>
      </c>
      <c r="AH10" s="18">
        <v>40</v>
      </c>
      <c r="AI10" s="16">
        <f t="shared" si="6"/>
        <v>13.5</v>
      </c>
      <c r="AJ10" s="16">
        <f t="shared" si="18"/>
        <v>30.5</v>
      </c>
      <c r="AK10" s="66">
        <f>(AJ10/AJ25)*100</f>
        <v>4.491899852724595</v>
      </c>
      <c r="AL10" s="75"/>
      <c r="AM10" s="38">
        <v>74.06</v>
      </c>
      <c r="AN10" s="16">
        <f t="shared" si="15"/>
        <v>8</v>
      </c>
      <c r="AO10" s="38">
        <v>123561</v>
      </c>
      <c r="AP10" s="16">
        <f t="shared" si="7"/>
        <v>9</v>
      </c>
      <c r="AQ10" s="16">
        <f t="shared" si="16"/>
        <v>17</v>
      </c>
      <c r="AR10" s="18"/>
    </row>
    <row r="11" spans="1:45" ht="15">
      <c r="A11" s="17" t="s">
        <v>52</v>
      </c>
      <c r="B11" s="16">
        <v>32.32</v>
      </c>
      <c r="C11" s="108">
        <f t="shared" si="8"/>
        <v>14</v>
      </c>
      <c r="D11" s="16">
        <v>13.9</v>
      </c>
      <c r="E11" s="16">
        <f t="shared" si="9"/>
        <v>11</v>
      </c>
      <c r="F11" s="16">
        <v>12.1</v>
      </c>
      <c r="G11" s="16">
        <f t="shared" si="10"/>
        <v>7</v>
      </c>
      <c r="H11" s="16">
        <v>9.1</v>
      </c>
      <c r="I11" s="16">
        <f t="shared" si="0"/>
        <v>11</v>
      </c>
      <c r="J11" s="44">
        <v>1</v>
      </c>
      <c r="K11" s="16">
        <f t="shared" si="11"/>
        <v>12</v>
      </c>
      <c r="L11" s="16">
        <v>6390</v>
      </c>
      <c r="M11" s="19">
        <v>246</v>
      </c>
      <c r="N11" s="19">
        <f t="shared" si="1"/>
        <v>14</v>
      </c>
      <c r="O11" s="16">
        <v>33</v>
      </c>
      <c r="P11" s="19">
        <f t="shared" si="12"/>
        <v>55</v>
      </c>
      <c r="Q11" s="16">
        <v>10.94</v>
      </c>
      <c r="R11" s="16">
        <v>8</v>
      </c>
      <c r="S11" s="16">
        <v>20</v>
      </c>
      <c r="T11" s="109">
        <f t="shared" si="2"/>
        <v>10</v>
      </c>
      <c r="U11" s="63">
        <v>95</v>
      </c>
      <c r="V11" s="108">
        <f t="shared" si="13"/>
        <v>14</v>
      </c>
      <c r="W11" s="16">
        <v>3</v>
      </c>
      <c r="X11" s="108">
        <f t="shared" si="3"/>
        <v>15.5</v>
      </c>
      <c r="Y11" s="16">
        <v>3700000</v>
      </c>
      <c r="Z11" s="109">
        <f t="shared" si="4"/>
        <v>10</v>
      </c>
      <c r="AA11" s="16">
        <f t="shared" si="14"/>
        <v>39.5</v>
      </c>
      <c r="AB11" s="44">
        <f>(AA11/AA25)*100</f>
        <v>8.3157894736842106</v>
      </c>
      <c r="AC11" s="16">
        <v>28000</v>
      </c>
      <c r="AD11" s="16">
        <v>8</v>
      </c>
      <c r="AE11" s="16">
        <f t="shared" si="17"/>
        <v>12.5</v>
      </c>
      <c r="AF11" s="16">
        <v>51.4</v>
      </c>
      <c r="AG11" s="16">
        <f t="shared" si="5"/>
        <v>5</v>
      </c>
      <c r="AH11" s="16">
        <v>40</v>
      </c>
      <c r="AI11" s="16">
        <f t="shared" si="6"/>
        <v>13.5</v>
      </c>
      <c r="AJ11" s="16">
        <f t="shared" si="18"/>
        <v>31</v>
      </c>
      <c r="AK11" s="66">
        <f>(AJ11/AJ25)*100</f>
        <v>4.5655375552282766</v>
      </c>
      <c r="AL11" s="112"/>
      <c r="AM11" s="67">
        <v>54.72</v>
      </c>
      <c r="AN11" s="16">
        <f t="shared" si="15"/>
        <v>10</v>
      </c>
      <c r="AO11" s="18">
        <v>98507</v>
      </c>
      <c r="AP11" s="16">
        <f t="shared" si="7"/>
        <v>10</v>
      </c>
      <c r="AQ11" s="16">
        <f t="shared" si="16"/>
        <v>20</v>
      </c>
      <c r="AR11" s="16"/>
    </row>
    <row r="12" spans="1:45" ht="15">
      <c r="A12" s="17" t="s">
        <v>13</v>
      </c>
      <c r="B12" s="16">
        <v>6.9</v>
      </c>
      <c r="C12" s="108">
        <f t="shared" si="8"/>
        <v>2</v>
      </c>
      <c r="D12" s="16">
        <v>13.3</v>
      </c>
      <c r="E12" s="16">
        <f t="shared" si="9"/>
        <v>10</v>
      </c>
      <c r="F12" s="16">
        <v>35.4</v>
      </c>
      <c r="G12" s="16">
        <f t="shared" si="10"/>
        <v>20</v>
      </c>
      <c r="H12" s="16">
        <v>2.1</v>
      </c>
      <c r="I12" s="16">
        <f t="shared" si="0"/>
        <v>1</v>
      </c>
      <c r="J12" s="44">
        <v>3.3</v>
      </c>
      <c r="K12" s="16">
        <f t="shared" si="11"/>
        <v>13</v>
      </c>
      <c r="L12" s="16">
        <v>315.54000000000002</v>
      </c>
      <c r="M12" s="19">
        <v>12</v>
      </c>
      <c r="N12" s="19">
        <f t="shared" si="1"/>
        <v>2</v>
      </c>
      <c r="O12" s="16">
        <v>6</v>
      </c>
      <c r="P12" s="19">
        <f t="shared" si="12"/>
        <v>46</v>
      </c>
      <c r="Q12" s="16">
        <v>15.4</v>
      </c>
      <c r="R12" s="16">
        <v>9.76</v>
      </c>
      <c r="S12" s="21"/>
      <c r="T12" s="109">
        <v>0</v>
      </c>
      <c r="U12" s="16">
        <v>79</v>
      </c>
      <c r="V12" s="108">
        <f t="shared" si="13"/>
        <v>10.5</v>
      </c>
      <c r="W12" s="16">
        <v>5</v>
      </c>
      <c r="X12" s="108">
        <f t="shared" si="3"/>
        <v>11</v>
      </c>
      <c r="Y12" s="16">
        <v>9800000</v>
      </c>
      <c r="Z12" s="109">
        <f t="shared" si="4"/>
        <v>16</v>
      </c>
      <c r="AA12" s="16">
        <f t="shared" si="14"/>
        <v>21.5</v>
      </c>
      <c r="AB12" s="44">
        <f>(AA12/AA25)*100</f>
        <v>4.526315789473685</v>
      </c>
      <c r="AC12" s="16">
        <v>35265</v>
      </c>
      <c r="AD12" s="16">
        <v>8.9</v>
      </c>
      <c r="AE12" s="16">
        <f t="shared" si="17"/>
        <v>11</v>
      </c>
      <c r="AF12" s="16">
        <v>56.44</v>
      </c>
      <c r="AG12" s="16">
        <f t="shared" si="5"/>
        <v>12</v>
      </c>
      <c r="AH12" s="16">
        <v>19</v>
      </c>
      <c r="AI12" s="16">
        <f t="shared" si="6"/>
        <v>5</v>
      </c>
      <c r="AJ12" s="16">
        <f t="shared" si="18"/>
        <v>28</v>
      </c>
      <c r="AK12" s="66">
        <f>(AJ12/AJ25)*100</f>
        <v>4.1237113402061851</v>
      </c>
      <c r="AL12" s="73"/>
      <c r="AM12" s="67">
        <v>77.989999999999995</v>
      </c>
      <c r="AN12" s="16">
        <f t="shared" si="15"/>
        <v>6</v>
      </c>
      <c r="AO12" s="16">
        <v>125930.3</v>
      </c>
      <c r="AP12" s="16">
        <f t="shared" si="7"/>
        <v>6</v>
      </c>
      <c r="AQ12" s="16">
        <f t="shared" si="16"/>
        <v>12</v>
      </c>
      <c r="AR12" s="16"/>
    </row>
    <row r="13" spans="1:45" ht="15">
      <c r="A13" s="17" t="s">
        <v>8</v>
      </c>
      <c r="B13" s="16">
        <v>34.25</v>
      </c>
      <c r="C13" s="108">
        <f t="shared" si="8"/>
        <v>15</v>
      </c>
      <c r="D13" s="16">
        <v>15.73</v>
      </c>
      <c r="E13" s="16">
        <f t="shared" si="9"/>
        <v>17</v>
      </c>
      <c r="F13" s="16">
        <v>11.54</v>
      </c>
      <c r="G13" s="16">
        <f t="shared" si="10"/>
        <v>6</v>
      </c>
      <c r="H13" s="16">
        <v>10.9</v>
      </c>
      <c r="I13" s="16">
        <f t="shared" si="0"/>
        <v>15</v>
      </c>
      <c r="J13" s="44">
        <v>-3.9</v>
      </c>
      <c r="K13" s="16">
        <f t="shared" si="11"/>
        <v>8</v>
      </c>
      <c r="L13" s="16">
        <v>2097</v>
      </c>
      <c r="M13" s="19">
        <v>19</v>
      </c>
      <c r="N13" s="19">
        <f t="shared" si="1"/>
        <v>4</v>
      </c>
      <c r="O13" s="16">
        <v>16</v>
      </c>
      <c r="P13" s="19">
        <f t="shared" si="12"/>
        <v>61</v>
      </c>
      <c r="Q13" s="16">
        <v>22</v>
      </c>
      <c r="R13" s="18" t="s">
        <v>164</v>
      </c>
      <c r="S13" s="16">
        <v>26</v>
      </c>
      <c r="T13" s="109">
        <f>_xlfn.RANK.AVG(S13,$S$3:$S$18,1)</f>
        <v>11</v>
      </c>
      <c r="U13" s="16">
        <v>79</v>
      </c>
      <c r="V13" s="108">
        <f t="shared" si="13"/>
        <v>10.5</v>
      </c>
      <c r="W13" s="18">
        <v>2</v>
      </c>
      <c r="X13" s="108">
        <f t="shared" si="3"/>
        <v>17</v>
      </c>
      <c r="Y13" s="16">
        <v>5200000</v>
      </c>
      <c r="Z13" s="109">
        <f t="shared" si="4"/>
        <v>12</v>
      </c>
      <c r="AA13" s="16">
        <f t="shared" si="14"/>
        <v>38.5</v>
      </c>
      <c r="AB13" s="44">
        <f>(AA13/AA25)*100</f>
        <v>8.1052631578947363</v>
      </c>
      <c r="AC13" s="16">
        <v>46000</v>
      </c>
      <c r="AD13" s="16">
        <v>14</v>
      </c>
      <c r="AE13" s="16">
        <f t="shared" si="17"/>
        <v>3</v>
      </c>
      <c r="AF13" s="16">
        <v>55.3</v>
      </c>
      <c r="AG13" s="16">
        <f t="shared" si="5"/>
        <v>11</v>
      </c>
      <c r="AH13" s="16">
        <v>47</v>
      </c>
      <c r="AI13" s="16">
        <f t="shared" si="6"/>
        <v>18</v>
      </c>
      <c r="AJ13" s="16">
        <f t="shared" si="18"/>
        <v>32</v>
      </c>
      <c r="AK13" s="66">
        <f>(AJ13/AJ25)*100</f>
        <v>4.7128129602356408</v>
      </c>
      <c r="AL13" s="73"/>
      <c r="AM13" s="67">
        <v>50.55</v>
      </c>
      <c r="AN13" s="16">
        <f t="shared" si="15"/>
        <v>12</v>
      </c>
      <c r="AO13" s="16">
        <v>54733.42</v>
      </c>
      <c r="AP13" s="16">
        <f t="shared" si="7"/>
        <v>12</v>
      </c>
      <c r="AQ13" s="16">
        <f t="shared" si="16"/>
        <v>24</v>
      </c>
      <c r="AR13" s="16"/>
    </row>
    <row r="14" spans="1:45" ht="15">
      <c r="A14" s="17" t="s">
        <v>168</v>
      </c>
      <c r="B14" s="16">
        <v>35.04</v>
      </c>
      <c r="C14" s="108">
        <f t="shared" si="8"/>
        <v>16</v>
      </c>
      <c r="D14" s="16">
        <v>16.18</v>
      </c>
      <c r="E14" s="16">
        <f t="shared" si="9"/>
        <v>19</v>
      </c>
      <c r="F14" s="16">
        <v>9.5299999999999994</v>
      </c>
      <c r="G14" s="16">
        <f t="shared" si="10"/>
        <v>5</v>
      </c>
      <c r="H14" s="16">
        <v>7.7</v>
      </c>
      <c r="I14" s="16">
        <f t="shared" si="0"/>
        <v>10</v>
      </c>
      <c r="J14" s="44">
        <v>-3.4</v>
      </c>
      <c r="K14" s="16">
        <f t="shared" si="11"/>
        <v>10</v>
      </c>
      <c r="L14" s="16">
        <v>612.34</v>
      </c>
      <c r="M14" s="19">
        <v>13</v>
      </c>
      <c r="N14" s="19">
        <f t="shared" si="1"/>
        <v>3</v>
      </c>
      <c r="O14" s="16">
        <v>10</v>
      </c>
      <c r="P14" s="19">
        <f t="shared" si="12"/>
        <v>60</v>
      </c>
      <c r="Q14" s="18" t="s">
        <v>164</v>
      </c>
      <c r="R14" s="18" t="s">
        <v>164</v>
      </c>
      <c r="S14" s="18">
        <v>9</v>
      </c>
      <c r="T14" s="109">
        <f>_xlfn.RANK.AVG(S14,$S$3:$S$18,1)</f>
        <v>6.5</v>
      </c>
      <c r="U14" s="21"/>
      <c r="V14" s="108"/>
      <c r="W14" s="21"/>
      <c r="X14" s="108"/>
      <c r="Y14" s="16">
        <v>300000</v>
      </c>
      <c r="Z14" s="109">
        <f t="shared" si="4"/>
        <v>2</v>
      </c>
      <c r="AA14" s="16">
        <f t="shared" si="14"/>
        <v>6.5</v>
      </c>
      <c r="AB14" s="44">
        <f>(AA14/AA25)*100</f>
        <v>1.368421052631579</v>
      </c>
      <c r="AC14" s="16">
        <v>14345</v>
      </c>
      <c r="AD14" s="16">
        <v>13.4</v>
      </c>
      <c r="AE14" s="16">
        <f t="shared" si="17"/>
        <v>4</v>
      </c>
      <c r="AF14" s="16">
        <v>50.2</v>
      </c>
      <c r="AG14" s="16">
        <f t="shared" si="5"/>
        <v>4</v>
      </c>
      <c r="AH14" s="16">
        <v>26.9</v>
      </c>
      <c r="AI14" s="16">
        <f t="shared" si="6"/>
        <v>7</v>
      </c>
      <c r="AJ14" s="16">
        <f t="shared" si="18"/>
        <v>15</v>
      </c>
      <c r="AK14" s="66">
        <f>(AJ14/AJ25)*100</f>
        <v>2.2091310751104567</v>
      </c>
      <c r="AL14" s="73"/>
      <c r="AM14" s="67">
        <v>13.3</v>
      </c>
      <c r="AN14" s="16">
        <f t="shared" si="15"/>
        <v>17</v>
      </c>
      <c r="AO14" s="16">
        <v>16798</v>
      </c>
      <c r="AP14" s="16">
        <f t="shared" si="7"/>
        <v>18</v>
      </c>
      <c r="AQ14" s="16">
        <f t="shared" si="16"/>
        <v>35</v>
      </c>
      <c r="AR14" s="16"/>
    </row>
    <row r="15" spans="1:45" ht="15">
      <c r="A15" s="17" t="s">
        <v>169</v>
      </c>
      <c r="B15" s="16">
        <v>52.21</v>
      </c>
      <c r="C15" s="108">
        <f t="shared" si="8"/>
        <v>22</v>
      </c>
      <c r="D15" s="16">
        <v>13.95</v>
      </c>
      <c r="E15" s="16">
        <f t="shared" si="9"/>
        <v>12</v>
      </c>
      <c r="F15" s="16">
        <v>14.14</v>
      </c>
      <c r="G15" s="16">
        <f t="shared" si="10"/>
        <v>9</v>
      </c>
      <c r="H15" s="16">
        <v>9.4700000000000006</v>
      </c>
      <c r="I15" s="16">
        <f t="shared" si="0"/>
        <v>13</v>
      </c>
      <c r="J15" s="44">
        <v>20.9</v>
      </c>
      <c r="K15" s="16">
        <f t="shared" si="11"/>
        <v>19</v>
      </c>
      <c r="L15" s="16">
        <v>616</v>
      </c>
      <c r="M15" s="19">
        <v>30</v>
      </c>
      <c r="N15" s="19">
        <f t="shared" si="1"/>
        <v>7</v>
      </c>
      <c r="O15" s="16">
        <v>4</v>
      </c>
      <c r="P15" s="19">
        <f t="shared" si="12"/>
        <v>75</v>
      </c>
      <c r="Q15" s="18">
        <v>1.7</v>
      </c>
      <c r="R15" s="18" t="s">
        <v>164</v>
      </c>
      <c r="S15" s="18">
        <v>9</v>
      </c>
      <c r="T15" s="109">
        <f>_xlfn.RANK.AVG(S15,$S$3:$S$18,1)</f>
        <v>6.5</v>
      </c>
      <c r="U15" s="38">
        <v>97.43</v>
      </c>
      <c r="V15" s="108">
        <f t="shared" si="13"/>
        <v>15</v>
      </c>
      <c r="W15" s="18">
        <v>7</v>
      </c>
      <c r="X15" s="108">
        <f>_xlfn.RANK.AVG(W15,$W$3:$W$23,0)</f>
        <v>7</v>
      </c>
      <c r="Y15" s="16">
        <v>1874333</v>
      </c>
      <c r="Z15" s="109">
        <f t="shared" si="4"/>
        <v>8</v>
      </c>
      <c r="AA15" s="16">
        <f>SUM(T15,V15,X15)</f>
        <v>28.5</v>
      </c>
      <c r="AB15" s="44">
        <f>(AA15/AA25)*100</f>
        <v>6</v>
      </c>
      <c r="AC15" s="16">
        <v>8090</v>
      </c>
      <c r="AD15" s="16">
        <v>12</v>
      </c>
      <c r="AE15" s="16">
        <f t="shared" si="17"/>
        <v>6</v>
      </c>
      <c r="AF15" s="16">
        <v>63</v>
      </c>
      <c r="AG15" s="16">
        <f t="shared" si="5"/>
        <v>20</v>
      </c>
      <c r="AH15" s="16">
        <v>56</v>
      </c>
      <c r="AI15" s="16">
        <f t="shared" si="6"/>
        <v>21</v>
      </c>
      <c r="AJ15" s="16">
        <f t="shared" si="18"/>
        <v>47</v>
      </c>
      <c r="AK15" s="66">
        <f>(AJ15/AJ25)*100</f>
        <v>6.9219440353460975</v>
      </c>
      <c r="AL15" s="73"/>
      <c r="AM15" s="67">
        <v>11.06</v>
      </c>
      <c r="AN15" s="16">
        <f t="shared" si="15"/>
        <v>18</v>
      </c>
      <c r="AO15" s="16">
        <v>15712</v>
      </c>
      <c r="AP15" s="16">
        <f t="shared" si="7"/>
        <v>19</v>
      </c>
      <c r="AQ15" s="16">
        <f t="shared" si="16"/>
        <v>37</v>
      </c>
      <c r="AR15" s="16"/>
    </row>
    <row r="16" spans="1:45" ht="15.75">
      <c r="A16" s="17" t="s">
        <v>36</v>
      </c>
      <c r="B16" s="35">
        <v>19.12</v>
      </c>
      <c r="C16" s="108">
        <f t="shared" si="8"/>
        <v>8</v>
      </c>
      <c r="D16" s="35">
        <v>12.4</v>
      </c>
      <c r="E16" s="16">
        <f t="shared" si="9"/>
        <v>8</v>
      </c>
      <c r="F16" s="113">
        <v>7.11</v>
      </c>
      <c r="G16" s="16">
        <f t="shared" si="10"/>
        <v>4</v>
      </c>
      <c r="H16" s="35">
        <v>7.4</v>
      </c>
      <c r="I16" s="16">
        <f t="shared" si="0"/>
        <v>9</v>
      </c>
      <c r="J16" s="44">
        <v>-12.6</v>
      </c>
      <c r="K16" s="16">
        <f t="shared" si="11"/>
        <v>4.5</v>
      </c>
      <c r="L16" s="35">
        <v>331</v>
      </c>
      <c r="M16" s="78">
        <v>11</v>
      </c>
      <c r="N16" s="19">
        <f t="shared" si="1"/>
        <v>1</v>
      </c>
      <c r="O16" s="35">
        <v>329</v>
      </c>
      <c r="P16" s="19">
        <f t="shared" si="12"/>
        <v>33.5</v>
      </c>
      <c r="Q16" s="35">
        <v>3</v>
      </c>
      <c r="R16" s="40" t="s">
        <v>164</v>
      </c>
      <c r="S16" s="40">
        <v>38</v>
      </c>
      <c r="T16" s="109">
        <f>_xlfn.RANK.AVG(S16,$S$3:$S$18,1)</f>
        <v>13</v>
      </c>
      <c r="U16" s="41"/>
      <c r="V16" s="108"/>
      <c r="W16" s="35">
        <v>14</v>
      </c>
      <c r="X16" s="108">
        <f>_xlfn.RANK.AVG(W16,$W$3:$W$23,0)</f>
        <v>3.5</v>
      </c>
      <c r="Y16" s="108">
        <v>975000</v>
      </c>
      <c r="Z16" s="109">
        <f t="shared" si="4"/>
        <v>7</v>
      </c>
      <c r="AA16" s="16">
        <f t="shared" si="14"/>
        <v>16.5</v>
      </c>
      <c r="AB16" s="44">
        <f>(AA16/AA25)*100</f>
        <v>3.4736842105263155</v>
      </c>
      <c r="AC16" s="35" t="s">
        <v>170</v>
      </c>
      <c r="AD16" s="16">
        <v>13</v>
      </c>
      <c r="AE16" s="16">
        <f t="shared" si="17"/>
        <v>5</v>
      </c>
      <c r="AF16" s="35">
        <v>62</v>
      </c>
      <c r="AG16" s="16">
        <f t="shared" si="5"/>
        <v>19</v>
      </c>
      <c r="AH16" s="35">
        <v>39</v>
      </c>
      <c r="AI16" s="16">
        <f t="shared" si="6"/>
        <v>12</v>
      </c>
      <c r="AJ16" s="16">
        <f t="shared" si="18"/>
        <v>36</v>
      </c>
      <c r="AK16" s="66">
        <f>(AJ16/AJ25)*100</f>
        <v>5.3019145802650955</v>
      </c>
      <c r="AL16" s="74"/>
      <c r="AM16" s="69">
        <v>16.260999999999999</v>
      </c>
      <c r="AN16" s="16">
        <f t="shared" si="15"/>
        <v>16</v>
      </c>
      <c r="AO16" s="16">
        <v>28374</v>
      </c>
      <c r="AP16" s="16">
        <f t="shared" si="7"/>
        <v>14</v>
      </c>
      <c r="AQ16" s="16">
        <f t="shared" si="16"/>
        <v>30</v>
      </c>
      <c r="AR16" s="35"/>
      <c r="AS16" s="42"/>
    </row>
    <row r="17" spans="1:44" ht="43.5" customHeight="1">
      <c r="A17" s="17" t="s">
        <v>171</v>
      </c>
      <c r="B17" s="16">
        <v>43</v>
      </c>
      <c r="C17" s="108">
        <f t="shared" si="8"/>
        <v>19</v>
      </c>
      <c r="D17" s="16">
        <v>14</v>
      </c>
      <c r="E17" s="16">
        <f t="shared" si="9"/>
        <v>13</v>
      </c>
      <c r="F17" s="16">
        <v>15.86</v>
      </c>
      <c r="G17" s="16">
        <f t="shared" si="10"/>
        <v>10</v>
      </c>
      <c r="H17" s="16">
        <v>11.2</v>
      </c>
      <c r="I17" s="16">
        <f t="shared" si="0"/>
        <v>17</v>
      </c>
      <c r="J17" s="44">
        <v>19.5</v>
      </c>
      <c r="K17" s="16">
        <f t="shared" si="11"/>
        <v>18</v>
      </c>
      <c r="L17" s="111">
        <v>1363.65</v>
      </c>
      <c r="M17" s="19">
        <v>35</v>
      </c>
      <c r="N17" s="19">
        <f t="shared" si="1"/>
        <v>8</v>
      </c>
      <c r="O17" s="16">
        <v>20</v>
      </c>
      <c r="P17" s="19">
        <f t="shared" si="12"/>
        <v>77</v>
      </c>
      <c r="Q17" s="35">
        <v>9</v>
      </c>
      <c r="R17" s="16">
        <v>4.7E-2</v>
      </c>
      <c r="S17" s="21"/>
      <c r="T17" s="109">
        <v>0</v>
      </c>
      <c r="U17" s="18">
        <v>93</v>
      </c>
      <c r="V17" s="108">
        <f t="shared" si="13"/>
        <v>13</v>
      </c>
      <c r="W17" s="18">
        <v>10</v>
      </c>
      <c r="X17" s="108">
        <f>_xlfn.RANK.AVG(W17,$W$3:$W$23,0)</f>
        <v>6</v>
      </c>
      <c r="Y17" s="18">
        <v>4377505</v>
      </c>
      <c r="Z17" s="109">
        <f t="shared" si="4"/>
        <v>11</v>
      </c>
      <c r="AA17" s="16">
        <f t="shared" ref="AA17:AA24" si="19">SUM(T17,V17,X17)</f>
        <v>19</v>
      </c>
      <c r="AB17" s="44">
        <f>(AA17/AA25)*100</f>
        <v>4</v>
      </c>
      <c r="AC17" s="18">
        <v>19260</v>
      </c>
      <c r="AD17" s="18">
        <v>5.4</v>
      </c>
      <c r="AE17" s="16">
        <f t="shared" si="17"/>
        <v>15</v>
      </c>
      <c r="AF17" s="18">
        <v>47</v>
      </c>
      <c r="AG17" s="16">
        <f t="shared" si="5"/>
        <v>2</v>
      </c>
      <c r="AH17" s="18">
        <v>48</v>
      </c>
      <c r="AI17" s="16">
        <f t="shared" si="6"/>
        <v>19</v>
      </c>
      <c r="AJ17" s="16">
        <f t="shared" ref="AJ17:AJ24" si="20">SUM(AE17,AG17,AI17)</f>
        <v>36</v>
      </c>
      <c r="AK17" s="66">
        <f>(AJ17/AJ25)*100</f>
        <v>5.3019145802650955</v>
      </c>
      <c r="AL17" s="76"/>
      <c r="AM17" s="68">
        <v>17.599399999999999</v>
      </c>
      <c r="AN17" s="16">
        <f t="shared" si="15"/>
        <v>15</v>
      </c>
      <c r="AO17" s="18">
        <v>25692.535</v>
      </c>
      <c r="AP17" s="16">
        <f t="shared" si="7"/>
        <v>16</v>
      </c>
      <c r="AQ17" s="16">
        <f>SUM(AP17,AN17)</f>
        <v>31</v>
      </c>
      <c r="AR17" s="16"/>
    </row>
    <row r="18" spans="1:44" s="16" customFormat="1" ht="15">
      <c r="A18" s="124" t="s">
        <v>172</v>
      </c>
      <c r="B18" s="16">
        <v>20.58</v>
      </c>
      <c r="C18" s="108">
        <f t="shared" si="8"/>
        <v>11</v>
      </c>
      <c r="D18" s="19">
        <v>18.38</v>
      </c>
      <c r="E18" s="16">
        <f t="shared" si="9"/>
        <v>20</v>
      </c>
      <c r="F18" s="19">
        <v>17.420000000000002</v>
      </c>
      <c r="G18" s="16">
        <f t="shared" si="10"/>
        <v>11</v>
      </c>
      <c r="H18" s="16">
        <v>9.36</v>
      </c>
      <c r="I18" s="19">
        <f t="shared" si="0"/>
        <v>12</v>
      </c>
      <c r="J18" s="37">
        <v>35.4</v>
      </c>
      <c r="K18" s="16">
        <f t="shared" si="11"/>
        <v>22</v>
      </c>
      <c r="L18" s="122">
        <v>265.06</v>
      </c>
      <c r="M18" s="16">
        <v>25</v>
      </c>
      <c r="N18" s="19">
        <f t="shared" si="1"/>
        <v>5</v>
      </c>
      <c r="O18" s="16">
        <v>24</v>
      </c>
      <c r="P18" s="19">
        <f t="shared" si="12"/>
        <v>76</v>
      </c>
      <c r="Q18" s="18" t="s">
        <v>164</v>
      </c>
      <c r="R18" s="18" t="s">
        <v>164</v>
      </c>
      <c r="S18" s="16">
        <v>49.89</v>
      </c>
      <c r="T18" s="109">
        <f>_xlfn.RANK.AVG(S18,$S$3:$S$18,1)</f>
        <v>14</v>
      </c>
      <c r="U18" s="16">
        <v>98.6</v>
      </c>
      <c r="V18" s="108">
        <f t="shared" si="13"/>
        <v>16</v>
      </c>
      <c r="W18" s="16">
        <v>20</v>
      </c>
      <c r="X18" s="108">
        <f>_xlfn.RANK.AVG(W18,$W$3:$W$23,0)</f>
        <v>1.5</v>
      </c>
      <c r="Y18" s="16">
        <v>6500000</v>
      </c>
      <c r="Z18" s="109">
        <f>_xlfn.RANK.AVG(Y18,$Y$3:$Y$18,1)</f>
        <v>14</v>
      </c>
      <c r="AA18" s="16">
        <f t="shared" si="19"/>
        <v>31.5</v>
      </c>
      <c r="AB18" s="44">
        <f>(AA18/AA25)*100</f>
        <v>6.6315789473684212</v>
      </c>
      <c r="AC18" s="122">
        <v>38247</v>
      </c>
      <c r="AD18" s="16">
        <v>2.82</v>
      </c>
      <c r="AE18" s="19">
        <f t="shared" si="17"/>
        <v>17</v>
      </c>
      <c r="AF18" s="16">
        <v>51.9</v>
      </c>
      <c r="AG18" s="19">
        <f t="shared" si="5"/>
        <v>7.5</v>
      </c>
      <c r="AH18" s="18">
        <v>15</v>
      </c>
      <c r="AI18" s="19">
        <f t="shared" si="6"/>
        <v>2</v>
      </c>
      <c r="AJ18" s="16">
        <f t="shared" si="20"/>
        <v>26.5</v>
      </c>
      <c r="AK18" s="44">
        <f>(AJ18/AJ25)*100</f>
        <v>3.9027982326951398</v>
      </c>
      <c r="AL18" s="18"/>
      <c r="AM18" s="123"/>
      <c r="AO18" s="16">
        <v>26951.64</v>
      </c>
      <c r="AP18" s="19">
        <f t="shared" si="7"/>
        <v>15</v>
      </c>
      <c r="AQ18" s="16">
        <f>SUM(AP18,AN18)</f>
        <v>15</v>
      </c>
    </row>
    <row r="19" spans="1:44" s="16" customFormat="1" ht="15">
      <c r="A19" s="155" t="s">
        <v>173</v>
      </c>
      <c r="B19" s="16">
        <v>36.119999999999997</v>
      </c>
      <c r="C19" s="108">
        <f t="shared" si="8"/>
        <v>17</v>
      </c>
      <c r="D19" s="16">
        <v>25.89</v>
      </c>
      <c r="E19" s="16">
        <f t="shared" si="9"/>
        <v>22</v>
      </c>
      <c r="F19" s="19">
        <v>33.44</v>
      </c>
      <c r="G19" s="16">
        <f t="shared" si="10"/>
        <v>18</v>
      </c>
      <c r="H19" s="16">
        <v>16.5</v>
      </c>
      <c r="I19" s="19">
        <f t="shared" si="0"/>
        <v>21</v>
      </c>
      <c r="J19" s="44">
        <v>32.1</v>
      </c>
      <c r="K19" s="16">
        <f t="shared" si="11"/>
        <v>21</v>
      </c>
      <c r="N19" s="19"/>
      <c r="P19" s="19">
        <f t="shared" si="12"/>
        <v>99</v>
      </c>
      <c r="S19" s="123"/>
      <c r="U19" s="16">
        <v>99.3</v>
      </c>
      <c r="V19" s="108">
        <f t="shared" si="13"/>
        <v>18</v>
      </c>
      <c r="W19" s="123"/>
      <c r="X19" s="108"/>
      <c r="Z19" s="109"/>
      <c r="AA19" s="16">
        <f t="shared" si="19"/>
        <v>18</v>
      </c>
      <c r="AB19" s="44">
        <f>(AA19/AA25)*100</f>
        <v>3.7894736842105265</v>
      </c>
      <c r="AD19" s="16">
        <v>3.5</v>
      </c>
      <c r="AE19" s="19">
        <f t="shared" si="17"/>
        <v>16</v>
      </c>
      <c r="AF19" s="16">
        <v>64.099999999999994</v>
      </c>
      <c r="AG19" s="19">
        <f t="shared" si="5"/>
        <v>21</v>
      </c>
      <c r="AH19" s="16">
        <v>16.7</v>
      </c>
      <c r="AI19" s="19">
        <f t="shared" si="6"/>
        <v>3</v>
      </c>
      <c r="AJ19" s="19">
        <f t="shared" si="20"/>
        <v>40</v>
      </c>
      <c r="AK19" s="44">
        <f>(AJ19/AJ25)*100</f>
        <v>5.8910162002945503</v>
      </c>
      <c r="AM19" s="21"/>
      <c r="AO19" s="21"/>
      <c r="AP19" s="19"/>
      <c r="AQ19" s="16">
        <f>SUM(AP19,AN19)</f>
        <v>0</v>
      </c>
    </row>
    <row r="20" spans="1:44" ht="15">
      <c r="A20" s="155" t="s">
        <v>93</v>
      </c>
      <c r="B20" s="44">
        <v>6.3</v>
      </c>
      <c r="C20" s="108">
        <f t="shared" si="8"/>
        <v>1</v>
      </c>
      <c r="D20" s="16">
        <v>15.7</v>
      </c>
      <c r="E20" s="16">
        <f t="shared" si="9"/>
        <v>16</v>
      </c>
      <c r="F20" s="19">
        <v>72.7</v>
      </c>
      <c r="G20" s="16">
        <f t="shared" si="10"/>
        <v>21</v>
      </c>
      <c r="H20" s="16">
        <v>2.9</v>
      </c>
      <c r="I20" s="19">
        <f t="shared" si="0"/>
        <v>4</v>
      </c>
      <c r="J20" s="44">
        <v>15.26</v>
      </c>
      <c r="K20" s="16">
        <f t="shared" si="11"/>
        <v>17</v>
      </c>
      <c r="L20" s="16">
        <v>235</v>
      </c>
      <c r="M20" s="16">
        <v>176</v>
      </c>
      <c r="N20" s="19">
        <f>_xlfn.RANK.AVG($M20,$M$3:$M$20,1)</f>
        <v>14</v>
      </c>
      <c r="O20" s="16">
        <v>206.24</v>
      </c>
      <c r="P20" s="19">
        <f t="shared" si="12"/>
        <v>59</v>
      </c>
      <c r="Q20" s="16"/>
      <c r="R20" s="16"/>
      <c r="S20" s="123"/>
      <c r="T20" s="16"/>
      <c r="U20" s="16">
        <v>98.69</v>
      </c>
      <c r="V20" s="108">
        <f t="shared" si="13"/>
        <v>17</v>
      </c>
      <c r="W20" s="16">
        <v>20</v>
      </c>
      <c r="X20" s="108">
        <f>_xlfn.RANK.AVG(W20,$W$3:$W$23,0)</f>
        <v>1.5</v>
      </c>
      <c r="Y20" s="16">
        <v>7787000</v>
      </c>
      <c r="Z20" s="109">
        <f>_xlfn.RANK.AVG(Y20,$Y$3:$Y$20,1)</f>
        <v>16</v>
      </c>
      <c r="AA20" s="16">
        <f t="shared" si="19"/>
        <v>18.5</v>
      </c>
      <c r="AB20" s="44">
        <f>(AA20/AA25)*100</f>
        <v>3.8947368421052633</v>
      </c>
      <c r="AC20" s="16">
        <v>27202</v>
      </c>
      <c r="AD20" s="16">
        <v>1.96</v>
      </c>
      <c r="AE20" s="19">
        <f t="shared" si="17"/>
        <v>18</v>
      </c>
      <c r="AF20" s="16">
        <v>51.8</v>
      </c>
      <c r="AG20" s="19">
        <f t="shared" si="5"/>
        <v>6</v>
      </c>
      <c r="AH20" s="16">
        <v>25</v>
      </c>
      <c r="AI20" s="19">
        <f t="shared" si="6"/>
        <v>6</v>
      </c>
      <c r="AJ20" s="19">
        <f t="shared" si="20"/>
        <v>30</v>
      </c>
      <c r="AK20" s="44">
        <f>(AJ20/AJ25)*100</f>
        <v>4.4182621502209134</v>
      </c>
      <c r="AL20" s="16"/>
      <c r="AM20" s="21"/>
      <c r="AN20" s="16"/>
      <c r="AO20" s="18">
        <v>41806.991999999998</v>
      </c>
      <c r="AP20" s="19">
        <f>_xlfn.RANK.AVG($AO20,$AO$3:$AO$23,0)</f>
        <v>13</v>
      </c>
      <c r="AQ20" s="16">
        <f t="shared" ref="AQ20" si="21">SUM(AP20,AN20)</f>
        <v>13</v>
      </c>
      <c r="AR20" s="191"/>
    </row>
    <row r="21" spans="1:44" ht="15">
      <c r="A21" s="172" t="s">
        <v>174</v>
      </c>
      <c r="B21" s="190">
        <v>17.170000000000002</v>
      </c>
      <c r="C21" s="108">
        <f t="shared" si="8"/>
        <v>7</v>
      </c>
      <c r="D21" s="191">
        <v>20.09</v>
      </c>
      <c r="E21" s="16">
        <f t="shared" si="9"/>
        <v>21</v>
      </c>
      <c r="F21" s="192">
        <v>2.5960000000000001</v>
      </c>
      <c r="G21" s="16">
        <f t="shared" si="10"/>
        <v>2</v>
      </c>
      <c r="H21" s="191">
        <v>11.05</v>
      </c>
      <c r="I21" s="19">
        <f t="shared" si="0"/>
        <v>16</v>
      </c>
      <c r="J21" s="190">
        <v>30.8</v>
      </c>
      <c r="K21" s="16">
        <f t="shared" si="11"/>
        <v>20</v>
      </c>
      <c r="L21" s="191"/>
      <c r="M21" s="191"/>
      <c r="N21" s="192"/>
      <c r="O21" s="191"/>
      <c r="P21" s="19">
        <f t="shared" si="12"/>
        <v>66</v>
      </c>
      <c r="Q21" s="173"/>
      <c r="R21" s="173"/>
      <c r="S21" s="174"/>
      <c r="T21" s="173"/>
      <c r="U21" s="173">
        <v>99.62</v>
      </c>
      <c r="V21" s="108">
        <f t="shared" si="13"/>
        <v>19</v>
      </c>
      <c r="W21" s="173">
        <v>11</v>
      </c>
      <c r="X21" s="109">
        <f>_xlfn.RANK.AVG(W21,$W$3:$W$23,0)</f>
        <v>5</v>
      </c>
      <c r="Y21" s="173"/>
      <c r="Z21" s="206"/>
      <c r="AA21" s="191">
        <f t="shared" si="19"/>
        <v>24</v>
      </c>
      <c r="AB21" s="190">
        <f>(AA21/AA25)*100</f>
        <v>5.0526315789473681</v>
      </c>
      <c r="AC21" s="173"/>
      <c r="AD21" s="173">
        <v>1.73</v>
      </c>
      <c r="AE21" s="19">
        <f t="shared" si="17"/>
        <v>19</v>
      </c>
      <c r="AF21" s="173">
        <v>42.36</v>
      </c>
      <c r="AG21" s="19">
        <f t="shared" si="5"/>
        <v>1</v>
      </c>
      <c r="AH21" s="173">
        <v>17.149999999999999</v>
      </c>
      <c r="AI21" s="19">
        <f t="shared" si="6"/>
        <v>4</v>
      </c>
      <c r="AJ21" s="192">
        <f t="shared" si="20"/>
        <v>24</v>
      </c>
      <c r="AK21" s="190">
        <f>(AJ21/AJ25)*100</f>
        <v>3.5346097201767304</v>
      </c>
      <c r="AL21" s="173"/>
      <c r="AM21" s="176">
        <v>587.96</v>
      </c>
      <c r="AN21" s="16">
        <f t="shared" si="15"/>
        <v>1</v>
      </c>
      <c r="AO21" s="175">
        <v>514700.06099999999</v>
      </c>
      <c r="AP21" s="19">
        <f>_xlfn.RANK.AVG($AO21,$AO$3:$AO$23,0)</f>
        <v>2</v>
      </c>
      <c r="AQ21" s="196">
        <f>SUM(AP21,AN21)</f>
        <v>3</v>
      </c>
      <c r="AR21" s="193"/>
    </row>
    <row r="22" spans="1:44" ht="15">
      <c r="A22" s="197" t="s">
        <v>100</v>
      </c>
      <c r="B22" s="193">
        <v>39.700000000000003</v>
      </c>
      <c r="C22" s="108">
        <f t="shared" si="8"/>
        <v>18</v>
      </c>
      <c r="D22" s="193">
        <v>13.18</v>
      </c>
      <c r="E22" s="16">
        <f t="shared" si="9"/>
        <v>9</v>
      </c>
      <c r="F22" s="194">
        <v>4.5</v>
      </c>
      <c r="G22" s="16">
        <f t="shared" si="10"/>
        <v>3</v>
      </c>
      <c r="H22" s="193">
        <v>11.95</v>
      </c>
      <c r="I22" s="19">
        <f t="shared" si="0"/>
        <v>20</v>
      </c>
      <c r="J22" s="195">
        <v>14</v>
      </c>
      <c r="K22" s="16">
        <f t="shared" si="11"/>
        <v>16</v>
      </c>
      <c r="L22" s="193">
        <v>48640</v>
      </c>
      <c r="M22" s="193">
        <v>0.86</v>
      </c>
      <c r="N22" s="193">
        <f>_xlfn.RANK.AVG($M20,$M$3:$M$22,1)</f>
        <v>15</v>
      </c>
      <c r="O22" s="193">
        <v>0.26600000000000001</v>
      </c>
      <c r="P22" s="202">
        <f t="shared" si="12"/>
        <v>66</v>
      </c>
      <c r="Q22" s="193">
        <v>680</v>
      </c>
      <c r="R22" s="193">
        <v>4.4400000000000004</v>
      </c>
      <c r="S22" s="193"/>
      <c r="T22" s="193">
        <v>9</v>
      </c>
      <c r="U22" s="193"/>
      <c r="V22" s="108"/>
      <c r="W22" s="193"/>
      <c r="X22" s="109"/>
      <c r="Y22" s="193">
        <v>416000000</v>
      </c>
      <c r="Z22" s="193">
        <f>_xlfn.RANK.AVG(Y20,$Y$3:$Y$22,1)</f>
        <v>16</v>
      </c>
      <c r="AA22" s="194">
        <f t="shared" si="19"/>
        <v>9</v>
      </c>
      <c r="AB22" s="195">
        <f>(AA22/AA25)*100</f>
        <v>1.8947368421052633</v>
      </c>
      <c r="AC22" s="193">
        <v>424000</v>
      </c>
      <c r="AD22" s="193"/>
      <c r="AE22" s="19"/>
      <c r="AF22" s="193">
        <v>52.5</v>
      </c>
      <c r="AG22" s="19">
        <f t="shared" si="5"/>
        <v>10</v>
      </c>
      <c r="AH22" s="193">
        <v>8.6999999999999993</v>
      </c>
      <c r="AI22" s="19">
        <f t="shared" si="6"/>
        <v>1</v>
      </c>
      <c r="AJ22" s="194">
        <f t="shared" si="20"/>
        <v>11</v>
      </c>
      <c r="AK22" s="195">
        <f>(AJ22/AJ25)*100</f>
        <v>1.6200294550810017</v>
      </c>
      <c r="AL22" s="193"/>
      <c r="AM22" s="193">
        <v>50.76</v>
      </c>
      <c r="AN22" s="16">
        <f t="shared" si="15"/>
        <v>11</v>
      </c>
      <c r="AO22" s="193">
        <v>78970.64</v>
      </c>
      <c r="AP22" s="19">
        <f>_xlfn.RANK.AVG($AO22,$AO$3:$AO$23,0)</f>
        <v>11</v>
      </c>
      <c r="AQ22" s="203">
        <f>SUM(AP22,AN22)</f>
        <v>22</v>
      </c>
      <c r="AR22" s="193"/>
    </row>
    <row r="23" spans="1:44" ht="15">
      <c r="A23" s="197" t="s">
        <v>175</v>
      </c>
      <c r="B23" s="193">
        <v>12.09</v>
      </c>
      <c r="C23" s="108">
        <f t="shared" si="8"/>
        <v>6</v>
      </c>
      <c r="D23" s="193">
        <v>15.9</v>
      </c>
      <c r="E23" s="16">
        <f t="shared" si="9"/>
        <v>18</v>
      </c>
      <c r="F23" s="194">
        <v>27.27</v>
      </c>
      <c r="G23" s="16">
        <f t="shared" si="10"/>
        <v>15</v>
      </c>
      <c r="H23" s="194">
        <v>2.2999999999999998</v>
      </c>
      <c r="I23" s="19">
        <f t="shared" si="0"/>
        <v>2</v>
      </c>
      <c r="J23" s="195">
        <v>12.1</v>
      </c>
      <c r="K23" s="16">
        <f t="shared" si="11"/>
        <v>15</v>
      </c>
      <c r="L23" s="193"/>
      <c r="M23" s="193"/>
      <c r="N23" s="193"/>
      <c r="O23" s="193"/>
      <c r="P23" s="19">
        <f t="shared" si="12"/>
        <v>56</v>
      </c>
      <c r="Q23" s="193"/>
      <c r="R23" s="193"/>
      <c r="S23" s="193">
        <v>18</v>
      </c>
      <c r="T23" s="193"/>
      <c r="U23" s="193">
        <v>73</v>
      </c>
      <c r="V23" s="108">
        <f t="shared" si="13"/>
        <v>4</v>
      </c>
      <c r="W23" s="193">
        <v>1</v>
      </c>
      <c r="X23" s="109">
        <f>_xlfn.RANK.AVG(W23,$W$3:$W$23,0)</f>
        <v>18</v>
      </c>
      <c r="Y23" s="193"/>
      <c r="Z23" s="193"/>
      <c r="AA23" s="193">
        <f t="shared" si="19"/>
        <v>22</v>
      </c>
      <c r="AB23" s="195">
        <f>(AA23/AA25)*100</f>
        <v>4.6315789473684212</v>
      </c>
      <c r="AC23" s="193"/>
      <c r="AD23" s="193">
        <v>8</v>
      </c>
      <c r="AE23" s="19">
        <f>_xlfn.RANK.AVG($AD23,$AD$3:$AD$23,0)</f>
        <v>12.5</v>
      </c>
      <c r="AF23" s="193">
        <v>52</v>
      </c>
      <c r="AG23" s="19">
        <f t="shared" si="5"/>
        <v>9</v>
      </c>
      <c r="AH23" s="193">
        <v>30</v>
      </c>
      <c r="AI23" s="19">
        <f t="shared" si="6"/>
        <v>8</v>
      </c>
      <c r="AJ23" s="194">
        <f t="shared" si="20"/>
        <v>29.5</v>
      </c>
      <c r="AK23" s="195">
        <f>(AJ23/AJ25)*100</f>
        <v>4.3446244477172309</v>
      </c>
      <c r="AL23" s="193"/>
      <c r="AM23" s="193">
        <v>398</v>
      </c>
      <c r="AN23" s="16">
        <f t="shared" si="15"/>
        <v>2</v>
      </c>
      <c r="AO23" s="193">
        <v>681000</v>
      </c>
      <c r="AP23" s="19">
        <f>_xlfn.RANK.AVG($AO23,$AO$3:$AO$23,0)</f>
        <v>1</v>
      </c>
      <c r="AQ23" s="194">
        <f>SUM(AP23,AN23)</f>
        <v>3</v>
      </c>
      <c r="AR23" s="193"/>
    </row>
    <row r="24" spans="1:44" ht="15">
      <c r="A24" s="15" t="s">
        <v>107</v>
      </c>
      <c r="B24" s="13">
        <v>28.6</v>
      </c>
      <c r="C24" s="108">
        <f t="shared" si="8"/>
        <v>12</v>
      </c>
      <c r="D24" s="13">
        <v>11.28</v>
      </c>
      <c r="E24" s="16">
        <f t="shared" si="9"/>
        <v>4</v>
      </c>
      <c r="F24" s="43">
        <v>4.6399999999999997</v>
      </c>
      <c r="G24" s="16">
        <f>_xlfn.RANK.AVG(F24,$F$3:$F$24,1)</f>
        <v>4</v>
      </c>
      <c r="H24" s="13">
        <v>10.61</v>
      </c>
      <c r="I24" s="19">
        <f>_xlfn.RANK.AVG($H24,$H$3:$H$24,1)</f>
        <v>15</v>
      </c>
      <c r="J24" s="45">
        <v>10</v>
      </c>
      <c r="K24" s="16">
        <f t="shared" si="11"/>
        <v>14</v>
      </c>
      <c r="L24" s="13">
        <v>31400</v>
      </c>
      <c r="M24" s="13">
        <v>0.61</v>
      </c>
      <c r="N24" s="193">
        <f>_xlfn.RANK.AVG($M22,$M$3:$M$24,1)</f>
        <v>2</v>
      </c>
      <c r="O24" s="13">
        <v>0.19700000000000001</v>
      </c>
      <c r="P24" s="19">
        <f t="shared" si="12"/>
        <v>49</v>
      </c>
      <c r="U24" s="13">
        <v>57.7</v>
      </c>
      <c r="V24" s="108">
        <f t="shared" si="13"/>
        <v>1</v>
      </c>
      <c r="Y24" s="13">
        <v>211000000</v>
      </c>
      <c r="Z24" s="13">
        <f>_xlfn.RANK.AVG(Y20,$Y$3:$Y$24,1)</f>
        <v>16</v>
      </c>
      <c r="AA24" s="193">
        <f t="shared" si="19"/>
        <v>1</v>
      </c>
      <c r="AB24" s="195">
        <f>(AA24/AA25)*100</f>
        <v>0.21052631578947367</v>
      </c>
      <c r="AC24" s="13">
        <v>309084</v>
      </c>
      <c r="AD24" s="13">
        <v>2.1</v>
      </c>
      <c r="AE24" s="19">
        <f>_xlfn.RANK.AVG($AD24,$AD$3:$AD$24,0)</f>
        <v>18</v>
      </c>
      <c r="AF24" s="13">
        <v>38</v>
      </c>
      <c r="AG24" s="19">
        <f>_xlfn.RANK.AVG($AF24,$AF$3:$AF$24,1)</f>
        <v>1</v>
      </c>
      <c r="AH24" s="13">
        <v>27</v>
      </c>
      <c r="AI24" s="19">
        <f>_xlfn.RANK.AVG($AH24,$AH$3:$AH$24,1)</f>
        <v>8</v>
      </c>
      <c r="AJ24" s="194">
        <f t="shared" si="20"/>
        <v>27</v>
      </c>
      <c r="AK24" s="195">
        <f>(AJ24/AJ25)*100</f>
        <v>3.9764359351988214</v>
      </c>
      <c r="AM24" s="13">
        <v>75.819999999999993</v>
      </c>
      <c r="AN24" s="16">
        <f t="shared" si="15"/>
        <v>7</v>
      </c>
      <c r="AO24" s="199">
        <v>229722</v>
      </c>
      <c r="AP24" s="19">
        <f>_xlfn.RANK.AVG($AO24,$AO$3:$AO$24,0)</f>
        <v>3</v>
      </c>
      <c r="AQ24" s="194">
        <f>SUM(AP24,AN24)</f>
        <v>10</v>
      </c>
    </row>
    <row r="25" spans="1:44">
      <c r="B25" s="13" t="s">
        <v>176</v>
      </c>
      <c r="E25" s="170"/>
      <c r="AA25" s="198">
        <f>SUM(AA3:AA24)</f>
        <v>475</v>
      </c>
      <c r="AJ25" s="13">
        <f>SUM(AJ3:AJ24)</f>
        <v>679</v>
      </c>
      <c r="AK25" s="45">
        <f>SUM(AK3:AK24)</f>
        <v>99.999999999999972</v>
      </c>
    </row>
    <row r="26" spans="1:44" ht="57.95">
      <c r="B26" s="13" t="s">
        <v>177</v>
      </c>
      <c r="E26" s="43" t="s">
        <v>178</v>
      </c>
    </row>
    <row r="28" spans="1:44" s="43" customFormat="1">
      <c r="A28" s="121"/>
      <c r="J28" s="45"/>
      <c r="AK28" s="45"/>
    </row>
  </sheetData>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526C-CCA1-412C-B13B-6B8ECBBC39C5}">
  <dimension ref="A1:BA26"/>
  <sheetViews>
    <sheetView zoomScale="118" zoomScaleNormal="136" workbookViewId="0">
      <pane xSplit="1" ySplit="2" topLeftCell="M24" activePane="bottomRight" state="frozen"/>
      <selection pane="bottomRight" activeCell="M25" sqref="M25"/>
      <selection pane="bottomLeft"/>
      <selection pane="topRight"/>
    </sheetView>
  </sheetViews>
  <sheetFormatPr defaultColWidth="26.42578125" defaultRowHeight="14.45"/>
  <cols>
    <col min="1" max="1" width="26.42578125" style="90"/>
    <col min="2" max="2" width="43.140625" style="89" customWidth="1"/>
    <col min="3" max="3" width="8.42578125" style="89" customWidth="1"/>
    <col min="4" max="4" width="37.42578125" style="89" customWidth="1"/>
    <col min="5" max="5" width="5.42578125" style="89" customWidth="1"/>
    <col min="6" max="6" width="35.42578125" style="89" customWidth="1"/>
    <col min="7" max="7" width="6.140625" style="89" customWidth="1"/>
    <col min="8" max="8" width="37.42578125" style="89" customWidth="1"/>
    <col min="9" max="9" width="6.42578125" style="89" customWidth="1"/>
    <col min="10" max="10" width="53.140625" style="89" customWidth="1"/>
    <col min="11" max="11" width="7.85546875" style="89" customWidth="1"/>
    <col min="12" max="12" width="14.42578125" style="89" customWidth="1"/>
    <col min="13" max="13" width="26.42578125" style="85"/>
    <col min="14" max="15" width="26.42578125" style="96"/>
    <col min="16" max="52" width="26.42578125" style="85"/>
    <col min="53" max="16384" width="26.42578125" style="89"/>
  </cols>
  <sheetData>
    <row r="1" spans="1:53" ht="67.5" customHeight="1">
      <c r="A1" s="86" t="s">
        <v>114</v>
      </c>
      <c r="B1" s="87" t="s">
        <v>179</v>
      </c>
      <c r="C1" s="87" t="s">
        <v>180</v>
      </c>
      <c r="D1" s="87" t="s">
        <v>181</v>
      </c>
      <c r="E1" s="87" t="s">
        <v>180</v>
      </c>
      <c r="F1" s="87" t="s">
        <v>182</v>
      </c>
      <c r="G1" s="87" t="s">
        <v>180</v>
      </c>
      <c r="H1" s="87" t="s">
        <v>183</v>
      </c>
      <c r="I1" s="88" t="s">
        <v>180</v>
      </c>
      <c r="J1" s="88" t="s">
        <v>184</v>
      </c>
      <c r="K1" s="88" t="s">
        <v>180</v>
      </c>
      <c r="L1" s="88" t="s">
        <v>123</v>
      </c>
    </row>
    <row r="2" spans="1:53" s="90" customFormat="1">
      <c r="A2" s="114" t="s">
        <v>124</v>
      </c>
      <c r="B2" s="85"/>
      <c r="C2" s="85"/>
      <c r="D2" s="85"/>
      <c r="E2" s="85"/>
      <c r="F2" s="85"/>
      <c r="G2" s="85"/>
      <c r="H2" s="85"/>
      <c r="I2" s="85"/>
      <c r="J2" s="85"/>
      <c r="K2" s="85"/>
      <c r="L2" s="85"/>
      <c r="M2" s="85"/>
      <c r="N2" s="96"/>
      <c r="O2" s="96"/>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row>
    <row r="3" spans="1:53" ht="304.5">
      <c r="A3" s="115" t="s">
        <v>76</v>
      </c>
      <c r="B3" s="97" t="s">
        <v>185</v>
      </c>
      <c r="C3" s="85">
        <v>5</v>
      </c>
      <c r="D3" s="91" t="s">
        <v>186</v>
      </c>
      <c r="E3" s="91">
        <v>2</v>
      </c>
      <c r="F3" s="116" t="s">
        <v>187</v>
      </c>
      <c r="G3" s="116">
        <v>2</v>
      </c>
      <c r="H3" s="116" t="s">
        <v>188</v>
      </c>
      <c r="I3" s="85">
        <v>2</v>
      </c>
      <c r="J3" s="85" t="s">
        <v>189</v>
      </c>
      <c r="K3" s="85">
        <v>4</v>
      </c>
      <c r="L3" s="85">
        <f>SUM(C3,E3,G3,I3,K3)</f>
        <v>15</v>
      </c>
      <c r="AY3" s="89"/>
      <c r="AZ3" s="89"/>
    </row>
    <row r="4" spans="1:53" ht="409.5">
      <c r="A4" s="115" t="s">
        <v>163</v>
      </c>
      <c r="B4" s="85" t="s">
        <v>190</v>
      </c>
      <c r="C4" s="85">
        <v>4</v>
      </c>
      <c r="D4" s="85" t="s">
        <v>191</v>
      </c>
      <c r="E4" s="85">
        <v>3</v>
      </c>
      <c r="F4" s="85" t="s">
        <v>164</v>
      </c>
      <c r="G4" s="85">
        <v>0</v>
      </c>
      <c r="H4" s="97" t="s">
        <v>192</v>
      </c>
      <c r="I4" s="85">
        <v>5</v>
      </c>
      <c r="J4" s="97" t="s">
        <v>193</v>
      </c>
      <c r="K4" s="85">
        <v>5</v>
      </c>
      <c r="L4" s="85">
        <f>SUM(K4,I4,G4,E4,C4)</f>
        <v>17</v>
      </c>
      <c r="AY4" s="89"/>
      <c r="AZ4" s="89"/>
    </row>
    <row r="5" spans="1:53" ht="217.5">
      <c r="A5" s="115" t="s">
        <v>71</v>
      </c>
      <c r="B5" s="85" t="s">
        <v>194</v>
      </c>
      <c r="C5" s="85">
        <v>2</v>
      </c>
      <c r="D5" s="85" t="s">
        <v>195</v>
      </c>
      <c r="E5" s="85">
        <v>2</v>
      </c>
      <c r="F5" s="83" t="s">
        <v>196</v>
      </c>
      <c r="G5" s="116">
        <v>3</v>
      </c>
      <c r="H5" s="85" t="s">
        <v>197</v>
      </c>
      <c r="I5" s="85">
        <v>3</v>
      </c>
      <c r="J5" s="85" t="s">
        <v>198</v>
      </c>
      <c r="K5" s="85">
        <v>3</v>
      </c>
      <c r="L5" s="85">
        <f>SUM(C5,E5,G5,I5,K5)</f>
        <v>13</v>
      </c>
      <c r="AY5" s="89"/>
      <c r="AZ5" s="89"/>
    </row>
    <row r="6" spans="1:53" ht="246.6">
      <c r="A6" s="92" t="s">
        <v>166</v>
      </c>
      <c r="B6" s="84" t="s">
        <v>199</v>
      </c>
      <c r="C6" s="85">
        <v>4</v>
      </c>
      <c r="D6" s="85" t="s">
        <v>200</v>
      </c>
      <c r="E6" s="85">
        <v>2</v>
      </c>
      <c r="F6" s="98" t="s">
        <v>201</v>
      </c>
      <c r="G6" s="85">
        <v>1</v>
      </c>
      <c r="H6" s="85" t="s">
        <v>202</v>
      </c>
      <c r="I6" s="85">
        <v>2</v>
      </c>
      <c r="J6" s="85" t="s">
        <v>203</v>
      </c>
      <c r="K6" s="85">
        <v>4</v>
      </c>
      <c r="L6" s="85">
        <f>SUM(C6,E6,G6,I6,K6)</f>
        <v>13</v>
      </c>
      <c r="AY6" s="89"/>
      <c r="AZ6" s="89"/>
    </row>
    <row r="7" spans="1:53" ht="405.95">
      <c r="A7" s="92" t="s">
        <v>81</v>
      </c>
      <c r="B7" s="84" t="s">
        <v>204</v>
      </c>
      <c r="C7" s="85">
        <v>2</v>
      </c>
      <c r="D7" s="97" t="s">
        <v>205</v>
      </c>
      <c r="E7" s="85">
        <v>5</v>
      </c>
      <c r="F7" s="85"/>
      <c r="G7" s="85">
        <v>0</v>
      </c>
      <c r="H7" s="116" t="s">
        <v>206</v>
      </c>
      <c r="I7" s="116">
        <v>4</v>
      </c>
      <c r="J7" s="116" t="s">
        <v>207</v>
      </c>
      <c r="K7" s="117">
        <v>2</v>
      </c>
      <c r="L7" s="85">
        <f>SUM(C7,E7,G7,I7,K7)</f>
        <v>13</v>
      </c>
      <c r="O7" s="117">
        <v>3</v>
      </c>
    </row>
    <row r="8" spans="1:53" ht="275.45">
      <c r="A8" s="92" t="s">
        <v>64</v>
      </c>
      <c r="B8" s="94" t="s">
        <v>208</v>
      </c>
      <c r="C8" s="85">
        <v>5</v>
      </c>
      <c r="D8" s="116" t="s">
        <v>209</v>
      </c>
      <c r="E8" s="116">
        <v>4</v>
      </c>
      <c r="F8" s="85" t="s">
        <v>210</v>
      </c>
      <c r="G8" s="85">
        <v>3</v>
      </c>
      <c r="H8" s="85" t="s">
        <v>211</v>
      </c>
      <c r="I8" s="85">
        <v>2</v>
      </c>
      <c r="J8" s="85" t="s">
        <v>212</v>
      </c>
      <c r="K8" s="85">
        <v>3</v>
      </c>
      <c r="L8" s="85">
        <f t="shared" ref="L8" si="0">SUM(C8,E8,G8,I8)</f>
        <v>14</v>
      </c>
    </row>
    <row r="9" spans="1:53" ht="409.5">
      <c r="A9" s="92" t="s">
        <v>167</v>
      </c>
      <c r="B9" s="84" t="s">
        <v>213</v>
      </c>
      <c r="C9" s="85">
        <v>4</v>
      </c>
      <c r="D9" s="85" t="s">
        <v>214</v>
      </c>
      <c r="E9" s="85">
        <v>4</v>
      </c>
      <c r="F9" s="85" t="s">
        <v>215</v>
      </c>
      <c r="G9" s="85">
        <v>3</v>
      </c>
      <c r="H9" s="116" t="s">
        <v>216</v>
      </c>
      <c r="I9" s="116">
        <v>4</v>
      </c>
      <c r="J9" s="85" t="s">
        <v>217</v>
      </c>
      <c r="K9" s="117">
        <v>2</v>
      </c>
      <c r="L9" s="85">
        <f>SUM(C9,E9,G9,I9,K9)</f>
        <v>17</v>
      </c>
    </row>
    <row r="10" spans="1:53" s="91" customFormat="1" ht="231.75" customHeight="1">
      <c r="A10" s="92" t="s">
        <v>48</v>
      </c>
      <c r="B10" s="95" t="s">
        <v>218</v>
      </c>
      <c r="C10" s="116">
        <v>5</v>
      </c>
      <c r="D10" s="85" t="s">
        <v>219</v>
      </c>
      <c r="E10" s="85">
        <v>2</v>
      </c>
      <c r="F10" s="85" t="s">
        <v>220</v>
      </c>
      <c r="G10" s="85">
        <v>3</v>
      </c>
      <c r="H10" s="85" t="s">
        <v>221</v>
      </c>
      <c r="I10" s="85">
        <v>3</v>
      </c>
      <c r="J10" s="85" t="s">
        <v>222</v>
      </c>
      <c r="K10" s="85">
        <v>4</v>
      </c>
      <c r="L10" s="85">
        <f>SUM(K10,I10,G10,E10,C10)</f>
        <v>17</v>
      </c>
      <c r="M10" s="85"/>
      <c r="N10" s="96"/>
      <c r="O10" s="96"/>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row>
    <row r="11" spans="1:53" ht="409.5">
      <c r="A11" s="92" t="s">
        <v>52</v>
      </c>
      <c r="B11" s="85" t="s">
        <v>223</v>
      </c>
      <c r="C11" s="85">
        <v>4</v>
      </c>
      <c r="D11" s="85" t="s">
        <v>224</v>
      </c>
      <c r="E11" s="85">
        <v>4</v>
      </c>
      <c r="F11" s="85" t="s">
        <v>225</v>
      </c>
      <c r="G11" s="85">
        <v>4</v>
      </c>
      <c r="H11" s="85" t="s">
        <v>226</v>
      </c>
      <c r="I11" s="85">
        <v>4</v>
      </c>
      <c r="J11" s="85" t="s">
        <v>227</v>
      </c>
      <c r="K11" s="85">
        <v>3</v>
      </c>
      <c r="L11" s="85">
        <f t="shared" ref="L11:L17" si="1">SUM(C11,E11,G11,I11,K11)</f>
        <v>19</v>
      </c>
    </row>
    <row r="12" spans="1:53" ht="159.6">
      <c r="A12" s="92" t="s">
        <v>13</v>
      </c>
      <c r="B12" s="85" t="s">
        <v>228</v>
      </c>
      <c r="C12" s="85">
        <v>2</v>
      </c>
      <c r="D12" s="85" t="s">
        <v>229</v>
      </c>
      <c r="E12" s="85">
        <v>2</v>
      </c>
      <c r="F12" s="85" t="s">
        <v>230</v>
      </c>
      <c r="G12" s="85">
        <v>4</v>
      </c>
      <c r="H12" s="85" t="s">
        <v>231</v>
      </c>
      <c r="I12" s="85">
        <v>3</v>
      </c>
      <c r="J12" s="85" t="s">
        <v>232</v>
      </c>
      <c r="K12" s="99">
        <v>2</v>
      </c>
      <c r="L12" s="85">
        <f t="shared" si="1"/>
        <v>13</v>
      </c>
    </row>
    <row r="13" spans="1:53" ht="362.45">
      <c r="A13" s="92" t="s">
        <v>8</v>
      </c>
      <c r="B13" s="85" t="s">
        <v>233</v>
      </c>
      <c r="C13" s="85">
        <v>2</v>
      </c>
      <c r="D13" s="85" t="s">
        <v>234</v>
      </c>
      <c r="E13" s="85">
        <v>2</v>
      </c>
      <c r="F13" s="85" t="s">
        <v>235</v>
      </c>
      <c r="G13" s="85">
        <v>3</v>
      </c>
      <c r="H13" s="85" t="s">
        <v>236</v>
      </c>
      <c r="I13" s="85">
        <v>5</v>
      </c>
      <c r="J13" s="85" t="s">
        <v>237</v>
      </c>
      <c r="K13" s="85">
        <v>2</v>
      </c>
      <c r="L13" s="85">
        <f t="shared" si="1"/>
        <v>14</v>
      </c>
      <c r="M13" s="158" t="s">
        <v>238</v>
      </c>
    </row>
    <row r="14" spans="1:53" ht="246.6">
      <c r="A14" s="92" t="s">
        <v>168</v>
      </c>
      <c r="B14" s="85" t="s">
        <v>239</v>
      </c>
      <c r="C14" s="85">
        <v>1</v>
      </c>
      <c r="D14" s="85" t="s">
        <v>240</v>
      </c>
      <c r="E14" s="85">
        <v>3.5</v>
      </c>
      <c r="F14" s="85" t="s">
        <v>241</v>
      </c>
      <c r="G14" s="85">
        <v>3</v>
      </c>
      <c r="H14" s="85" t="s">
        <v>242</v>
      </c>
      <c r="I14" s="85">
        <v>5</v>
      </c>
      <c r="J14" s="85" t="s">
        <v>243</v>
      </c>
      <c r="K14" s="85">
        <v>3</v>
      </c>
      <c r="L14" s="85">
        <f t="shared" si="1"/>
        <v>15.5</v>
      </c>
      <c r="O14" s="85"/>
    </row>
    <row r="15" spans="1:53" ht="231.95">
      <c r="A15" s="92" t="s">
        <v>169</v>
      </c>
      <c r="B15" s="91" t="s">
        <v>244</v>
      </c>
      <c r="C15" s="91">
        <v>2</v>
      </c>
      <c r="D15" s="91" t="s">
        <v>245</v>
      </c>
      <c r="E15" s="91">
        <v>2</v>
      </c>
      <c r="F15" s="93" t="s">
        <v>246</v>
      </c>
      <c r="G15" s="91">
        <v>5</v>
      </c>
      <c r="H15" s="116" t="s">
        <v>247</v>
      </c>
      <c r="I15" s="91">
        <v>3</v>
      </c>
      <c r="J15" s="85" t="s">
        <v>248</v>
      </c>
      <c r="K15" s="89">
        <v>4</v>
      </c>
      <c r="L15" s="85">
        <f t="shared" si="1"/>
        <v>16</v>
      </c>
    </row>
    <row r="16" spans="1:53" ht="231.95">
      <c r="A16" s="92" t="s">
        <v>36</v>
      </c>
      <c r="B16" s="85" t="s">
        <v>249</v>
      </c>
      <c r="C16" s="85">
        <v>1</v>
      </c>
      <c r="D16" s="116" t="s">
        <v>250</v>
      </c>
      <c r="E16" s="116">
        <v>4</v>
      </c>
      <c r="F16" s="116" t="s">
        <v>251</v>
      </c>
      <c r="G16" s="85">
        <v>1</v>
      </c>
      <c r="H16" s="85" t="s">
        <v>252</v>
      </c>
      <c r="I16" s="85">
        <v>3</v>
      </c>
      <c r="J16" s="85" t="s">
        <v>253</v>
      </c>
      <c r="K16" s="85">
        <v>3</v>
      </c>
      <c r="L16" s="85">
        <f t="shared" si="1"/>
        <v>12</v>
      </c>
      <c r="BA16" s="118"/>
    </row>
    <row r="17" spans="1:31" ht="317.25" customHeight="1">
      <c r="A17" s="92" t="s">
        <v>171</v>
      </c>
      <c r="B17" s="85" t="s">
        <v>254</v>
      </c>
      <c r="C17" s="85">
        <v>2</v>
      </c>
      <c r="D17" s="85" t="s">
        <v>255</v>
      </c>
      <c r="E17" s="85">
        <v>1</v>
      </c>
      <c r="F17" s="85" t="s">
        <v>256</v>
      </c>
      <c r="G17" s="85">
        <v>0</v>
      </c>
      <c r="H17" s="97" t="s">
        <v>257</v>
      </c>
      <c r="I17" s="85">
        <v>5</v>
      </c>
      <c r="J17" s="97" t="s">
        <v>258</v>
      </c>
      <c r="K17" s="85">
        <v>5</v>
      </c>
      <c r="L17" s="85">
        <f t="shared" si="1"/>
        <v>13</v>
      </c>
    </row>
    <row r="18" spans="1:31" ht="409.5">
      <c r="A18" s="90" t="s">
        <v>172</v>
      </c>
      <c r="B18" s="89" t="s">
        <v>259</v>
      </c>
      <c r="C18" s="89">
        <v>2</v>
      </c>
      <c r="D18" s="89" t="s">
        <v>260</v>
      </c>
      <c r="E18" s="89">
        <v>2</v>
      </c>
      <c r="F18" s="89" t="s">
        <v>261</v>
      </c>
      <c r="G18" s="89">
        <v>5</v>
      </c>
      <c r="H18" s="89" t="s">
        <v>262</v>
      </c>
      <c r="I18" s="89">
        <v>4</v>
      </c>
      <c r="J18" s="89" t="s">
        <v>263</v>
      </c>
      <c r="K18" s="89">
        <v>3</v>
      </c>
      <c r="L18" s="89">
        <v>16</v>
      </c>
      <c r="AE18" s="85">
        <f>SUM($AE$3:$AE$17)</f>
        <v>0</v>
      </c>
    </row>
    <row r="19" spans="1:31" ht="409.5">
      <c r="A19" s="156" t="s">
        <v>173</v>
      </c>
      <c r="B19" s="89" t="s">
        <v>264</v>
      </c>
      <c r="C19" s="89">
        <v>2.5</v>
      </c>
      <c r="D19" s="89" t="s">
        <v>265</v>
      </c>
      <c r="E19" s="89">
        <v>3</v>
      </c>
      <c r="F19" s="89" t="s">
        <v>266</v>
      </c>
      <c r="G19" s="89">
        <v>3.5</v>
      </c>
      <c r="H19" s="89" t="s">
        <v>267</v>
      </c>
      <c r="I19" s="89">
        <v>4</v>
      </c>
      <c r="J19" s="89" t="s">
        <v>268</v>
      </c>
      <c r="K19" s="89">
        <v>2</v>
      </c>
      <c r="L19" s="89">
        <v>15</v>
      </c>
    </row>
    <row r="20" spans="1:31" ht="409.5">
      <c r="A20" s="90" t="s">
        <v>86</v>
      </c>
      <c r="B20" s="6" t="s">
        <v>269</v>
      </c>
      <c r="C20" s="89">
        <v>2.5</v>
      </c>
      <c r="D20" s="6" t="s">
        <v>270</v>
      </c>
      <c r="E20" s="89">
        <v>3.5</v>
      </c>
      <c r="F20" s="3" t="s">
        <v>271</v>
      </c>
      <c r="G20" s="89">
        <v>4</v>
      </c>
      <c r="H20" s="6" t="s">
        <v>272</v>
      </c>
      <c r="I20" s="89">
        <v>4</v>
      </c>
      <c r="J20" s="6" t="s">
        <v>273</v>
      </c>
      <c r="K20" s="89">
        <v>2</v>
      </c>
      <c r="L20" s="89">
        <v>16</v>
      </c>
    </row>
    <row r="21" spans="1:31" ht="409.5">
      <c r="A21" s="90" t="s">
        <v>93</v>
      </c>
      <c r="B21" s="89" t="s">
        <v>274</v>
      </c>
      <c r="C21" s="89">
        <v>3.5</v>
      </c>
      <c r="D21" s="6" t="s">
        <v>275</v>
      </c>
      <c r="E21" s="89">
        <v>3.5</v>
      </c>
      <c r="F21" s="89" t="s">
        <v>276</v>
      </c>
      <c r="G21" s="89">
        <v>3</v>
      </c>
      <c r="H21" s="89" t="s">
        <v>277</v>
      </c>
      <c r="I21" s="89">
        <v>3.5</v>
      </c>
      <c r="J21" s="89" t="s">
        <v>278</v>
      </c>
      <c r="K21" s="89">
        <v>4</v>
      </c>
      <c r="L21" s="89">
        <v>17.5</v>
      </c>
    </row>
    <row r="22" spans="1:31" ht="409.5">
      <c r="A22" s="31" t="s">
        <v>174</v>
      </c>
      <c r="B22" s="89" t="s">
        <v>279</v>
      </c>
      <c r="C22" s="89">
        <v>4.5</v>
      </c>
      <c r="D22" s="89" t="s">
        <v>280</v>
      </c>
      <c r="E22" s="89">
        <v>3.5</v>
      </c>
      <c r="F22" s="89" t="s">
        <v>281</v>
      </c>
      <c r="G22" s="89">
        <v>3</v>
      </c>
      <c r="H22" s="89" t="s">
        <v>282</v>
      </c>
      <c r="I22" s="89">
        <v>5</v>
      </c>
      <c r="J22" s="89" t="s">
        <v>283</v>
      </c>
      <c r="K22" s="89">
        <v>3</v>
      </c>
      <c r="L22" s="89">
        <v>19</v>
      </c>
    </row>
    <row r="23" spans="1:31" ht="409.5">
      <c r="A23" s="90" t="s">
        <v>100</v>
      </c>
      <c r="B23" s="89" t="s">
        <v>284</v>
      </c>
      <c r="C23" s="89">
        <v>3.5</v>
      </c>
      <c r="D23" s="7" t="s">
        <v>285</v>
      </c>
      <c r="E23" s="89">
        <v>3</v>
      </c>
      <c r="F23" s="89" t="s">
        <v>286</v>
      </c>
      <c r="G23" s="89">
        <v>3</v>
      </c>
      <c r="H23" s="4" t="s">
        <v>287</v>
      </c>
      <c r="I23" s="89">
        <v>4</v>
      </c>
      <c r="J23" s="3" t="s">
        <v>288</v>
      </c>
      <c r="K23" s="89">
        <v>3</v>
      </c>
      <c r="L23" s="89">
        <v>16.5</v>
      </c>
    </row>
    <row r="24" spans="1:31" ht="409.5">
      <c r="A24" s="90" t="s">
        <v>175</v>
      </c>
      <c r="B24" s="89" t="s">
        <v>289</v>
      </c>
      <c r="C24" s="89">
        <v>4</v>
      </c>
      <c r="D24" s="89" t="s">
        <v>290</v>
      </c>
      <c r="E24" s="89">
        <v>3.5</v>
      </c>
      <c r="F24" s="89" t="s">
        <v>291</v>
      </c>
      <c r="G24" s="89">
        <v>5</v>
      </c>
      <c r="H24" s="4" t="s">
        <v>292</v>
      </c>
      <c r="I24" s="89">
        <v>3.5</v>
      </c>
      <c r="J24" s="3" t="s">
        <v>293</v>
      </c>
      <c r="K24" s="89">
        <v>3</v>
      </c>
      <c r="L24" s="89">
        <v>19</v>
      </c>
    </row>
    <row r="25" spans="1:31" ht="318.95">
      <c r="A25" s="90" t="s">
        <v>107</v>
      </c>
      <c r="B25" s="89" t="s">
        <v>294</v>
      </c>
      <c r="C25" s="89">
        <v>3</v>
      </c>
      <c r="D25" s="7" t="s">
        <v>295</v>
      </c>
      <c r="E25" s="89">
        <v>3</v>
      </c>
      <c r="F25" s="7" t="s">
        <v>296</v>
      </c>
      <c r="G25" s="89">
        <v>3</v>
      </c>
      <c r="H25" s="89" t="s">
        <v>297</v>
      </c>
      <c r="I25" s="89">
        <v>5</v>
      </c>
      <c r="J25" s="6" t="s">
        <v>298</v>
      </c>
      <c r="K25" s="89">
        <v>3.5</v>
      </c>
      <c r="L25" s="89">
        <v>17.5</v>
      </c>
    </row>
    <row r="26" spans="1:31">
      <c r="H26" s="89" t="s">
        <v>178</v>
      </c>
      <c r="J26" s="3"/>
    </row>
  </sheetData>
  <autoFilter ref="A1:BA1" xr:uid="{3F811F25-4A66-4B6A-AF6B-B196DB813BD2}"/>
  <hyperlinks>
    <hyperlink ref="M13" r:id="rId1" xr:uid="{C69B0F0B-79E1-49E7-B1E8-6D994EF9EBF8}"/>
  </hyperlinks>
  <pageMargins left="0.7" right="0.7" top="0.75" bottom="0.75" header="0.3" footer="0.3"/>
  <pageSetup paperSize="9" orientation="portrait" horizontalDpi="0" verticalDpi="0"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99D7-EF37-4DD0-BDE2-FA87C6453DEC}">
  <dimension ref="A1:FX59"/>
  <sheetViews>
    <sheetView zoomScale="101" zoomScaleNormal="136" workbookViewId="0">
      <pane xSplit="1" ySplit="1" topLeftCell="B25" activePane="bottomRight" state="frozen"/>
      <selection pane="bottomRight" activeCell="K25" sqref="K25"/>
      <selection pane="bottomLeft" activeCell="A2" sqref="A2"/>
      <selection pane="topRight" activeCell="B1" sqref="B1"/>
    </sheetView>
  </sheetViews>
  <sheetFormatPr defaultColWidth="8.42578125" defaultRowHeight="14.45"/>
  <cols>
    <col min="1" max="1" width="16.42578125" style="6" customWidth="1"/>
    <col min="2" max="2" width="54" style="6" customWidth="1"/>
    <col min="3" max="3" width="8.42578125" style="6"/>
    <col min="4" max="4" width="36.42578125" style="6" customWidth="1"/>
    <col min="5" max="5" width="8.42578125" style="6"/>
    <col min="6" max="6" width="32" style="6" customWidth="1"/>
    <col min="7" max="7" width="8.42578125" style="6"/>
    <col min="8" max="8" width="31.42578125" style="6" customWidth="1"/>
    <col min="9" max="16384" width="8.42578125" style="6"/>
  </cols>
  <sheetData>
    <row r="1" spans="1:180" ht="87">
      <c r="A1" s="9" t="s">
        <v>114</v>
      </c>
      <c r="B1" s="10" t="s">
        <v>299</v>
      </c>
      <c r="C1" s="10" t="s">
        <v>180</v>
      </c>
      <c r="D1" s="10" t="s">
        <v>300</v>
      </c>
      <c r="E1" s="10" t="s">
        <v>180</v>
      </c>
      <c r="F1" s="10" t="s">
        <v>301</v>
      </c>
      <c r="G1" s="10" t="s">
        <v>180</v>
      </c>
      <c r="H1" s="10" t="s">
        <v>302</v>
      </c>
      <c r="I1" s="49" t="s">
        <v>180</v>
      </c>
      <c r="J1" s="49" t="s">
        <v>123</v>
      </c>
    </row>
    <row r="2" spans="1:180">
      <c r="A2" s="102" t="s">
        <v>124</v>
      </c>
    </row>
    <row r="3" spans="1:180" ht="203.1">
      <c r="A3" s="107" t="s">
        <v>76</v>
      </c>
      <c r="B3" s="6" t="s">
        <v>303</v>
      </c>
      <c r="C3" s="6">
        <v>3</v>
      </c>
      <c r="D3" s="6" t="s">
        <v>164</v>
      </c>
      <c r="E3" s="6">
        <v>1</v>
      </c>
      <c r="F3" s="6" t="s">
        <v>304</v>
      </c>
      <c r="G3" s="6">
        <v>4</v>
      </c>
      <c r="H3" s="6" t="s">
        <v>305</v>
      </c>
      <c r="I3" s="6">
        <v>2</v>
      </c>
      <c r="J3" s="6">
        <f t="shared" ref="J3:J17" si="0">G3+C3+E3+I3</f>
        <v>10</v>
      </c>
    </row>
    <row r="4" spans="1:180" ht="290.10000000000002">
      <c r="A4" s="107" t="s">
        <v>163</v>
      </c>
      <c r="B4" s="81" t="s">
        <v>306</v>
      </c>
      <c r="C4" s="6">
        <v>4</v>
      </c>
      <c r="D4" s="81" t="s">
        <v>307</v>
      </c>
      <c r="E4" s="6">
        <v>3.5</v>
      </c>
      <c r="F4" s="81" t="s">
        <v>308</v>
      </c>
      <c r="G4" s="6">
        <v>2</v>
      </c>
      <c r="H4" s="81" t="s">
        <v>309</v>
      </c>
      <c r="I4" s="6">
        <v>5</v>
      </c>
      <c r="J4" s="6">
        <f t="shared" si="0"/>
        <v>14.5</v>
      </c>
    </row>
    <row r="5" spans="1:180" ht="261">
      <c r="A5" s="107" t="s">
        <v>71</v>
      </c>
      <c r="B5" s="6" t="s">
        <v>310</v>
      </c>
      <c r="C5" s="6">
        <v>4</v>
      </c>
      <c r="D5" s="6" t="s">
        <v>311</v>
      </c>
      <c r="E5" s="6">
        <v>2</v>
      </c>
      <c r="F5" s="6" t="s">
        <v>312</v>
      </c>
      <c r="G5" s="6">
        <v>3</v>
      </c>
      <c r="H5" s="6" t="s">
        <v>313</v>
      </c>
      <c r="I5" s="6">
        <v>5</v>
      </c>
      <c r="J5" s="6">
        <f t="shared" si="0"/>
        <v>14</v>
      </c>
    </row>
    <row r="6" spans="1:180" ht="405.95">
      <c r="A6" s="17" t="s">
        <v>166</v>
      </c>
      <c r="B6" s="65" t="s">
        <v>314</v>
      </c>
      <c r="C6" s="65">
        <v>5</v>
      </c>
      <c r="D6" s="65" t="s">
        <v>315</v>
      </c>
      <c r="E6" s="65">
        <v>4</v>
      </c>
      <c r="F6" s="65" t="s">
        <v>316</v>
      </c>
      <c r="G6" s="65">
        <v>5</v>
      </c>
      <c r="H6" s="65" t="s">
        <v>317</v>
      </c>
      <c r="I6" s="65">
        <v>3</v>
      </c>
      <c r="J6" s="6">
        <f t="shared" si="0"/>
        <v>17</v>
      </c>
    </row>
    <row r="7" spans="1:180" ht="231.95">
      <c r="A7" s="17" t="s">
        <v>81</v>
      </c>
      <c r="B7" s="6" t="s">
        <v>318</v>
      </c>
      <c r="C7" s="6">
        <v>5</v>
      </c>
      <c r="D7" s="6" t="s">
        <v>319</v>
      </c>
      <c r="E7" s="6">
        <v>4</v>
      </c>
      <c r="F7" s="6" t="s">
        <v>320</v>
      </c>
      <c r="G7" s="6">
        <v>3</v>
      </c>
      <c r="H7" s="6" t="s">
        <v>321</v>
      </c>
      <c r="I7" s="6">
        <v>4</v>
      </c>
      <c r="J7" s="6">
        <f t="shared" si="0"/>
        <v>16</v>
      </c>
    </row>
    <row r="8" spans="1:180" ht="391.5">
      <c r="A8" s="17" t="s">
        <v>64</v>
      </c>
      <c r="B8" s="6" t="s">
        <v>322</v>
      </c>
      <c r="C8" s="6">
        <v>5</v>
      </c>
      <c r="D8" s="6" t="s">
        <v>323</v>
      </c>
      <c r="E8" s="6">
        <v>5</v>
      </c>
      <c r="F8" s="6" t="s">
        <v>324</v>
      </c>
      <c r="G8" s="6">
        <v>3</v>
      </c>
      <c r="H8" s="6" t="s">
        <v>325</v>
      </c>
      <c r="I8" s="6">
        <v>3</v>
      </c>
      <c r="J8" s="6">
        <f t="shared" si="0"/>
        <v>16</v>
      </c>
    </row>
    <row r="9" spans="1:180" ht="409.5">
      <c r="A9" s="17" t="s">
        <v>167</v>
      </c>
      <c r="B9" s="6" t="s">
        <v>326</v>
      </c>
      <c r="C9" s="6">
        <v>4</v>
      </c>
      <c r="D9" s="6" t="s">
        <v>327</v>
      </c>
      <c r="E9" s="6">
        <v>3</v>
      </c>
      <c r="F9" s="6" t="s">
        <v>328</v>
      </c>
      <c r="G9" s="6">
        <v>4</v>
      </c>
      <c r="H9" s="6" t="s">
        <v>329</v>
      </c>
      <c r="I9" s="6">
        <v>4</v>
      </c>
      <c r="J9" s="6">
        <f t="shared" si="0"/>
        <v>15</v>
      </c>
    </row>
    <row r="10" spans="1:180" ht="126.75" customHeight="1">
      <c r="A10" s="30" t="s">
        <v>48</v>
      </c>
      <c r="B10" s="82" t="s">
        <v>330</v>
      </c>
      <c r="C10" s="6">
        <v>3</v>
      </c>
      <c r="D10" s="82" t="s">
        <v>331</v>
      </c>
      <c r="E10" s="6">
        <v>3</v>
      </c>
      <c r="F10" s="6" t="s">
        <v>332</v>
      </c>
      <c r="G10" s="6">
        <v>3</v>
      </c>
      <c r="H10" s="82" t="s">
        <v>333</v>
      </c>
      <c r="I10" s="6">
        <v>4</v>
      </c>
      <c r="J10" s="6">
        <f t="shared" si="0"/>
        <v>13</v>
      </c>
    </row>
    <row r="11" spans="1:180" ht="409.5">
      <c r="A11" s="17" t="s">
        <v>52</v>
      </c>
      <c r="B11" s="6" t="s">
        <v>334</v>
      </c>
      <c r="C11" s="6">
        <v>3</v>
      </c>
      <c r="D11" s="6" t="s">
        <v>335</v>
      </c>
      <c r="E11" s="6">
        <v>5</v>
      </c>
      <c r="F11" s="6" t="s">
        <v>336</v>
      </c>
      <c r="G11" s="6">
        <v>3</v>
      </c>
      <c r="H11" s="6" t="s">
        <v>337</v>
      </c>
      <c r="I11" s="6">
        <v>3</v>
      </c>
      <c r="J11" s="6">
        <f t="shared" si="0"/>
        <v>14</v>
      </c>
      <c r="FX11" s="6" t="s">
        <v>165</v>
      </c>
    </row>
    <row r="12" spans="1:180" ht="217.5">
      <c r="A12" s="17" t="s">
        <v>13</v>
      </c>
      <c r="B12" s="6" t="s">
        <v>338</v>
      </c>
      <c r="C12" s="6">
        <v>4</v>
      </c>
      <c r="D12" s="6" t="s">
        <v>339</v>
      </c>
      <c r="E12" s="6">
        <v>3</v>
      </c>
      <c r="F12" s="6" t="s">
        <v>340</v>
      </c>
      <c r="G12" s="6">
        <v>3</v>
      </c>
      <c r="H12" s="6" t="s">
        <v>341</v>
      </c>
      <c r="I12" s="6">
        <v>3</v>
      </c>
      <c r="J12" s="6">
        <f t="shared" si="0"/>
        <v>13</v>
      </c>
    </row>
    <row r="13" spans="1:180" ht="377.1">
      <c r="A13" s="17" t="s">
        <v>8</v>
      </c>
      <c r="B13" s="6" t="s">
        <v>342</v>
      </c>
      <c r="C13" s="6">
        <v>4</v>
      </c>
      <c r="D13" s="6" t="s">
        <v>343</v>
      </c>
      <c r="E13" s="6">
        <v>3</v>
      </c>
      <c r="F13" s="6" t="s">
        <v>344</v>
      </c>
      <c r="G13" s="6">
        <v>1</v>
      </c>
      <c r="H13" s="6" t="s">
        <v>345</v>
      </c>
      <c r="I13" s="6">
        <v>4</v>
      </c>
      <c r="J13" s="6">
        <f t="shared" si="0"/>
        <v>12</v>
      </c>
    </row>
    <row r="14" spans="1:180" ht="304.5">
      <c r="A14" s="17" t="s">
        <v>168</v>
      </c>
      <c r="B14" s="6" t="s">
        <v>346</v>
      </c>
      <c r="C14" s="6">
        <v>2</v>
      </c>
      <c r="D14" s="6" t="s">
        <v>347</v>
      </c>
      <c r="E14" s="6">
        <v>5</v>
      </c>
      <c r="F14" s="6" t="s">
        <v>348</v>
      </c>
      <c r="G14" s="6">
        <v>2</v>
      </c>
      <c r="H14" s="6" t="s">
        <v>349</v>
      </c>
      <c r="I14" s="6">
        <v>3</v>
      </c>
      <c r="J14" s="6">
        <f t="shared" si="0"/>
        <v>12</v>
      </c>
    </row>
    <row r="15" spans="1:180" ht="304.5">
      <c r="A15" s="17" t="s">
        <v>169</v>
      </c>
      <c r="B15" s="6" t="s">
        <v>350</v>
      </c>
      <c r="C15" s="6">
        <v>2</v>
      </c>
      <c r="D15" s="6" t="s">
        <v>351</v>
      </c>
      <c r="E15" s="6">
        <v>3.5</v>
      </c>
      <c r="F15" s="6" t="s">
        <v>352</v>
      </c>
      <c r="G15" s="6">
        <v>2</v>
      </c>
      <c r="H15" s="6" t="s">
        <v>353</v>
      </c>
      <c r="I15" s="6">
        <v>5</v>
      </c>
      <c r="J15" s="6">
        <f t="shared" si="0"/>
        <v>12.5</v>
      </c>
    </row>
    <row r="16" spans="1:180" ht="275.45">
      <c r="A16" s="17" t="s">
        <v>36</v>
      </c>
      <c r="B16" s="6" t="s">
        <v>354</v>
      </c>
      <c r="C16" s="6">
        <v>2</v>
      </c>
      <c r="D16" s="6" t="s">
        <v>355</v>
      </c>
      <c r="E16" s="6">
        <v>4</v>
      </c>
      <c r="F16" s="6" t="s">
        <v>356</v>
      </c>
      <c r="G16" s="6">
        <v>4</v>
      </c>
      <c r="H16" s="7" t="s">
        <v>357</v>
      </c>
      <c r="I16" s="6">
        <v>2</v>
      </c>
      <c r="J16" s="6">
        <f t="shared" si="0"/>
        <v>12</v>
      </c>
    </row>
    <row r="17" spans="1:10" ht="409.5">
      <c r="A17" s="17" t="s">
        <v>171</v>
      </c>
      <c r="B17" s="6" t="s">
        <v>358</v>
      </c>
      <c r="C17" s="6">
        <v>5</v>
      </c>
      <c r="D17" s="6" t="s">
        <v>359</v>
      </c>
      <c r="E17" s="6">
        <v>3</v>
      </c>
      <c r="F17" s="6" t="s">
        <v>360</v>
      </c>
      <c r="G17" s="6">
        <v>5</v>
      </c>
      <c r="H17" s="6" t="s">
        <v>361</v>
      </c>
      <c r="I17" s="6">
        <v>4</v>
      </c>
      <c r="J17" s="6">
        <f t="shared" si="0"/>
        <v>17</v>
      </c>
    </row>
    <row r="18" spans="1:10" ht="409.5">
      <c r="A18" s="128" t="s">
        <v>172</v>
      </c>
      <c r="B18" s="6" t="s">
        <v>362</v>
      </c>
      <c r="C18" s="6">
        <v>4</v>
      </c>
      <c r="D18" s="6" t="s">
        <v>363</v>
      </c>
      <c r="E18" s="6">
        <v>4</v>
      </c>
      <c r="F18" s="6" t="s">
        <v>364</v>
      </c>
      <c r="G18" s="6">
        <v>3</v>
      </c>
      <c r="H18" s="6" t="s">
        <v>365</v>
      </c>
      <c r="I18" s="6">
        <v>3</v>
      </c>
      <c r="J18" s="6">
        <v>14</v>
      </c>
    </row>
    <row r="19" spans="1:10" ht="409.5">
      <c r="A19" s="6" t="s">
        <v>173</v>
      </c>
      <c r="B19" s="6" t="s">
        <v>366</v>
      </c>
      <c r="C19" s="6">
        <v>3</v>
      </c>
      <c r="D19" s="159" t="s">
        <v>367</v>
      </c>
      <c r="E19" s="6">
        <v>3</v>
      </c>
      <c r="F19" s="6" t="s">
        <v>368</v>
      </c>
      <c r="G19" s="6">
        <v>3</v>
      </c>
      <c r="H19" s="7" t="s">
        <v>369</v>
      </c>
      <c r="I19" s="6">
        <v>2</v>
      </c>
      <c r="J19" s="6">
        <v>11</v>
      </c>
    </row>
    <row r="20" spans="1:10" ht="409.5">
      <c r="A20" s="6" t="s">
        <v>86</v>
      </c>
      <c r="B20" s="6" t="s">
        <v>370</v>
      </c>
      <c r="C20" s="6">
        <v>4</v>
      </c>
      <c r="D20" s="161" t="s">
        <v>371</v>
      </c>
      <c r="E20" s="6">
        <v>4</v>
      </c>
      <c r="F20" s="6" t="s">
        <v>372</v>
      </c>
      <c r="G20" s="6">
        <v>3</v>
      </c>
      <c r="H20" s="6" t="s">
        <v>373</v>
      </c>
      <c r="I20" s="6">
        <v>3</v>
      </c>
      <c r="J20" s="6">
        <v>14</v>
      </c>
    </row>
    <row r="21" spans="1:10" ht="409.5">
      <c r="A21" s="6" t="s">
        <v>93</v>
      </c>
      <c r="B21" s="6" t="s">
        <v>374</v>
      </c>
      <c r="C21" s="6">
        <v>4</v>
      </c>
      <c r="D21" s="6" t="s">
        <v>375</v>
      </c>
      <c r="E21" s="6">
        <v>4</v>
      </c>
      <c r="F21" s="6" t="s">
        <v>376</v>
      </c>
      <c r="G21" s="6">
        <v>2</v>
      </c>
      <c r="I21" s="6">
        <v>0</v>
      </c>
      <c r="J21" s="6">
        <v>10</v>
      </c>
    </row>
    <row r="22" spans="1:10" ht="409.5">
      <c r="A22" s="31" t="s">
        <v>174</v>
      </c>
      <c r="B22" s="6" t="s">
        <v>377</v>
      </c>
      <c r="C22" s="6">
        <v>4</v>
      </c>
      <c r="D22" s="6" t="s">
        <v>378</v>
      </c>
      <c r="E22" s="6">
        <v>4</v>
      </c>
      <c r="F22" s="6" t="s">
        <v>379</v>
      </c>
      <c r="G22" s="6">
        <v>4</v>
      </c>
      <c r="H22" s="6" t="s">
        <v>380</v>
      </c>
      <c r="I22" s="6">
        <v>3</v>
      </c>
      <c r="J22" s="6">
        <v>15</v>
      </c>
    </row>
    <row r="23" spans="1:10" ht="318.95">
      <c r="A23" s="186" t="s">
        <v>100</v>
      </c>
      <c r="B23" s="187" t="s">
        <v>381</v>
      </c>
      <c r="C23" s="6">
        <v>3</v>
      </c>
      <c r="D23" s="6" t="s">
        <v>382</v>
      </c>
      <c r="E23" s="6">
        <v>3</v>
      </c>
      <c r="F23" s="6" t="s">
        <v>383</v>
      </c>
      <c r="G23" s="6">
        <v>1</v>
      </c>
      <c r="H23" s="6" t="s">
        <v>384</v>
      </c>
      <c r="I23" s="6">
        <v>4</v>
      </c>
      <c r="J23" s="6">
        <v>11</v>
      </c>
    </row>
    <row r="24" spans="1:10" ht="409.5">
      <c r="A24" s="6" t="s">
        <v>175</v>
      </c>
      <c r="B24" s="6" t="s">
        <v>385</v>
      </c>
      <c r="C24" s="6">
        <v>5</v>
      </c>
      <c r="D24" s="6" t="s">
        <v>386</v>
      </c>
      <c r="E24" s="6">
        <v>3</v>
      </c>
      <c r="F24" s="6" t="s">
        <v>387</v>
      </c>
      <c r="G24" s="6">
        <v>5</v>
      </c>
      <c r="H24" s="6" t="s">
        <v>388</v>
      </c>
      <c r="I24" s="6">
        <v>5</v>
      </c>
      <c r="J24" s="6">
        <v>18</v>
      </c>
    </row>
    <row r="25" spans="1:10" ht="409.5">
      <c r="A25" s="6" t="s">
        <v>107</v>
      </c>
      <c r="B25" s="6" t="s">
        <v>389</v>
      </c>
      <c r="C25" s="6">
        <v>3.5</v>
      </c>
      <c r="D25" s="6" t="s">
        <v>390</v>
      </c>
      <c r="E25" s="6">
        <v>5</v>
      </c>
      <c r="H25" s="6" t="s">
        <v>391</v>
      </c>
      <c r="I25" s="6">
        <v>5</v>
      </c>
      <c r="J25" s="6">
        <v>13.5</v>
      </c>
    </row>
    <row r="59" spans="6:6">
      <c r="F59" s="6">
        <f ca="1">F59</f>
        <v>0</v>
      </c>
    </row>
  </sheetData>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41EB-E840-4289-B26F-41827F038AB1}">
  <dimension ref="A1:Q26"/>
  <sheetViews>
    <sheetView tabSelected="1" zoomScaleNormal="100" workbookViewId="0">
      <pane xSplit="1" ySplit="2" topLeftCell="B7" activePane="bottomRight" state="frozen"/>
      <selection pane="bottomRight" activeCell="P24" sqref="P24"/>
      <selection pane="bottomLeft"/>
      <selection pane="topRight"/>
    </sheetView>
  </sheetViews>
  <sheetFormatPr defaultColWidth="13.42578125" defaultRowHeight="14.45"/>
  <cols>
    <col min="1" max="1" width="24.42578125" style="31" customWidth="1"/>
    <col min="2" max="3" width="13.42578125" style="27"/>
    <col min="4" max="6" width="13.42578125" style="48"/>
    <col min="7" max="7" width="13.42578125" style="27"/>
    <col min="8" max="8" width="13.42578125" style="48"/>
    <col min="9" max="9" width="13.42578125" style="27"/>
    <col min="10" max="10" width="13.42578125" style="48"/>
    <col min="11" max="13" width="13.42578125" style="27"/>
    <col min="14" max="14" width="13.42578125" style="27" bestFit="1" customWidth="1"/>
    <col min="15" max="16384" width="13.42578125" style="27"/>
  </cols>
  <sheetData>
    <row r="1" spans="1:17" s="24" customFormat="1" ht="76.5" customHeight="1">
      <c r="A1" s="23" t="s">
        <v>392</v>
      </c>
      <c r="B1" s="22" t="s">
        <v>393</v>
      </c>
      <c r="C1" s="22"/>
      <c r="G1" s="33" t="s">
        <v>394</v>
      </c>
      <c r="J1" s="22"/>
      <c r="K1" s="22" t="s">
        <v>395</v>
      </c>
      <c r="L1" s="22"/>
      <c r="M1" s="22" t="s">
        <v>396</v>
      </c>
      <c r="O1" s="22" t="s">
        <v>397</v>
      </c>
    </row>
    <row r="2" spans="1:17">
      <c r="A2" s="25" t="s">
        <v>114</v>
      </c>
      <c r="B2" s="26" t="s">
        <v>116</v>
      </c>
      <c r="C2" s="26" t="s">
        <v>398</v>
      </c>
      <c r="D2" s="26" t="s">
        <v>399</v>
      </c>
      <c r="E2" s="26" t="s">
        <v>400</v>
      </c>
      <c r="F2" s="26" t="s">
        <v>401</v>
      </c>
      <c r="G2" s="26" t="s">
        <v>402</v>
      </c>
      <c r="H2" s="26" t="s">
        <v>403</v>
      </c>
      <c r="I2" s="26" t="s">
        <v>404</v>
      </c>
      <c r="J2" s="50" t="s">
        <v>119</v>
      </c>
      <c r="K2" s="26" t="s">
        <v>405</v>
      </c>
      <c r="L2" s="26" t="s">
        <v>406</v>
      </c>
      <c r="M2" s="26" t="s">
        <v>407</v>
      </c>
      <c r="N2" s="26" t="s">
        <v>408</v>
      </c>
      <c r="O2" s="26" t="s">
        <v>409</v>
      </c>
      <c r="P2" s="27" t="s">
        <v>410</v>
      </c>
      <c r="Q2" s="26" t="s">
        <v>411</v>
      </c>
    </row>
    <row r="3" spans="1:17">
      <c r="A3" s="119" t="s">
        <v>124</v>
      </c>
      <c r="B3" s="28"/>
      <c r="D3" s="27"/>
      <c r="E3" s="27"/>
      <c r="F3" s="27"/>
      <c r="H3" s="27"/>
      <c r="P3" s="48"/>
    </row>
    <row r="4" spans="1:17">
      <c r="A4" s="120" t="s">
        <v>76</v>
      </c>
      <c r="B4" s="27">
        <f>VLOOKUP(A4,'Quantitative metrics'!A3:P18,16,0)</f>
        <v>37</v>
      </c>
      <c r="C4" s="27" t="str">
        <f>IF(B4&lt;20,"*",IF(AND(B4&gt;=20,B4&lt;30),"**",IF(AND(B4&gt;=30,B4&lt;40),"***",IF(AND(B4&gt;=40,B4&lt;=50),"****",IF(B4&gt;50,"*****"," ")))))</f>
        <v>***</v>
      </c>
      <c r="D4" s="48">
        <f>VLOOKUP(A4,'Quantitative metrics'!A3:AB20,28,0)</f>
        <v>6.5263157894736841</v>
      </c>
      <c r="E4" s="48">
        <f>VLOOKUP(A4,'CX Score'!$A$3:$M$18,13,0)</f>
        <v>4.1124999999999998</v>
      </c>
      <c r="F4" s="48">
        <f>SUM(D4:E4)</f>
        <v>10.638815789473684</v>
      </c>
      <c r="G4" s="27" t="str">
        <f>IF(F4&lt;7,"*",IF(AND(F4&gt;=7,F4&lt;9),"**",IF(AND(F4&gt;=9,F4&lt;11),"***",IF(AND(F4&gt;=11,F4&lt;14),"****",IF(F4&gt;=14,"*****"," ")))))</f>
        <v>***</v>
      </c>
      <c r="H4" s="47">
        <f>VLOOKUP(A4,'Quantitative metrics'!A3:AK20,37,0)</f>
        <v>6.0382916053019144</v>
      </c>
      <c r="I4" s="48">
        <f>VLOOKUP(A4,'Twimbit''s EX framework'!A3:L22,12,0)</f>
        <v>15</v>
      </c>
      <c r="J4" s="48">
        <f>H4+I4</f>
        <v>21.038291605301914</v>
      </c>
      <c r="K4" s="27" t="str">
        <f t="shared" ref="K4:K18" si="0">IF(J4&lt;16,"*",IF(AND(J4&gt;=16,J4&lt;18),"**",IF(AND(J4&gt;=18,J4&lt;20),"***",IF(AND(J4&gt;=20,J4&lt;22),"****",IF(J4&gt;=22,"*****"," ")))))</f>
        <v>****</v>
      </c>
      <c r="L4" s="48">
        <f>VLOOKUP(A4,'SS framework '!A3:J17,10,0)</f>
        <v>10</v>
      </c>
      <c r="M4" s="27" t="str">
        <f t="shared" ref="M4:M17" si="1">IF(L4&lt;11,"*",IF(AND(L4&gt;=11,L4&lt;12),"**",IF(AND(L4&gt;=12,L4&lt;14),"***",IF(AND(L4&gt;=14,L4&lt;16),"****",IF(L4&gt;=16,"*****"," ")))))</f>
        <v>*</v>
      </c>
      <c r="N4" s="27">
        <f>VLOOKUP(A4,'Quantitative metrics'!A2:AQ14,43,0)</f>
        <v>31</v>
      </c>
      <c r="O4" s="27" t="str">
        <f t="shared" ref="O4:O17" si="2">IF(N4&lt;5,"*",IF(AND(N4&gt;=5,N4&lt;10),"**",IF(AND(N4&gt;=10,N4&lt;15),"***",IF(AND(N4&gt;=15,N4&lt;20),"****",IF(N4&gt;=20,"*****"," ")))))</f>
        <v>*****</v>
      </c>
      <c r="P4" s="62">
        <v>18</v>
      </c>
      <c r="Q4" s="64">
        <f t="shared" ref="Q4:Q21" si="3">P4/5</f>
        <v>3.6</v>
      </c>
    </row>
    <row r="5" spans="1:17">
      <c r="A5" s="120" t="s">
        <v>163</v>
      </c>
      <c r="B5" s="27">
        <f>VLOOKUP(A5,'Quantitative metrics'!A4:P19,16,0)</f>
        <v>28</v>
      </c>
      <c r="C5" s="27" t="str">
        <f t="shared" ref="C5:C25" si="4">IF(B5&lt;20,"*",IF(AND(B5&gt;=20,B5&lt;30),"**",IF(AND(B5&gt;=30,B5&lt;40),"***",IF(AND(B5&gt;=40,B5&lt;=50),"****",IF(B5&gt;50,"*****"," ")))))</f>
        <v>**</v>
      </c>
      <c r="D5" s="48">
        <f>VLOOKUP(A5,'Quantitative metrics'!A4:AB22,28,0)</f>
        <v>5.6842105263157894</v>
      </c>
      <c r="E5" s="48">
        <f>VLOOKUP(A5,'CX Score'!$A$3:$M$18,13,0)</f>
        <v>3.5</v>
      </c>
      <c r="F5" s="48">
        <f t="shared" ref="F5:F18" si="5">SUM(D5:E5)</f>
        <v>9.1842105263157894</v>
      </c>
      <c r="G5" s="27" t="str">
        <f t="shared" ref="G5:G19" si="6">IF(F5&lt;7,"*",IF(AND(F5&gt;=7,F5&lt;9),"**",IF(AND(F5&gt;=9,F5&lt;11),"***",IF(AND(F5&gt;=11,F5&lt;14),"****",IF(F5&gt;=14,"*****"," ")))))</f>
        <v>***</v>
      </c>
      <c r="H5" s="47">
        <f>VLOOKUP(A5,'Quantitative metrics'!A4:AK22,37,0)</f>
        <v>4.8600883652430049</v>
      </c>
      <c r="I5" s="48">
        <f>VLOOKUP(A5,'Twimbit''s EX framework'!A4:L23,12,0)</f>
        <v>17</v>
      </c>
      <c r="J5" s="48">
        <f t="shared" ref="J5:J17" si="7">H5+I5</f>
        <v>21.860088365243005</v>
      </c>
      <c r="K5" s="27" t="str">
        <f t="shared" si="0"/>
        <v>****</v>
      </c>
      <c r="L5" s="62">
        <f>VLOOKUP(A5,'SS framework '!A4:J18,10,0)</f>
        <v>14.5</v>
      </c>
      <c r="M5" s="27" t="str">
        <f t="shared" si="1"/>
        <v>****</v>
      </c>
      <c r="N5" s="27">
        <f>VLOOKUP(A5,'Quantitative metrics'!A3:AQ24,43,0)</f>
        <v>33</v>
      </c>
      <c r="O5" s="27" t="str">
        <f t="shared" si="2"/>
        <v>*****</v>
      </c>
      <c r="P5" s="48">
        <v>19</v>
      </c>
      <c r="Q5" s="64">
        <f t="shared" si="3"/>
        <v>3.8</v>
      </c>
    </row>
    <row r="6" spans="1:17" s="125" customFormat="1">
      <c r="A6" s="120" t="s">
        <v>71</v>
      </c>
      <c r="B6" s="27">
        <f>VLOOKUP(A6,'Quantitative metrics'!A5:P20,16,0)</f>
        <v>36</v>
      </c>
      <c r="C6" s="27" t="str">
        <f t="shared" si="4"/>
        <v>***</v>
      </c>
      <c r="D6" s="48">
        <f>VLOOKUP(A6,'Quantitative metrics'!A5:AB23,28,0)</f>
        <v>3.1578947368421053</v>
      </c>
      <c r="E6" s="48">
        <f>VLOOKUP(A6,'CX Score'!$A$3:$M$18,13,0)</f>
        <v>4.2</v>
      </c>
      <c r="F6" s="48">
        <f t="shared" si="5"/>
        <v>7.3578947368421055</v>
      </c>
      <c r="G6" s="27" t="str">
        <f t="shared" si="6"/>
        <v>**</v>
      </c>
      <c r="H6" s="47">
        <f>VLOOKUP(A6,'Quantitative metrics'!A5:AK23,37,0)</f>
        <v>3.7555228276877761</v>
      </c>
      <c r="I6" s="48">
        <f>VLOOKUP(A6,'Twimbit''s EX framework'!A5:L24,12,0)</f>
        <v>13</v>
      </c>
      <c r="J6" s="126">
        <f t="shared" si="7"/>
        <v>16.755522827687777</v>
      </c>
      <c r="K6" s="125" t="str">
        <f t="shared" si="0"/>
        <v>**</v>
      </c>
      <c r="L6" s="126">
        <f>VLOOKUP(A6,'SS framework '!A5:J19,10,0)</f>
        <v>14</v>
      </c>
      <c r="M6" s="125" t="str">
        <f t="shared" si="1"/>
        <v>****</v>
      </c>
      <c r="N6" s="27">
        <f>VLOOKUP(A6,'Quantitative metrics'!A4:AQ24,43,0)</f>
        <v>6</v>
      </c>
      <c r="O6" s="125" t="str">
        <f t="shared" si="2"/>
        <v>**</v>
      </c>
      <c r="P6" s="126">
        <v>11</v>
      </c>
      <c r="Q6" s="127">
        <f t="shared" si="3"/>
        <v>2.2000000000000002</v>
      </c>
    </row>
    <row r="7" spans="1:17">
      <c r="A7" s="29" t="s">
        <v>166</v>
      </c>
      <c r="B7" s="27">
        <f>VLOOKUP(A7,'Quantitative metrics'!A6:P21,16,0)</f>
        <v>52</v>
      </c>
      <c r="C7" s="27" t="str">
        <f t="shared" si="4"/>
        <v>*****</v>
      </c>
      <c r="D7" s="48">
        <f>VLOOKUP(A7,'Quantitative metrics'!A6:AB24,28,0)</f>
        <v>3.5789473684210522</v>
      </c>
      <c r="E7" s="48">
        <f>VLOOKUP(A7,'CX Score'!$A$3:$M$18,13,0)</f>
        <v>4.0750000000000002</v>
      </c>
      <c r="F7" s="48">
        <f t="shared" si="5"/>
        <v>7.6539473684210524</v>
      </c>
      <c r="G7" s="27" t="str">
        <f t="shared" si="6"/>
        <v>**</v>
      </c>
      <c r="H7" s="47">
        <f>VLOOKUP(A7,'Quantitative metrics'!A6:AK24,37,0)</f>
        <v>5.5964653902798238</v>
      </c>
      <c r="I7" s="48">
        <f>VLOOKUP(A7,'Twimbit''s EX framework'!A6:L25,12,0)</f>
        <v>13</v>
      </c>
      <c r="J7" s="48">
        <f t="shared" si="7"/>
        <v>18.596465390279825</v>
      </c>
      <c r="K7" s="27" t="str">
        <f t="shared" si="0"/>
        <v>***</v>
      </c>
      <c r="L7" s="48">
        <f>VLOOKUP(A7,'SS framework '!A6:J20,10,0)</f>
        <v>17</v>
      </c>
      <c r="M7" s="27" t="str">
        <f t="shared" si="1"/>
        <v>*****</v>
      </c>
      <c r="N7" s="27">
        <f>VLOOKUP(A7,'Quantitative metrics'!A5:AQ24,43,0)</f>
        <v>27</v>
      </c>
      <c r="O7" s="27" t="str">
        <f t="shared" si="2"/>
        <v>*****</v>
      </c>
      <c r="P7" s="48">
        <v>19</v>
      </c>
      <c r="Q7" s="157">
        <f t="shared" si="3"/>
        <v>3.8</v>
      </c>
    </row>
    <row r="8" spans="1:17" ht="13.5" customHeight="1">
      <c r="A8" s="29" t="s">
        <v>81</v>
      </c>
      <c r="B8" s="27">
        <f>VLOOKUP(A8,'Quantitative metrics'!A7:P22,16,0)</f>
        <v>41</v>
      </c>
      <c r="C8" s="27" t="str">
        <f t="shared" si="4"/>
        <v>****</v>
      </c>
      <c r="D8" s="48">
        <f>VLOOKUP(A8,'Quantitative metrics'!A7:AB25,28,0)</f>
        <v>4.3157894736842106</v>
      </c>
      <c r="E8" s="48">
        <f>VLOOKUP(A8,'CX Score'!$A$3:$M$18,13,0)</f>
        <v>3.9125000000000001</v>
      </c>
      <c r="F8" s="48">
        <f t="shared" si="5"/>
        <v>8.2282894736842103</v>
      </c>
      <c r="G8" s="27" t="str">
        <f t="shared" si="6"/>
        <v>**</v>
      </c>
      <c r="H8" s="47">
        <f>VLOOKUP(A8,'Quantitative metrics'!A7:AK25,37,0)</f>
        <v>3.0927835051546393</v>
      </c>
      <c r="I8" s="48">
        <f>VLOOKUP(A8,'Twimbit''s EX framework'!A7:L26,12,0)</f>
        <v>13</v>
      </c>
      <c r="J8" s="48">
        <f t="shared" si="7"/>
        <v>16.092783505154639</v>
      </c>
      <c r="K8" s="27" t="str">
        <f t="shared" si="0"/>
        <v>**</v>
      </c>
      <c r="L8" s="48">
        <f>VLOOKUP(A8,'SS framework '!A7:J21,10,0)</f>
        <v>16</v>
      </c>
      <c r="M8" s="27" t="str">
        <f t="shared" si="1"/>
        <v>*****</v>
      </c>
      <c r="N8" s="27">
        <f>VLOOKUP(A8,'Quantitative metrics'!A6:AQ18,43,0)</f>
        <v>11</v>
      </c>
      <c r="O8" s="27" t="str">
        <f t="shared" si="2"/>
        <v>***</v>
      </c>
      <c r="P8" s="48">
        <v>14</v>
      </c>
      <c r="Q8" s="157">
        <f t="shared" si="3"/>
        <v>2.8</v>
      </c>
    </row>
    <row r="9" spans="1:17">
      <c r="A9" s="29" t="s">
        <v>64</v>
      </c>
      <c r="B9" s="27">
        <f>VLOOKUP(A9,'Quantitative metrics'!A8:P23,16,0)</f>
        <v>35.5</v>
      </c>
      <c r="C9" s="27" t="str">
        <f t="shared" si="4"/>
        <v>***</v>
      </c>
      <c r="D9" s="48">
        <f>VLOOKUP(A9,'Quantitative metrics'!A8:AB26,28,0)</f>
        <v>3.5789473684210522</v>
      </c>
      <c r="E9" s="48">
        <f>VLOOKUP(A9,'CX Score'!$A$3:$M$18,13,0)</f>
        <v>3.9750000000000001</v>
      </c>
      <c r="F9" s="48">
        <f t="shared" si="5"/>
        <v>7.5539473684210527</v>
      </c>
      <c r="G9" s="27" t="str">
        <f t="shared" si="6"/>
        <v>**</v>
      </c>
      <c r="H9" s="47">
        <f>VLOOKUP(A9,'Quantitative metrics'!A8:AK26,37,0)</f>
        <v>7.0692194403534607</v>
      </c>
      <c r="I9" s="48">
        <f>VLOOKUP(A9,'Twimbit''s EX framework'!A8:L27,12,0)</f>
        <v>14</v>
      </c>
      <c r="J9" s="48">
        <f t="shared" si="7"/>
        <v>21.069219440353461</v>
      </c>
      <c r="K9" s="27" t="str">
        <f t="shared" si="0"/>
        <v>****</v>
      </c>
      <c r="L9" s="48">
        <f>VLOOKUP(A9,'SS framework '!A8:J22,10,0)</f>
        <v>16</v>
      </c>
      <c r="M9" s="27" t="str">
        <f t="shared" si="1"/>
        <v>*****</v>
      </c>
      <c r="N9" s="27">
        <f>VLOOKUP(A9,'Quantitative metrics'!A7:AQ24,43,0)</f>
        <v>9</v>
      </c>
      <c r="O9" s="27" t="str">
        <f t="shared" si="2"/>
        <v>**</v>
      </c>
      <c r="P9" s="48">
        <v>16</v>
      </c>
      <c r="Q9" s="157">
        <f t="shared" si="3"/>
        <v>3.2</v>
      </c>
    </row>
    <row r="10" spans="1:17" s="125" customFormat="1">
      <c r="A10" s="30" t="s">
        <v>167</v>
      </c>
      <c r="B10" s="27">
        <f>VLOOKUP(A10,'Quantitative metrics'!A9:P24,16,0)</f>
        <v>68</v>
      </c>
      <c r="C10" s="27" t="str">
        <f t="shared" si="4"/>
        <v>*****</v>
      </c>
      <c r="D10" s="48">
        <f>VLOOKUP(A10,'Quantitative metrics'!A9:AB27,28,0)</f>
        <v>4.6315789473684212</v>
      </c>
      <c r="E10" s="48">
        <f>VLOOKUP(A10,'CX Score'!$A$3:$M$18,13,0)</f>
        <v>4.6749999999999998</v>
      </c>
      <c r="F10" s="48">
        <f t="shared" si="5"/>
        <v>9.306578947368422</v>
      </c>
      <c r="G10" s="27" t="str">
        <f t="shared" si="6"/>
        <v>***</v>
      </c>
      <c r="H10" s="47">
        <f>VLOOKUP(A10,'Quantitative metrics'!A9:AK27,37,0)</f>
        <v>4.2709867452135493</v>
      </c>
      <c r="I10" s="48">
        <f>VLOOKUP(A10,'Twimbit''s EX framework'!A9:L28,12,0)</f>
        <v>17</v>
      </c>
      <c r="J10" s="126">
        <f t="shared" si="7"/>
        <v>21.270986745213548</v>
      </c>
      <c r="K10" s="125" t="str">
        <f t="shared" si="0"/>
        <v>****</v>
      </c>
      <c r="L10" s="126">
        <f>VLOOKUP(A10,'SS framework '!A9:J23,10,0)</f>
        <v>15</v>
      </c>
      <c r="M10" s="125" t="str">
        <f t="shared" si="1"/>
        <v>****</v>
      </c>
      <c r="N10" s="27">
        <f>VLOOKUP(A10,'Quantitative metrics'!A8:AQ20,43,0)</f>
        <v>14</v>
      </c>
      <c r="O10" s="125" t="str">
        <f t="shared" si="2"/>
        <v>***</v>
      </c>
      <c r="P10" s="126">
        <v>18</v>
      </c>
      <c r="Q10" s="127">
        <f t="shared" si="3"/>
        <v>3.6</v>
      </c>
    </row>
    <row r="11" spans="1:17" s="125" customFormat="1">
      <c r="A11" s="30" t="s">
        <v>48</v>
      </c>
      <c r="B11" s="27">
        <f>VLOOKUP(A11,'Quantitative metrics'!A10:P25,16,0)</f>
        <v>64</v>
      </c>
      <c r="C11" s="27" t="str">
        <f t="shared" si="4"/>
        <v>*****</v>
      </c>
      <c r="D11" s="48">
        <f>VLOOKUP(A11,'Quantitative metrics'!A10:AB28,28,0)</f>
        <v>6.6315789473684212</v>
      </c>
      <c r="E11" s="48">
        <f>VLOOKUP(A11,'CX Score'!$A$3:$M$18,13,0)</f>
        <v>4.6749999999999998</v>
      </c>
      <c r="F11" s="48">
        <f t="shared" si="5"/>
        <v>11.306578947368422</v>
      </c>
      <c r="G11" s="27" t="str">
        <f t="shared" si="6"/>
        <v>****</v>
      </c>
      <c r="H11" s="47">
        <f>VLOOKUP(A11,'Quantitative metrics'!A10:AK28,37,0)</f>
        <v>4.491899852724595</v>
      </c>
      <c r="I11" s="48">
        <f>VLOOKUP(A11,'Twimbit''s EX framework'!A10:L29,12,0)</f>
        <v>17</v>
      </c>
      <c r="J11" s="126">
        <f t="shared" si="7"/>
        <v>21.491899852724593</v>
      </c>
      <c r="K11" s="125" t="str">
        <f t="shared" si="0"/>
        <v>****</v>
      </c>
      <c r="L11" s="126">
        <f>VLOOKUP(A11,'SS framework '!A10:J24,10,0)</f>
        <v>13</v>
      </c>
      <c r="M11" s="125" t="str">
        <f t="shared" si="1"/>
        <v>***</v>
      </c>
      <c r="N11" s="27">
        <f>VLOOKUP(A11,'Quantitative metrics'!A9:AQ24,43,0)</f>
        <v>17</v>
      </c>
      <c r="O11" s="125" t="str">
        <f t="shared" si="2"/>
        <v>****</v>
      </c>
      <c r="P11" s="126">
        <v>20</v>
      </c>
      <c r="Q11" s="127">
        <f t="shared" si="3"/>
        <v>4</v>
      </c>
    </row>
    <row r="12" spans="1:17">
      <c r="A12" s="30" t="s">
        <v>52</v>
      </c>
      <c r="B12" s="27">
        <f>VLOOKUP(A12,'Quantitative metrics'!A11:P26,16,0)</f>
        <v>55</v>
      </c>
      <c r="C12" s="27" t="str">
        <f t="shared" si="4"/>
        <v>*****</v>
      </c>
      <c r="D12" s="48">
        <f>VLOOKUP(A12,'Quantitative metrics'!A11:AB29,28,0)</f>
        <v>8.3157894736842106</v>
      </c>
      <c r="E12" s="48">
        <f>VLOOKUP(A12,'CX Score'!$A$3:$M$18,13,0)</f>
        <v>4.875</v>
      </c>
      <c r="F12" s="48">
        <f t="shared" si="5"/>
        <v>13.190789473684211</v>
      </c>
      <c r="G12" s="27" t="str">
        <f t="shared" si="6"/>
        <v>****</v>
      </c>
      <c r="H12" s="47">
        <f>VLOOKUP(A12,'Quantitative metrics'!A11:AK29,37,0)</f>
        <v>4.5655375552282766</v>
      </c>
      <c r="I12" s="48">
        <f>VLOOKUP(A12,'Twimbit''s EX framework'!A11:L30,12,0)</f>
        <v>19</v>
      </c>
      <c r="J12" s="48">
        <f t="shared" si="7"/>
        <v>23.565537555228275</v>
      </c>
      <c r="K12" s="27" t="str">
        <f t="shared" si="0"/>
        <v>*****</v>
      </c>
      <c r="L12" s="48">
        <f>VLOOKUP(A12,'SS framework '!A11:J25,10,0)</f>
        <v>14</v>
      </c>
      <c r="M12" s="27" t="str">
        <f t="shared" si="1"/>
        <v>****</v>
      </c>
      <c r="N12" s="27">
        <f>VLOOKUP(A12,'Quantitative metrics'!A10:AQ24,43,0)</f>
        <v>20</v>
      </c>
      <c r="O12" s="27" t="str">
        <f t="shared" si="2"/>
        <v>*****</v>
      </c>
      <c r="P12" s="48">
        <v>21</v>
      </c>
      <c r="Q12" s="157">
        <f t="shared" si="3"/>
        <v>4.2</v>
      </c>
    </row>
    <row r="13" spans="1:17">
      <c r="A13" s="30" t="s">
        <v>13</v>
      </c>
      <c r="B13" s="27">
        <f>VLOOKUP(A13,'Quantitative metrics'!A12:P27,16,0)</f>
        <v>46</v>
      </c>
      <c r="C13" s="27" t="str">
        <f t="shared" si="4"/>
        <v>****</v>
      </c>
      <c r="D13" s="48">
        <f>VLOOKUP(A13,'Quantitative metrics'!A12:AB30,28,0)</f>
        <v>4.526315789473685</v>
      </c>
      <c r="E13" s="48">
        <f>VLOOKUP(A13,'CX Score'!$A$3:$M$18,13,0)</f>
        <v>3.3875000000000002</v>
      </c>
      <c r="F13" s="48">
        <f t="shared" si="5"/>
        <v>7.9138157894736851</v>
      </c>
      <c r="G13" s="27" t="str">
        <f t="shared" si="6"/>
        <v>**</v>
      </c>
      <c r="H13" s="47">
        <f>VLOOKUP(A13,'Quantitative metrics'!A12:AK30,37,0)</f>
        <v>4.1237113402061851</v>
      </c>
      <c r="I13" s="48">
        <f>VLOOKUP(A13,'Twimbit''s EX framework'!A12:L31,12,0)</f>
        <v>13</v>
      </c>
      <c r="J13" s="48">
        <f t="shared" si="7"/>
        <v>17.123711340206185</v>
      </c>
      <c r="K13" s="27" t="str">
        <f t="shared" si="0"/>
        <v>**</v>
      </c>
      <c r="L13" s="48">
        <f>VLOOKUP(A13,'SS framework '!A12:J26,10,0)</f>
        <v>13</v>
      </c>
      <c r="M13" s="27" t="str">
        <f t="shared" si="1"/>
        <v>***</v>
      </c>
      <c r="N13" s="27">
        <f>VLOOKUP(A13,'Quantitative metrics'!A11:AQ24,43,0)</f>
        <v>12</v>
      </c>
      <c r="O13" s="27" t="str">
        <f t="shared" si="2"/>
        <v>***</v>
      </c>
      <c r="P13" s="48">
        <v>14</v>
      </c>
      <c r="Q13" s="157">
        <f t="shared" si="3"/>
        <v>2.8</v>
      </c>
    </row>
    <row r="14" spans="1:17">
      <c r="A14" s="30" t="s">
        <v>8</v>
      </c>
      <c r="B14" s="27">
        <f>VLOOKUP(A14,'Quantitative metrics'!A13:P28,16,0)</f>
        <v>61</v>
      </c>
      <c r="C14" s="27" t="str">
        <f t="shared" si="4"/>
        <v>*****</v>
      </c>
      <c r="D14" s="48">
        <f>VLOOKUP(A14,'Quantitative metrics'!A13:AB31,28,0)</f>
        <v>8.1052631578947363</v>
      </c>
      <c r="E14" s="48">
        <f>VLOOKUP(A14,'CX Score'!$A$3:$M$18,13,0)</f>
        <v>4.2374999999999998</v>
      </c>
      <c r="F14" s="48">
        <f t="shared" si="5"/>
        <v>12.342763157894737</v>
      </c>
      <c r="G14" s="27" t="str">
        <f>IF(F14&lt;7,"*",IF(AND(F14&gt;=7,F14&lt;9),"**",IF(AND(F14&gt;=9,F14&lt;11),"***",IF(AND(F14&gt;=11,F14&lt;14),"****",IF(F14&gt;=14,"*****"," ")))))</f>
        <v>****</v>
      </c>
      <c r="H14" s="47">
        <f>VLOOKUP(A14,'Quantitative metrics'!A13:AK31,37,0)</f>
        <v>4.7128129602356408</v>
      </c>
      <c r="I14" s="48">
        <f>VLOOKUP(A14,'Twimbit''s EX framework'!A13:L32,12,0)</f>
        <v>14</v>
      </c>
      <c r="J14" s="48">
        <f t="shared" si="7"/>
        <v>18.712812960235642</v>
      </c>
      <c r="K14" s="27" t="str">
        <f t="shared" si="0"/>
        <v>***</v>
      </c>
      <c r="L14" s="48">
        <f>VLOOKUP(A14,'SS framework '!A13:J27,10,0)</f>
        <v>12</v>
      </c>
      <c r="M14" s="27" t="str">
        <f t="shared" si="1"/>
        <v>***</v>
      </c>
      <c r="N14" s="27">
        <f>VLOOKUP(A14,'Quantitative metrics'!A12:AQ24,43,0)</f>
        <v>24</v>
      </c>
      <c r="O14" s="27" t="str">
        <f t="shared" si="2"/>
        <v>*****</v>
      </c>
      <c r="P14" s="48">
        <v>20</v>
      </c>
      <c r="Q14" s="157">
        <f t="shared" si="3"/>
        <v>4</v>
      </c>
    </row>
    <row r="15" spans="1:17" s="125" customFormat="1">
      <c r="A15" s="30" t="s">
        <v>168</v>
      </c>
      <c r="B15" s="27">
        <f>VLOOKUP(A15,'Quantitative metrics'!A14:P29,16,0)</f>
        <v>60</v>
      </c>
      <c r="C15" s="27" t="str">
        <f t="shared" si="4"/>
        <v>*****</v>
      </c>
      <c r="D15" s="48">
        <f>VLOOKUP(A15,'Quantitative metrics'!A14:AB32,28,0)</f>
        <v>1.368421052631579</v>
      </c>
      <c r="E15" s="48">
        <f>VLOOKUP(A15,'CX Score'!$A$3:$M$18,13,0)</f>
        <v>0</v>
      </c>
      <c r="F15" s="48">
        <f t="shared" si="5"/>
        <v>1.368421052631579</v>
      </c>
      <c r="G15" s="27" t="str">
        <f t="shared" si="6"/>
        <v>*</v>
      </c>
      <c r="H15" s="47">
        <f>VLOOKUP(A15,'Quantitative metrics'!A14:AK32,37,0)</f>
        <v>2.2091310751104567</v>
      </c>
      <c r="I15" s="48">
        <f>VLOOKUP(A15,'Twimbit''s EX framework'!A14:L33,12,0)</f>
        <v>15.5</v>
      </c>
      <c r="J15" s="126">
        <f t="shared" si="7"/>
        <v>17.709131075110456</v>
      </c>
      <c r="K15" s="125" t="str">
        <f t="shared" si="0"/>
        <v>**</v>
      </c>
      <c r="L15" s="126">
        <f>VLOOKUP(A15,'SS framework '!A14:J28,10,0)</f>
        <v>12</v>
      </c>
      <c r="M15" s="125" t="str">
        <f t="shared" si="1"/>
        <v>***</v>
      </c>
      <c r="N15" s="27">
        <f>VLOOKUP(A15,'Quantitative metrics'!A13:AQ24,43,0)</f>
        <v>35</v>
      </c>
      <c r="O15" s="125" t="str">
        <f t="shared" si="2"/>
        <v>*****</v>
      </c>
      <c r="P15" s="126">
        <v>15</v>
      </c>
      <c r="Q15" s="127">
        <f t="shared" si="3"/>
        <v>3</v>
      </c>
    </row>
    <row r="16" spans="1:17">
      <c r="A16" s="30" t="s">
        <v>169</v>
      </c>
      <c r="B16" s="27">
        <f>VLOOKUP(A16,'Quantitative metrics'!A15:P30,16,0)</f>
        <v>75</v>
      </c>
      <c r="C16" s="27" t="str">
        <f t="shared" si="4"/>
        <v>*****</v>
      </c>
      <c r="D16" s="48">
        <f>VLOOKUP(A16,'Quantitative metrics'!A15:AB33,28,0)</f>
        <v>6</v>
      </c>
      <c r="E16" s="48">
        <f>VLOOKUP(A16,'CX Score'!$A$3:$M$18,13,0)</f>
        <v>2.95</v>
      </c>
      <c r="F16" s="48">
        <f t="shared" si="5"/>
        <v>8.9499999999999993</v>
      </c>
      <c r="G16" s="27" t="str">
        <f>IF(F16&lt;7,"*",IF(AND(F16&gt;=7,F16&lt;9),"**",IF(AND(F16&gt;=9,F16&lt;11),"***",IF(AND(F16&gt;=11,F16&lt;14),"****",IF(F16&gt;=14,"*****"," ")))))</f>
        <v>**</v>
      </c>
      <c r="H16" s="47">
        <f>VLOOKUP(A16,'Quantitative metrics'!A15:AK33,37,0)</f>
        <v>6.9219440353460975</v>
      </c>
      <c r="I16" s="48">
        <f>VLOOKUP(A16,'Twimbit''s EX framework'!A15:L34,12,0)</f>
        <v>16</v>
      </c>
      <c r="J16" s="48">
        <f t="shared" si="7"/>
        <v>22.921944035346097</v>
      </c>
      <c r="K16" s="27" t="str">
        <f t="shared" si="0"/>
        <v>*****</v>
      </c>
      <c r="L16" s="48">
        <f>VLOOKUP(A16,'SS framework '!A15:J29,10,0)</f>
        <v>12.5</v>
      </c>
      <c r="M16" s="27" t="str">
        <f t="shared" si="1"/>
        <v>***</v>
      </c>
      <c r="N16" s="27">
        <f>VLOOKUP(A16,'Quantitative metrics'!A14:AQ24,43,0)</f>
        <v>37</v>
      </c>
      <c r="O16" s="27" t="str">
        <f t="shared" si="2"/>
        <v>*****</v>
      </c>
      <c r="P16" s="48">
        <v>21</v>
      </c>
      <c r="Q16" s="157">
        <f t="shared" si="3"/>
        <v>4.2</v>
      </c>
    </row>
    <row r="17" spans="1:17">
      <c r="A17" s="30" t="s">
        <v>36</v>
      </c>
      <c r="B17" s="27">
        <f>VLOOKUP(A17,'Quantitative metrics'!A16:P31,16,0)</f>
        <v>33.5</v>
      </c>
      <c r="C17" s="27" t="str">
        <f t="shared" si="4"/>
        <v>***</v>
      </c>
      <c r="D17" s="48">
        <f>VLOOKUP(A17,'Quantitative metrics'!A16:AB34,28,0)</f>
        <v>3.4736842105263155</v>
      </c>
      <c r="E17" s="48">
        <f>VLOOKUP(A17,'CX Score'!$A$3:$M$18,13,0)</f>
        <v>2.6375000000000002</v>
      </c>
      <c r="F17" s="48">
        <f t="shared" si="5"/>
        <v>6.1111842105263161</v>
      </c>
      <c r="G17" s="27" t="str">
        <f t="shared" si="6"/>
        <v>*</v>
      </c>
      <c r="H17" s="47">
        <f>VLOOKUP(A17,'Quantitative metrics'!A16:AK34,37,0)</f>
        <v>5.3019145802650955</v>
      </c>
      <c r="I17" s="48">
        <f>VLOOKUP(A17,'Twimbit''s EX framework'!A16:L35,12,0)</f>
        <v>12</v>
      </c>
      <c r="J17" s="48">
        <f t="shared" si="7"/>
        <v>17.301914580265095</v>
      </c>
      <c r="K17" s="27" t="str">
        <f t="shared" si="0"/>
        <v>**</v>
      </c>
      <c r="L17" s="48">
        <f>VLOOKUP(A17,'SS framework '!A16:J30,10,0)</f>
        <v>12</v>
      </c>
      <c r="M17" s="27" t="str">
        <f t="shared" si="1"/>
        <v>***</v>
      </c>
      <c r="N17" s="27">
        <f>VLOOKUP(A17,'Quantitative metrics'!A15:AQ24,43,0)</f>
        <v>30</v>
      </c>
      <c r="O17" s="27" t="str">
        <f t="shared" si="2"/>
        <v>*****</v>
      </c>
      <c r="P17" s="48">
        <v>15</v>
      </c>
      <c r="Q17" s="157">
        <f t="shared" si="3"/>
        <v>3</v>
      </c>
    </row>
    <row r="18" spans="1:17" s="125" customFormat="1">
      <c r="A18" s="30" t="s">
        <v>171</v>
      </c>
      <c r="B18" s="27">
        <f>VLOOKUP(A18,'Quantitative metrics'!A17:P32,16,0)</f>
        <v>77</v>
      </c>
      <c r="C18" s="27" t="str">
        <f t="shared" si="4"/>
        <v>*****</v>
      </c>
      <c r="D18" s="48">
        <f>VLOOKUP(A18,'Quantitative metrics'!A17:AB35,28,0)</f>
        <v>4</v>
      </c>
      <c r="E18" s="48">
        <f>VLOOKUP(A18,'CX Score'!$A$3:$M$18,13,0)</f>
        <v>3.55</v>
      </c>
      <c r="F18" s="48">
        <f t="shared" si="5"/>
        <v>7.55</v>
      </c>
      <c r="G18" s="27" t="str">
        <f t="shared" si="6"/>
        <v>**</v>
      </c>
      <c r="H18" s="47">
        <f>VLOOKUP(A18,'Quantitative metrics'!A17:AK35,37,0)</f>
        <v>5.3019145802650955</v>
      </c>
      <c r="I18" s="48">
        <f>VLOOKUP(A18,'Twimbit''s EX framework'!A17:L36,12,0)</f>
        <v>13</v>
      </c>
      <c r="J18" s="126">
        <f t="shared" ref="J18:J25" si="8">H18+I18</f>
        <v>18.301914580265095</v>
      </c>
      <c r="K18" s="125" t="str">
        <f t="shared" si="0"/>
        <v>***</v>
      </c>
      <c r="L18" s="126">
        <f>VLOOKUP(A18,'SS framework '!A17:J31,10,0)</f>
        <v>17</v>
      </c>
      <c r="M18" s="125" t="str">
        <f t="shared" ref="M18:M25" si="9">IF(L18&lt;11,"*",IF(AND(L18&gt;=11,L18&lt;12),"**",IF(AND(L18&gt;=12,L18&lt;14),"***",IF(AND(L18&gt;=14,L18&lt;16),"****",IF(L18&gt;=16,"*****"," ")))))</f>
        <v>*****</v>
      </c>
      <c r="N18" s="27">
        <f>VLOOKUP(A18,'Quantitative metrics'!A16:AQ24,43,0)</f>
        <v>31</v>
      </c>
      <c r="O18" s="125" t="str">
        <f t="shared" ref="O18:O25" si="10">IF(N18&lt;5,"*",IF(AND(N18&gt;=5,N18&lt;10),"**",IF(AND(N18&gt;=10,N18&lt;15),"***",IF(AND(N18&gt;=15,N18&lt;20),"****",IF(N18&gt;=20,"*****"," ")))))</f>
        <v>*****</v>
      </c>
      <c r="P18" s="126">
        <v>20</v>
      </c>
      <c r="Q18" s="127">
        <f t="shared" si="3"/>
        <v>4</v>
      </c>
    </row>
    <row r="19" spans="1:17">
      <c r="A19" s="124" t="s">
        <v>172</v>
      </c>
      <c r="B19" s="27">
        <f>VLOOKUP(A19,'Quantitative metrics'!A18:P33,16,0)</f>
        <v>76</v>
      </c>
      <c r="C19" s="27" t="str">
        <f t="shared" si="4"/>
        <v>*****</v>
      </c>
      <c r="D19" s="48">
        <f>VLOOKUP(A19,'Quantitative metrics'!A18:AB36,28,0)</f>
        <v>6.6315789473684212</v>
      </c>
      <c r="E19" s="48">
        <f>VLOOKUP(A19,'CX Score'!$A$3:$M$18,13,0)</f>
        <v>3.4</v>
      </c>
      <c r="F19" s="48">
        <f t="shared" ref="F19:F25" si="11">SUM(D19:E19)</f>
        <v>10.031578947368422</v>
      </c>
      <c r="G19" s="27" t="str">
        <f t="shared" si="6"/>
        <v>***</v>
      </c>
      <c r="H19" s="47">
        <f>VLOOKUP(A19,'Quantitative metrics'!A18:AK36,37,0)</f>
        <v>3.9027982326951398</v>
      </c>
      <c r="I19" s="48">
        <f>VLOOKUP(A19,'Twimbit''s EX framework'!A18:L37,12,0)</f>
        <v>16</v>
      </c>
      <c r="J19" s="48">
        <f t="shared" si="8"/>
        <v>19.90279823269514</v>
      </c>
      <c r="K19" t="str">
        <f t="shared" ref="K19:K25" si="12">IF(J19&lt;16,"*",IF(AND(J19&gt;=16,J19&lt;18),"**",IF(AND(J19&gt;=18,J19&lt;20),"***",IF(AND(J19&gt;=20,J19&lt;22),"****",IF(J19&gt;=22,"*****"," ")))))</f>
        <v>***</v>
      </c>
      <c r="L19" s="48">
        <f>VLOOKUP(A19,'SS framework '!A18:J32,10,0)</f>
        <v>14</v>
      </c>
      <c r="M19" t="str">
        <f t="shared" si="9"/>
        <v>****</v>
      </c>
      <c r="N19" s="27">
        <f>VLOOKUP(A19,'Quantitative metrics'!A17:AQ24,43,0)</f>
        <v>15</v>
      </c>
      <c r="O19" t="str">
        <f t="shared" si="10"/>
        <v>****</v>
      </c>
      <c r="P19" s="48">
        <v>20</v>
      </c>
      <c r="Q19" s="157">
        <f t="shared" si="3"/>
        <v>4</v>
      </c>
    </row>
    <row r="20" spans="1:17">
      <c r="A20" s="30" t="s">
        <v>173</v>
      </c>
      <c r="B20" s="27">
        <f>VLOOKUP(A20,'Quantitative metrics'!A19:P34,16,0)</f>
        <v>99</v>
      </c>
      <c r="C20" s="27" t="str">
        <f t="shared" si="4"/>
        <v>*****</v>
      </c>
      <c r="D20" s="48">
        <f>VLOOKUP(A20,'Quantitative metrics'!A19:AB37,28,0)</f>
        <v>3.7894736842105265</v>
      </c>
      <c r="E20" s="48">
        <f>VLOOKUP(A20,'CX Score'!$A$3:$M$19,13,0)</f>
        <v>3.2</v>
      </c>
      <c r="F20" s="48">
        <f t="shared" si="11"/>
        <v>6.9894736842105267</v>
      </c>
      <c r="G20" s="27" t="str">
        <f t="shared" ref="G20:G24" si="13">IF(F20&lt;7,"*",IF(AND(F20&gt;=7,F20&lt;9),"**",IF(AND(F20&gt;=9,F20&lt;11),"***",IF(AND(F20&gt;=11,F20&lt;14),"****",IF(F20&gt;=14,"*****"," ")))))</f>
        <v>*</v>
      </c>
      <c r="H20" s="47">
        <f>VLOOKUP(A20,'Quantitative metrics'!A19:AK37,37,0)</f>
        <v>5.8910162002945503</v>
      </c>
      <c r="I20" s="48">
        <f>VLOOKUP(A20,'Twimbit''s EX framework'!A19:L38,12,0)</f>
        <v>15</v>
      </c>
      <c r="J20" s="48">
        <f t="shared" si="8"/>
        <v>20.891016200294551</v>
      </c>
      <c r="K20" t="str">
        <f t="shared" si="12"/>
        <v>****</v>
      </c>
      <c r="L20" s="62">
        <f>VLOOKUP(A20,'SS framework '!A19:J33,10,0)</f>
        <v>11</v>
      </c>
      <c r="M20" t="str">
        <f t="shared" si="9"/>
        <v>**</v>
      </c>
      <c r="N20" s="27">
        <f>VLOOKUP(A20,'Quantitative metrics'!A18:AQ24,43,0)</f>
        <v>0</v>
      </c>
      <c r="O20" t="str">
        <f t="shared" si="10"/>
        <v>*</v>
      </c>
      <c r="P20" s="62">
        <v>15</v>
      </c>
      <c r="Q20" s="157">
        <f t="shared" si="3"/>
        <v>3</v>
      </c>
    </row>
    <row r="21" spans="1:17">
      <c r="A21" s="30" t="s">
        <v>93</v>
      </c>
      <c r="B21" s="27">
        <f>VLOOKUP(A21,'Quantitative metrics'!A20:P35,16,0)</f>
        <v>59</v>
      </c>
      <c r="C21" s="27" t="str">
        <f t="shared" si="4"/>
        <v>*****</v>
      </c>
      <c r="D21" s="48">
        <f>VLOOKUP(A21,'Quantitative metrics'!A20:AB38,28,0)</f>
        <v>3.8947368421052633</v>
      </c>
      <c r="E21" s="48">
        <f>VLOOKUP(A21,'CX Score'!$A$3:$M$20,13,0)</f>
        <v>3.2374999999999998</v>
      </c>
      <c r="F21" s="48">
        <f t="shared" si="11"/>
        <v>7.1322368421052627</v>
      </c>
      <c r="G21" s="27" t="str">
        <f t="shared" si="13"/>
        <v>**</v>
      </c>
      <c r="H21" s="47">
        <f>VLOOKUP(A21,'Quantitative metrics'!A20:AK38,37,0)</f>
        <v>4.4182621502209134</v>
      </c>
      <c r="I21" s="48">
        <f>VLOOKUP(A21,'Twimbit''s EX framework'!A20:L39,12,0)</f>
        <v>17.5</v>
      </c>
      <c r="J21" s="48">
        <f t="shared" si="8"/>
        <v>21.918262150220912</v>
      </c>
      <c r="K21" t="str">
        <f t="shared" si="12"/>
        <v>****</v>
      </c>
      <c r="L21" s="62">
        <f>VLOOKUP(A21,'SS framework '!A20:J34,10,0)</f>
        <v>10</v>
      </c>
      <c r="M21" t="str">
        <f t="shared" si="9"/>
        <v>*</v>
      </c>
      <c r="N21" s="27">
        <f>VLOOKUP(A21,'Quantitative metrics'!A19:AQ24,43,0)</f>
        <v>13</v>
      </c>
      <c r="O21" t="str">
        <f t="shared" si="10"/>
        <v>***</v>
      </c>
      <c r="P21" s="62">
        <v>15</v>
      </c>
      <c r="Q21" s="157">
        <f t="shared" si="3"/>
        <v>3</v>
      </c>
    </row>
    <row r="22" spans="1:17">
      <c r="A22" s="30" t="s">
        <v>174</v>
      </c>
      <c r="B22" s="27">
        <f>VLOOKUP(A22,'Quantitative metrics'!A21:P36,16,0)</f>
        <v>66</v>
      </c>
      <c r="C22" s="27" t="str">
        <f t="shared" si="4"/>
        <v>*****</v>
      </c>
      <c r="D22" s="48">
        <f>VLOOKUP(A22,'Quantitative metrics'!A21:AB39,28,0)</f>
        <v>5.0526315789473681</v>
      </c>
      <c r="E22" s="48">
        <f>VLOOKUP(A22,'CX Score'!$A$3:$M$21,13,0)</f>
        <v>3.4375</v>
      </c>
      <c r="F22" s="48">
        <f t="shared" si="11"/>
        <v>8.4901315789473681</v>
      </c>
      <c r="G22" s="27" t="str">
        <f t="shared" si="13"/>
        <v>**</v>
      </c>
      <c r="H22" s="47">
        <f>VLOOKUP(A22,'Quantitative metrics'!A21:AK39,37,0)</f>
        <v>3.5346097201767304</v>
      </c>
      <c r="I22" s="48">
        <f>VLOOKUP(A22,'Twimbit''s EX framework'!A21:L40,12,0)</f>
        <v>19</v>
      </c>
      <c r="J22" s="48">
        <f t="shared" si="8"/>
        <v>22.534609720176732</v>
      </c>
      <c r="K22" t="str">
        <f t="shared" si="12"/>
        <v>*****</v>
      </c>
      <c r="L22" s="62">
        <f>VLOOKUP(A22,'SS framework '!A21:J35,10,0)</f>
        <v>15</v>
      </c>
      <c r="M22" t="str">
        <f t="shared" si="9"/>
        <v>****</v>
      </c>
      <c r="N22" s="27">
        <f>VLOOKUP(A22,'Quantitative metrics'!A20:AQ24,43,0)</f>
        <v>3</v>
      </c>
      <c r="O22" t="str">
        <f t="shared" si="10"/>
        <v>*</v>
      </c>
      <c r="P22" s="62">
        <v>18</v>
      </c>
      <c r="Q22" s="64">
        <f>P22/5</f>
        <v>3.6</v>
      </c>
    </row>
    <row r="23" spans="1:17">
      <c r="A23" s="30" t="s">
        <v>100</v>
      </c>
      <c r="B23" s="27">
        <f>VLOOKUP(A23,'Quantitative metrics'!A22:P37,16,0)</f>
        <v>66</v>
      </c>
      <c r="C23" s="27" t="str">
        <f t="shared" si="4"/>
        <v>*****</v>
      </c>
      <c r="D23" s="48">
        <f>VLOOKUP(A23,'Quantitative metrics'!A22:AB40,28,0)</f>
        <v>1.8947368421052633</v>
      </c>
      <c r="E23" s="48">
        <f>VLOOKUP(A23,'CX Score'!$A$3:$M$22,13,0)</f>
        <v>3.8875000000000002</v>
      </c>
      <c r="F23" s="48">
        <f t="shared" si="11"/>
        <v>5.782236842105263</v>
      </c>
      <c r="G23" s="27" t="str">
        <f t="shared" si="13"/>
        <v>*</v>
      </c>
      <c r="H23" s="62">
        <f>VLOOKUP(A23,'Quantitative metrics'!A22:AK40,37,0)</f>
        <v>1.6200294550810017</v>
      </c>
      <c r="I23" s="62">
        <f>VLOOKUP(A23,'Twimbit''s EX framework'!A22:L41,12,0)</f>
        <v>16.5</v>
      </c>
      <c r="J23" s="48">
        <f t="shared" si="8"/>
        <v>18.120029455081003</v>
      </c>
      <c r="K23" t="str">
        <f t="shared" si="12"/>
        <v>***</v>
      </c>
      <c r="L23" s="62">
        <f>VLOOKUP(A23,'SS framework '!A22:J36,10,0)</f>
        <v>11</v>
      </c>
      <c r="M23" t="str">
        <f t="shared" si="9"/>
        <v>**</v>
      </c>
      <c r="N23" s="27">
        <f>VLOOKUP(A23,'Quantitative metrics'!A21:AQ24,43,0)</f>
        <v>22</v>
      </c>
      <c r="O23" t="str">
        <f t="shared" si="10"/>
        <v>*****</v>
      </c>
      <c r="P23" s="62">
        <v>16</v>
      </c>
      <c r="Q23" s="157">
        <f>P23/5</f>
        <v>3.2</v>
      </c>
    </row>
    <row r="24" spans="1:17">
      <c r="A24" s="30" t="s">
        <v>175</v>
      </c>
      <c r="B24" s="27">
        <f>VLOOKUP(A24,'Quantitative metrics'!A23:P38,16,0)</f>
        <v>56</v>
      </c>
      <c r="C24" s="27" t="str">
        <f t="shared" si="4"/>
        <v>*****</v>
      </c>
      <c r="D24" s="48">
        <f>VLOOKUP(A24,'Quantitative metrics'!A23:AB41,28,0)</f>
        <v>4.6315789473684212</v>
      </c>
      <c r="E24" s="48">
        <f>VLOOKUP(A24,'CX Score'!$A$3:$M$23,13,0)</f>
        <v>4.5250000000000004</v>
      </c>
      <c r="F24" s="48">
        <f t="shared" si="11"/>
        <v>9.1565789473684216</v>
      </c>
      <c r="G24" s="27" t="str">
        <f t="shared" si="13"/>
        <v>***</v>
      </c>
      <c r="H24" s="62">
        <f>VLOOKUP(A24,'Quantitative metrics'!A23:AK41,37,0)</f>
        <v>4.3446244477172309</v>
      </c>
      <c r="I24" s="62">
        <f>VLOOKUP(A24,'Twimbit''s EX framework'!A23:L42,12,0)</f>
        <v>19</v>
      </c>
      <c r="J24" s="48">
        <f t="shared" si="8"/>
        <v>23.34462444771723</v>
      </c>
      <c r="K24" t="str">
        <f t="shared" si="12"/>
        <v>*****</v>
      </c>
      <c r="L24" s="62">
        <f>VLOOKUP(A24,'SS framework '!A23:J37,10,0)</f>
        <v>18</v>
      </c>
      <c r="M24" t="str">
        <f t="shared" si="9"/>
        <v>*****</v>
      </c>
      <c r="N24" s="27">
        <f>VLOOKUP(A24,'Quantitative metrics'!A22:AQ24,43,0)</f>
        <v>3</v>
      </c>
      <c r="O24" t="str">
        <f t="shared" si="10"/>
        <v>*</v>
      </c>
      <c r="P24" s="62">
        <v>19</v>
      </c>
      <c r="Q24" s="157">
        <f>P24/5</f>
        <v>3.8</v>
      </c>
    </row>
    <row r="25" spans="1:17">
      <c r="A25" s="31" t="s">
        <v>107</v>
      </c>
      <c r="B25" s="27">
        <f>VLOOKUP(A25,'Quantitative metrics'!A24:P39,16,0)</f>
        <v>49</v>
      </c>
      <c r="C25" s="27" t="str">
        <f t="shared" si="4"/>
        <v>****</v>
      </c>
      <c r="D25" s="48">
        <f>VLOOKUP(A25,'Quantitative metrics'!A24:AB42,28,0)</f>
        <v>0.21052631578947367</v>
      </c>
      <c r="E25" s="48">
        <f>VLOOKUP(A25,'CX Score'!$A$3:$M$24,13,0)</f>
        <v>3</v>
      </c>
      <c r="F25" s="48">
        <f t="shared" si="11"/>
        <v>3.2105263157894735</v>
      </c>
      <c r="G25" s="27" t="str">
        <f>IF(F25&lt;7,"*",IF(AND(F25&gt;=7,F25&lt;9),"**",IF(AND(F25&gt;=9,F25&lt;11),"***",IF(AND(F25&gt;=11,F25&lt;14),"****",IF(F25&gt;=14,"*****"," ")))))</f>
        <v>*</v>
      </c>
      <c r="H25" s="62">
        <f>VLOOKUP(A25,'Quantitative metrics'!A24:AK42,37,0)</f>
        <v>3.9764359351988214</v>
      </c>
      <c r="I25" s="62">
        <f>VLOOKUP(A25,'Twimbit''s EX framework'!A24:L43,12,0)</f>
        <v>17.5</v>
      </c>
      <c r="J25" s="48">
        <f t="shared" si="8"/>
        <v>21.476435935198822</v>
      </c>
      <c r="K25" t="str">
        <f t="shared" si="12"/>
        <v>****</v>
      </c>
      <c r="L25" s="62">
        <f>VLOOKUP(A25,'SS framework '!A24:J38,10,0)</f>
        <v>13.5</v>
      </c>
      <c r="M25" t="str">
        <f t="shared" si="9"/>
        <v>***</v>
      </c>
      <c r="N25" s="27">
        <f>VLOOKUP(A25,'Quantitative metrics'!A23:AQ24,43,0)</f>
        <v>10</v>
      </c>
      <c r="O25" t="str">
        <f t="shared" si="10"/>
        <v>***</v>
      </c>
      <c r="P25" s="62">
        <v>15</v>
      </c>
      <c r="Q25" s="157">
        <f>P25/5</f>
        <v>3</v>
      </c>
    </row>
    <row r="26" spans="1:17">
      <c r="B26" s="32"/>
      <c r="L26" s="6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8937-6A8A-4595-BB3E-8A9B2C28C305}">
  <dimension ref="A1:K26"/>
  <sheetViews>
    <sheetView topLeftCell="A18" zoomScale="115" zoomScaleNormal="115" workbookViewId="0">
      <selection activeCell="B26" sqref="B26"/>
    </sheetView>
  </sheetViews>
  <sheetFormatPr defaultColWidth="8.85546875" defaultRowHeight="14.45"/>
  <cols>
    <col min="1" max="1" width="17.5703125" style="133" bestFit="1" customWidth="1"/>
    <col min="2" max="2" width="35.42578125" style="133" customWidth="1"/>
    <col min="3" max="3" width="17.42578125" style="133" customWidth="1"/>
    <col min="4" max="4" width="38" style="133" customWidth="1"/>
    <col min="5" max="5" width="10.42578125" style="133" customWidth="1"/>
    <col min="6" max="6" width="24.42578125" style="133" customWidth="1"/>
    <col min="7" max="7" width="8.5703125" style="133"/>
    <col min="8" max="8" width="34.42578125" style="133" customWidth="1"/>
    <col min="9" max="9" width="14.85546875" style="133" customWidth="1"/>
    <col min="10" max="10" width="20.5703125" style="133" customWidth="1"/>
  </cols>
  <sheetData>
    <row r="1" spans="1:11" ht="259.5" customHeight="1">
      <c r="A1" s="129" t="s">
        <v>114</v>
      </c>
      <c r="B1" s="130" t="s">
        <v>412</v>
      </c>
      <c r="C1" s="130" t="s">
        <v>180</v>
      </c>
      <c r="D1" s="130" t="s">
        <v>413</v>
      </c>
      <c r="E1" s="130" t="s">
        <v>180</v>
      </c>
      <c r="F1" s="130"/>
      <c r="G1" s="130" t="s">
        <v>180</v>
      </c>
      <c r="H1" s="130" t="s">
        <v>414</v>
      </c>
      <c r="I1" s="131" t="s">
        <v>180</v>
      </c>
      <c r="J1" s="131" t="s">
        <v>123</v>
      </c>
      <c r="K1" s="136" t="s">
        <v>415</v>
      </c>
    </row>
    <row r="2" spans="1:11" s="132" customFormat="1">
      <c r="A2" s="137" t="s">
        <v>416</v>
      </c>
      <c r="B2" s="134"/>
      <c r="C2" s="134"/>
      <c r="D2" s="134"/>
      <c r="E2" s="134"/>
      <c r="F2" s="134"/>
      <c r="G2" s="134"/>
      <c r="H2" s="134"/>
      <c r="I2" s="134"/>
      <c r="J2" s="134"/>
    </row>
    <row r="3" spans="1:11" ht="409.5">
      <c r="A3" s="133" t="s">
        <v>76</v>
      </c>
      <c r="B3" s="65" t="s">
        <v>417</v>
      </c>
      <c r="D3" s="65" t="s">
        <v>418</v>
      </c>
      <c r="H3" s="65" t="s">
        <v>419</v>
      </c>
    </row>
    <row r="4" spans="1:11" ht="409.5">
      <c r="A4" s="133" t="s">
        <v>163</v>
      </c>
      <c r="B4" s="65" t="s">
        <v>420</v>
      </c>
      <c r="D4" s="65" t="s">
        <v>421</v>
      </c>
      <c r="H4" s="65" t="s">
        <v>422</v>
      </c>
    </row>
    <row r="5" spans="1:11" ht="409.5">
      <c r="A5" s="133" t="s">
        <v>71</v>
      </c>
      <c r="B5" s="65" t="s">
        <v>423</v>
      </c>
      <c r="D5" s="65" t="s">
        <v>424</v>
      </c>
      <c r="F5" s="138" t="s">
        <v>425</v>
      </c>
      <c r="H5" s="154" t="s">
        <v>426</v>
      </c>
    </row>
    <row r="6" spans="1:11" ht="409.5">
      <c r="A6" s="133" t="s">
        <v>166</v>
      </c>
      <c r="B6" s="139" t="s">
        <v>427</v>
      </c>
      <c r="D6" s="65" t="s">
        <v>428</v>
      </c>
      <c r="F6" s="133" t="s">
        <v>165</v>
      </c>
      <c r="H6" s="65" t="s">
        <v>429</v>
      </c>
    </row>
    <row r="7" spans="1:11" ht="409.5">
      <c r="A7" s="133" t="s">
        <v>81</v>
      </c>
      <c r="B7" s="135" t="s">
        <v>430</v>
      </c>
      <c r="D7" s="65" t="s">
        <v>431</v>
      </c>
      <c r="F7" s="65" t="s">
        <v>432</v>
      </c>
      <c r="H7" s="135" t="s">
        <v>433</v>
      </c>
    </row>
    <row r="8" spans="1:11" ht="409.5">
      <c r="A8" s="133" t="s">
        <v>64</v>
      </c>
      <c r="B8" s="65" t="s">
        <v>434</v>
      </c>
      <c r="D8" s="65" t="s">
        <v>435</v>
      </c>
      <c r="H8" s="65" t="s">
        <v>436</v>
      </c>
    </row>
    <row r="9" spans="1:11" ht="409.5">
      <c r="A9" s="133" t="s">
        <v>167</v>
      </c>
      <c r="B9" s="65" t="s">
        <v>437</v>
      </c>
      <c r="D9" s="65" t="s">
        <v>438</v>
      </c>
      <c r="H9" s="65" t="s">
        <v>439</v>
      </c>
    </row>
    <row r="10" spans="1:11" ht="409.5">
      <c r="A10" s="133" t="s">
        <v>440</v>
      </c>
      <c r="B10" s="65" t="s">
        <v>441</v>
      </c>
      <c r="D10" s="65" t="s">
        <v>442</v>
      </c>
      <c r="H10" s="65" t="s">
        <v>443</v>
      </c>
    </row>
    <row r="11" spans="1:11" ht="409.5">
      <c r="A11" s="133" t="s">
        <v>52</v>
      </c>
      <c r="B11" s="65" t="s">
        <v>444</v>
      </c>
      <c r="D11" s="65" t="s">
        <v>445</v>
      </c>
      <c r="H11" s="65" t="s">
        <v>446</v>
      </c>
    </row>
    <row r="12" spans="1:11" ht="409.5">
      <c r="A12" s="133" t="s">
        <v>13</v>
      </c>
      <c r="B12" s="65" t="s">
        <v>447</v>
      </c>
      <c r="H12" s="65" t="s">
        <v>448</v>
      </c>
    </row>
    <row r="13" spans="1:11" ht="409.5">
      <c r="A13" s="133" t="s">
        <v>8</v>
      </c>
      <c r="B13" s="65" t="s">
        <v>449</v>
      </c>
      <c r="H13" s="65" t="s">
        <v>450</v>
      </c>
    </row>
    <row r="14" spans="1:11">
      <c r="A14" s="133" t="s">
        <v>168</v>
      </c>
    </row>
    <row r="15" spans="1:11" ht="409.5">
      <c r="A15" s="133" t="s">
        <v>169</v>
      </c>
      <c r="B15" s="65" t="s">
        <v>451</v>
      </c>
      <c r="H15" s="65" t="s">
        <v>452</v>
      </c>
    </row>
    <row r="16" spans="1:11" ht="409.5">
      <c r="A16" s="133" t="s">
        <v>36</v>
      </c>
      <c r="B16" s="65" t="s">
        <v>453</v>
      </c>
      <c r="D16" s="65" t="s">
        <v>454</v>
      </c>
      <c r="H16" s="65" t="s">
        <v>455</v>
      </c>
    </row>
    <row r="17" spans="1:8" ht="409.5">
      <c r="A17" s="133" t="s">
        <v>171</v>
      </c>
      <c r="B17" s="65" t="s">
        <v>456</v>
      </c>
      <c r="H17" s="65" t="s">
        <v>457</v>
      </c>
    </row>
    <row r="18" spans="1:8" ht="409.5">
      <c r="A18" s="133" t="s">
        <v>172</v>
      </c>
      <c r="B18" s="65" t="s">
        <v>458</v>
      </c>
      <c r="D18" s="65" t="s">
        <v>459</v>
      </c>
      <c r="H18" s="65" t="s">
        <v>460</v>
      </c>
    </row>
    <row r="19" spans="1:8" ht="409.5">
      <c r="A19" s="133" t="s">
        <v>173</v>
      </c>
      <c r="B19" s="65" t="s">
        <v>461</v>
      </c>
      <c r="H19" s="65" t="s">
        <v>462</v>
      </c>
    </row>
    <row r="20" spans="1:8" ht="409.5">
      <c r="A20" s="133" t="s">
        <v>86</v>
      </c>
      <c r="B20" s="7" t="s">
        <v>463</v>
      </c>
      <c r="D20" s="65" t="s">
        <v>464</v>
      </c>
      <c r="F20" s="162" t="s">
        <v>465</v>
      </c>
      <c r="H20" s="6" t="s">
        <v>466</v>
      </c>
    </row>
    <row r="21" spans="1:8" ht="275.45">
      <c r="H21" s="65" t="s">
        <v>467</v>
      </c>
    </row>
    <row r="22" spans="1:8" ht="409.5">
      <c r="A22" s="133" t="s">
        <v>93</v>
      </c>
      <c r="B22" s="65" t="s">
        <v>468</v>
      </c>
      <c r="D22" s="65" t="s">
        <v>469</v>
      </c>
      <c r="F22" s="65"/>
      <c r="H22" s="65" t="s">
        <v>470</v>
      </c>
    </row>
    <row r="23" spans="1:8" ht="409.5">
      <c r="A23" s="133" t="s">
        <v>174</v>
      </c>
      <c r="B23" s="65" t="s">
        <v>471</v>
      </c>
      <c r="H23" s="65" t="s">
        <v>472</v>
      </c>
    </row>
    <row r="24" spans="1:8" ht="409.5">
      <c r="A24" s="133" t="s">
        <v>100</v>
      </c>
      <c r="B24" s="65" t="s">
        <v>473</v>
      </c>
      <c r="D24" s="65" t="s">
        <v>474</v>
      </c>
    </row>
    <row r="25" spans="1:8" ht="409.5">
      <c r="A25" s="133" t="s">
        <v>475</v>
      </c>
      <c r="B25" s="65" t="s">
        <v>476</v>
      </c>
      <c r="H25" s="65" t="s">
        <v>477</v>
      </c>
    </row>
    <row r="26" spans="1:8">
      <c r="A26" s="133" t="s">
        <v>107</v>
      </c>
    </row>
  </sheetData>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B8E7-C06B-42B7-B68E-C14F1DDC5B4E}">
  <dimension ref="A2:M27"/>
  <sheetViews>
    <sheetView workbookViewId="0">
      <pane xSplit="1" topLeftCell="D1" activePane="topRight" state="frozen"/>
      <selection pane="topRight" activeCell="A16" sqref="A16"/>
    </sheetView>
  </sheetViews>
  <sheetFormatPr defaultColWidth="8.85546875" defaultRowHeight="14.45"/>
  <cols>
    <col min="1" max="1" width="17.140625" customWidth="1"/>
    <col min="2" max="2" width="38.85546875" style="152" customWidth="1"/>
    <col min="3" max="3" width="42.42578125" style="153" customWidth="1"/>
    <col min="4" max="4" width="30.85546875" customWidth="1"/>
    <col min="5" max="6" width="27.42578125" customWidth="1"/>
    <col min="7" max="7" width="9" customWidth="1"/>
    <col min="8" max="11" width="24.42578125" customWidth="1"/>
  </cols>
  <sheetData>
    <row r="2" spans="1:13" ht="45.6">
      <c r="A2" s="140" t="s">
        <v>478</v>
      </c>
      <c r="B2" s="143" t="s">
        <v>479</v>
      </c>
      <c r="C2" s="143" t="s">
        <v>480</v>
      </c>
      <c r="D2" s="143" t="s">
        <v>481</v>
      </c>
      <c r="E2" s="143" t="s">
        <v>482</v>
      </c>
      <c r="F2" s="143" t="s">
        <v>483</v>
      </c>
      <c r="G2" s="143" t="s">
        <v>484</v>
      </c>
      <c r="H2" s="140" t="s">
        <v>485</v>
      </c>
      <c r="I2" s="140" t="s">
        <v>486</v>
      </c>
      <c r="J2" s="140" t="s">
        <v>487</v>
      </c>
      <c r="K2" s="140" t="s">
        <v>488</v>
      </c>
      <c r="L2" s="141" t="s">
        <v>489</v>
      </c>
      <c r="M2" s="141" t="s">
        <v>490</v>
      </c>
    </row>
    <row r="3" spans="1:13">
      <c r="A3" s="150" t="s">
        <v>81</v>
      </c>
      <c r="B3" s="143">
        <v>3</v>
      </c>
      <c r="C3" s="143">
        <v>4</v>
      </c>
      <c r="D3" s="143">
        <v>3.5</v>
      </c>
      <c r="E3" s="143">
        <v>4.5</v>
      </c>
      <c r="F3" s="143">
        <v>3.5</v>
      </c>
      <c r="G3" s="143">
        <f>SUM(B3:F3)/5</f>
        <v>3.7</v>
      </c>
      <c r="H3" s="142">
        <v>5</v>
      </c>
      <c r="I3" s="142">
        <v>3.5</v>
      </c>
      <c r="J3" s="142">
        <v>4.5</v>
      </c>
      <c r="K3" s="142">
        <v>3.5</v>
      </c>
      <c r="L3" s="142">
        <f>SUM(H3:K3)/4</f>
        <v>4.125</v>
      </c>
      <c r="M3" s="149">
        <f>SUM(L3,G3)/2</f>
        <v>3.9125000000000001</v>
      </c>
    </row>
    <row r="4" spans="1:13">
      <c r="A4" s="147" t="s">
        <v>71</v>
      </c>
      <c r="B4" s="143">
        <v>5</v>
      </c>
      <c r="C4" s="143">
        <v>5</v>
      </c>
      <c r="D4" s="143">
        <v>4.5</v>
      </c>
      <c r="E4" s="143">
        <v>3.5</v>
      </c>
      <c r="F4" s="143">
        <v>4</v>
      </c>
      <c r="G4" s="143">
        <f t="shared" ref="G4:G11" si="0">SUM(B4:F4)/5</f>
        <v>4.4000000000000004</v>
      </c>
      <c r="H4" s="142">
        <v>3.5</v>
      </c>
      <c r="I4" s="142">
        <v>3</v>
      </c>
      <c r="J4" s="142">
        <v>4.5</v>
      </c>
      <c r="K4" s="142">
        <v>5</v>
      </c>
      <c r="L4" s="142">
        <f t="shared" ref="L4:L11" si="1">SUM(H4:K4)/4</f>
        <v>4</v>
      </c>
      <c r="M4" s="149">
        <f t="shared" ref="M4:M11" si="2">SUM(L4,G4)/2</f>
        <v>4.2</v>
      </c>
    </row>
    <row r="5" spans="1:13">
      <c r="A5" s="150" t="s">
        <v>166</v>
      </c>
      <c r="B5" s="143">
        <v>3.5</v>
      </c>
      <c r="C5" s="143">
        <v>3</v>
      </c>
      <c r="D5" s="143">
        <v>4</v>
      </c>
      <c r="E5" s="143">
        <v>4.5</v>
      </c>
      <c r="F5" s="143">
        <v>4.5</v>
      </c>
      <c r="G5" s="143">
        <f t="shared" si="0"/>
        <v>3.9</v>
      </c>
      <c r="H5" s="142">
        <v>3.5</v>
      </c>
      <c r="I5" s="142">
        <v>5</v>
      </c>
      <c r="J5" s="142">
        <v>5</v>
      </c>
      <c r="K5" s="142">
        <v>3.5</v>
      </c>
      <c r="L5" s="142">
        <f t="shared" si="1"/>
        <v>4.25</v>
      </c>
      <c r="M5" s="149">
        <f t="shared" si="2"/>
        <v>4.0750000000000002</v>
      </c>
    </row>
    <row r="6" spans="1:13">
      <c r="A6" s="145" t="s">
        <v>52</v>
      </c>
      <c r="B6" s="143">
        <v>5</v>
      </c>
      <c r="C6" s="143">
        <v>5</v>
      </c>
      <c r="D6" s="143">
        <v>5</v>
      </c>
      <c r="E6" s="143">
        <v>5</v>
      </c>
      <c r="F6" s="143">
        <v>5</v>
      </c>
      <c r="G6" s="143">
        <f t="shared" si="0"/>
        <v>5</v>
      </c>
      <c r="H6" s="142">
        <v>5</v>
      </c>
      <c r="I6" s="142">
        <v>4</v>
      </c>
      <c r="J6" s="142">
        <v>5</v>
      </c>
      <c r="K6" s="142">
        <v>5</v>
      </c>
      <c r="L6" s="142">
        <f t="shared" si="1"/>
        <v>4.75</v>
      </c>
      <c r="M6" s="149">
        <f t="shared" si="2"/>
        <v>4.875</v>
      </c>
    </row>
    <row r="7" spans="1:13">
      <c r="A7" s="145" t="s">
        <v>167</v>
      </c>
      <c r="B7" s="143">
        <v>4.5</v>
      </c>
      <c r="C7" s="143">
        <v>4.5</v>
      </c>
      <c r="D7" s="143">
        <v>4.5</v>
      </c>
      <c r="E7" s="143">
        <v>5</v>
      </c>
      <c r="F7" s="143">
        <v>4.5</v>
      </c>
      <c r="G7" s="143">
        <f t="shared" si="0"/>
        <v>4.5999999999999996</v>
      </c>
      <c r="H7" s="142">
        <v>5</v>
      </c>
      <c r="I7" s="142">
        <v>4.5</v>
      </c>
      <c r="J7" s="142">
        <v>4.5</v>
      </c>
      <c r="K7" s="142">
        <v>5</v>
      </c>
      <c r="L7" s="142">
        <f t="shared" si="1"/>
        <v>4.75</v>
      </c>
      <c r="M7" s="149">
        <f t="shared" si="2"/>
        <v>4.6749999999999998</v>
      </c>
    </row>
    <row r="8" spans="1:13">
      <c r="A8" s="145" t="s">
        <v>48</v>
      </c>
      <c r="B8" s="143">
        <v>4.5</v>
      </c>
      <c r="C8" s="143">
        <v>4.5</v>
      </c>
      <c r="D8" s="143">
        <v>4.5</v>
      </c>
      <c r="E8" s="143">
        <v>4.5</v>
      </c>
      <c r="F8" s="143">
        <v>5</v>
      </c>
      <c r="G8" s="143">
        <f t="shared" si="0"/>
        <v>4.5999999999999996</v>
      </c>
      <c r="H8" s="142">
        <v>5</v>
      </c>
      <c r="I8" s="142">
        <v>4.5</v>
      </c>
      <c r="J8" s="142">
        <v>4.5</v>
      </c>
      <c r="K8" s="142">
        <v>5</v>
      </c>
      <c r="L8" s="142">
        <f t="shared" si="1"/>
        <v>4.75</v>
      </c>
      <c r="M8" s="149">
        <f t="shared" si="2"/>
        <v>4.6749999999999998</v>
      </c>
    </row>
    <row r="9" spans="1:13">
      <c r="A9" s="148" t="s">
        <v>64</v>
      </c>
      <c r="B9" s="143">
        <v>3</v>
      </c>
      <c r="C9" s="143">
        <v>3.5</v>
      </c>
      <c r="D9" s="143">
        <v>4</v>
      </c>
      <c r="E9" s="143">
        <v>4.5</v>
      </c>
      <c r="F9" s="143">
        <v>3.5</v>
      </c>
      <c r="G9" s="143">
        <f t="shared" si="0"/>
        <v>3.7</v>
      </c>
      <c r="H9" s="142">
        <v>4</v>
      </c>
      <c r="I9" s="142">
        <v>5</v>
      </c>
      <c r="J9" s="142">
        <v>4</v>
      </c>
      <c r="K9" s="142">
        <v>4</v>
      </c>
      <c r="L9" s="142">
        <f t="shared" si="1"/>
        <v>4.25</v>
      </c>
      <c r="M9" s="149">
        <f t="shared" si="2"/>
        <v>3.9750000000000001</v>
      </c>
    </row>
    <row r="10" spans="1:13">
      <c r="A10" s="145" t="s">
        <v>36</v>
      </c>
      <c r="B10" s="151">
        <v>2</v>
      </c>
      <c r="C10" s="144">
        <v>3.5</v>
      </c>
      <c r="D10" s="144">
        <v>2</v>
      </c>
      <c r="E10" s="144">
        <v>3</v>
      </c>
      <c r="F10" s="144">
        <v>1.5</v>
      </c>
      <c r="G10" s="143">
        <f t="shared" si="0"/>
        <v>2.4</v>
      </c>
      <c r="H10" s="142">
        <v>3</v>
      </c>
      <c r="I10" s="142">
        <v>2.5</v>
      </c>
      <c r="J10" s="142">
        <v>3</v>
      </c>
      <c r="K10" s="142">
        <v>3</v>
      </c>
      <c r="L10" s="142">
        <f t="shared" si="1"/>
        <v>2.875</v>
      </c>
      <c r="M10" s="149">
        <f t="shared" si="2"/>
        <v>2.6375000000000002</v>
      </c>
    </row>
    <row r="11" spans="1:13">
      <c r="A11" s="146" t="s">
        <v>172</v>
      </c>
      <c r="B11" s="151">
        <v>2.5</v>
      </c>
      <c r="C11" s="144">
        <v>3.5</v>
      </c>
      <c r="D11" s="144">
        <v>3.5</v>
      </c>
      <c r="E11" s="144">
        <v>3.5</v>
      </c>
      <c r="F11" s="144">
        <v>3.5</v>
      </c>
      <c r="G11" s="143">
        <f t="shared" si="0"/>
        <v>3.3</v>
      </c>
      <c r="H11" s="142">
        <v>4</v>
      </c>
      <c r="I11" s="142">
        <v>2.5</v>
      </c>
      <c r="J11" s="142">
        <v>4.5</v>
      </c>
      <c r="K11" s="142">
        <v>3</v>
      </c>
      <c r="L11" s="142">
        <f t="shared" si="1"/>
        <v>3.5</v>
      </c>
      <c r="M11" s="149">
        <f t="shared" si="2"/>
        <v>3.4</v>
      </c>
    </row>
    <row r="12" spans="1:13">
      <c r="A12" s="148" t="s">
        <v>13</v>
      </c>
      <c r="B12" s="151">
        <v>3</v>
      </c>
      <c r="C12" s="144">
        <v>4.5</v>
      </c>
      <c r="D12" s="144">
        <v>3</v>
      </c>
      <c r="E12" s="144">
        <v>3.5</v>
      </c>
      <c r="F12" s="144">
        <v>3</v>
      </c>
      <c r="G12" s="144">
        <f t="shared" ref="G12:G15" si="3">SUM(B12:F12)/5</f>
        <v>3.4</v>
      </c>
      <c r="H12" s="142">
        <v>3.5</v>
      </c>
      <c r="I12" s="142">
        <v>2.5</v>
      </c>
      <c r="J12" s="142">
        <v>4</v>
      </c>
      <c r="K12" s="142">
        <v>3.5</v>
      </c>
      <c r="L12" s="142">
        <f t="shared" ref="L12:L17" si="4">SUM(H12:K12)/4</f>
        <v>3.375</v>
      </c>
      <c r="M12" s="149">
        <f t="shared" ref="M12:M17" si="5">SUM(L12,G12)/2</f>
        <v>3.3875000000000002</v>
      </c>
    </row>
    <row r="13" spans="1:13">
      <c r="A13" s="147" t="s">
        <v>76</v>
      </c>
      <c r="B13" s="151">
        <v>4</v>
      </c>
      <c r="C13" s="144">
        <v>3.5</v>
      </c>
      <c r="D13" s="144">
        <v>4</v>
      </c>
      <c r="E13" s="144">
        <v>4.5</v>
      </c>
      <c r="F13" s="144">
        <v>4.5</v>
      </c>
      <c r="G13" s="144">
        <f t="shared" si="3"/>
        <v>4.0999999999999996</v>
      </c>
      <c r="H13" s="142">
        <v>4</v>
      </c>
      <c r="I13" s="142">
        <v>5</v>
      </c>
      <c r="J13" s="142">
        <v>4</v>
      </c>
      <c r="K13" s="142">
        <v>3.5</v>
      </c>
      <c r="L13" s="142">
        <f t="shared" si="4"/>
        <v>4.125</v>
      </c>
      <c r="M13" s="149">
        <f t="shared" si="5"/>
        <v>4.1124999999999998</v>
      </c>
    </row>
    <row r="14" spans="1:13">
      <c r="A14" s="147" t="s">
        <v>163</v>
      </c>
      <c r="B14" s="151">
        <v>3</v>
      </c>
      <c r="C14" s="151">
        <v>3</v>
      </c>
      <c r="D14" s="151">
        <v>3.5</v>
      </c>
      <c r="E14" s="151">
        <v>4</v>
      </c>
      <c r="F14" s="151">
        <v>4</v>
      </c>
      <c r="G14" s="151">
        <f t="shared" si="3"/>
        <v>3.5</v>
      </c>
      <c r="H14" s="142">
        <v>4</v>
      </c>
      <c r="I14" s="142">
        <v>3.5</v>
      </c>
      <c r="J14" s="142">
        <v>3</v>
      </c>
      <c r="K14" s="142">
        <v>3.5</v>
      </c>
      <c r="L14" s="142">
        <f t="shared" si="4"/>
        <v>3.5</v>
      </c>
      <c r="M14" s="149">
        <f t="shared" si="5"/>
        <v>3.5</v>
      </c>
    </row>
    <row r="15" spans="1:13">
      <c r="A15" s="148" t="s">
        <v>169</v>
      </c>
      <c r="B15" s="151">
        <v>3</v>
      </c>
      <c r="C15" s="151">
        <v>3.5</v>
      </c>
      <c r="D15" s="151">
        <v>3</v>
      </c>
      <c r="E15" s="151">
        <v>3</v>
      </c>
      <c r="F15" s="151">
        <v>2</v>
      </c>
      <c r="G15" s="151">
        <f t="shared" si="3"/>
        <v>2.9</v>
      </c>
      <c r="H15" s="142">
        <v>3</v>
      </c>
      <c r="I15" s="142">
        <v>3</v>
      </c>
      <c r="J15" s="142">
        <v>3</v>
      </c>
      <c r="K15" s="142">
        <v>3</v>
      </c>
      <c r="L15" s="142">
        <f t="shared" si="4"/>
        <v>3</v>
      </c>
      <c r="M15" s="149">
        <f t="shared" si="5"/>
        <v>2.95</v>
      </c>
    </row>
    <row r="16" spans="1:13">
      <c r="A16" s="148" t="s">
        <v>168</v>
      </c>
      <c r="B16" s="151"/>
      <c r="C16" s="151"/>
      <c r="D16" s="151"/>
      <c r="E16" s="151"/>
      <c r="F16" s="151"/>
      <c r="G16" s="151">
        <f t="shared" ref="G16:G21" si="6">SUM(B16:F16)/5</f>
        <v>0</v>
      </c>
      <c r="H16" s="142"/>
      <c r="I16" s="142"/>
      <c r="J16" s="142"/>
      <c r="K16" s="142"/>
      <c r="L16" s="142">
        <f t="shared" si="4"/>
        <v>0</v>
      </c>
      <c r="M16" s="149">
        <f t="shared" si="5"/>
        <v>0</v>
      </c>
    </row>
    <row r="17" spans="1:13">
      <c r="A17" s="145" t="s">
        <v>8</v>
      </c>
      <c r="B17" s="151">
        <v>4.5</v>
      </c>
      <c r="C17" s="151">
        <v>4</v>
      </c>
      <c r="D17" s="151">
        <v>4</v>
      </c>
      <c r="E17" s="151">
        <v>4.5</v>
      </c>
      <c r="F17" s="151">
        <v>3.5</v>
      </c>
      <c r="G17" s="151">
        <f t="shared" si="6"/>
        <v>4.0999999999999996</v>
      </c>
      <c r="H17" s="142">
        <v>4.5</v>
      </c>
      <c r="I17" s="142">
        <v>4</v>
      </c>
      <c r="J17" s="142">
        <v>4.5</v>
      </c>
      <c r="K17" s="142">
        <v>4.5</v>
      </c>
      <c r="L17" s="142">
        <f t="shared" si="4"/>
        <v>4.375</v>
      </c>
      <c r="M17" s="149">
        <f t="shared" si="5"/>
        <v>4.2374999999999998</v>
      </c>
    </row>
    <row r="18" spans="1:13">
      <c r="A18" s="181" t="s">
        <v>171</v>
      </c>
      <c r="B18" s="182">
        <v>3</v>
      </c>
      <c r="C18" s="183">
        <v>5</v>
      </c>
      <c r="D18" s="183">
        <v>4</v>
      </c>
      <c r="E18" s="183">
        <v>4</v>
      </c>
      <c r="F18" s="183">
        <v>2</v>
      </c>
      <c r="G18" s="182">
        <f t="shared" si="6"/>
        <v>3.6</v>
      </c>
      <c r="H18" s="167">
        <v>3</v>
      </c>
      <c r="I18" s="167">
        <v>4</v>
      </c>
      <c r="J18" s="167">
        <v>4</v>
      </c>
      <c r="K18" s="167">
        <v>3</v>
      </c>
      <c r="L18" s="167">
        <f t="shared" ref="L18:L23" si="7">SUM(H18:K18)/4</f>
        <v>3.5</v>
      </c>
      <c r="M18" s="168">
        <f t="shared" ref="M18:M24" si="8">SUM(L18,G18)/2</f>
        <v>3.55</v>
      </c>
    </row>
    <row r="19" spans="1:13">
      <c r="A19" s="189" t="s">
        <v>173</v>
      </c>
      <c r="B19" s="178">
        <v>3</v>
      </c>
      <c r="C19" s="179">
        <v>4.5</v>
      </c>
      <c r="D19" s="179">
        <v>2.5</v>
      </c>
      <c r="E19" s="179">
        <v>2.5</v>
      </c>
      <c r="F19" s="179">
        <v>2</v>
      </c>
      <c r="G19" s="178">
        <f t="shared" si="6"/>
        <v>2.9</v>
      </c>
      <c r="H19" s="177">
        <v>4</v>
      </c>
      <c r="I19" s="177">
        <v>3</v>
      </c>
      <c r="J19" s="177">
        <v>4</v>
      </c>
      <c r="K19" s="177">
        <v>3</v>
      </c>
      <c r="L19" s="177">
        <f t="shared" si="7"/>
        <v>3.5</v>
      </c>
      <c r="M19" s="180">
        <f t="shared" si="8"/>
        <v>3.2</v>
      </c>
    </row>
    <row r="20" spans="1:13">
      <c r="A20" s="188" t="s">
        <v>93</v>
      </c>
      <c r="B20" s="165">
        <v>3</v>
      </c>
      <c r="C20" s="166">
        <v>2.5</v>
      </c>
      <c r="D20" s="166">
        <v>2</v>
      </c>
      <c r="E20" s="166">
        <v>3.5</v>
      </c>
      <c r="F20" s="166">
        <v>2</v>
      </c>
      <c r="G20" s="165">
        <f t="shared" si="6"/>
        <v>2.6</v>
      </c>
      <c r="H20" s="164">
        <v>4</v>
      </c>
      <c r="I20" s="164">
        <v>3</v>
      </c>
      <c r="J20" s="164">
        <v>4.5</v>
      </c>
      <c r="K20" s="164">
        <v>4</v>
      </c>
      <c r="L20" s="164">
        <f t="shared" si="7"/>
        <v>3.875</v>
      </c>
      <c r="M20" s="184">
        <f t="shared" si="8"/>
        <v>3.2374999999999998</v>
      </c>
    </row>
    <row r="21" spans="1:13">
      <c r="A21" s="189" t="s">
        <v>174</v>
      </c>
      <c r="B21" s="178">
        <v>3</v>
      </c>
      <c r="C21" s="179">
        <v>4.5</v>
      </c>
      <c r="D21" s="185">
        <v>4</v>
      </c>
      <c r="E21" s="179">
        <v>4</v>
      </c>
      <c r="F21" s="177">
        <v>2</v>
      </c>
      <c r="G21" s="178">
        <f t="shared" si="6"/>
        <v>3.5</v>
      </c>
      <c r="H21" s="177">
        <v>4</v>
      </c>
      <c r="I21" s="177">
        <v>3.5</v>
      </c>
      <c r="J21" s="177">
        <v>3.5</v>
      </c>
      <c r="K21" s="177">
        <v>2.5</v>
      </c>
      <c r="L21" s="177">
        <f t="shared" si="7"/>
        <v>3.375</v>
      </c>
      <c r="M21" s="180">
        <f t="shared" si="8"/>
        <v>3.4375</v>
      </c>
    </row>
    <row r="22" spans="1:13">
      <c r="A22" s="189" t="s">
        <v>100</v>
      </c>
      <c r="B22" s="178">
        <v>4</v>
      </c>
      <c r="C22" s="179">
        <v>5</v>
      </c>
      <c r="D22" s="179">
        <v>3</v>
      </c>
      <c r="E22" s="179">
        <v>4</v>
      </c>
      <c r="F22" s="179">
        <v>3.5</v>
      </c>
      <c r="G22" s="178">
        <f>SUM(B22:F22)/5</f>
        <v>3.9</v>
      </c>
      <c r="H22" s="177">
        <v>5</v>
      </c>
      <c r="I22" s="177">
        <v>3.5</v>
      </c>
      <c r="J22" s="177">
        <v>4</v>
      </c>
      <c r="K22" s="177">
        <v>3</v>
      </c>
      <c r="L22" s="177">
        <f t="shared" si="7"/>
        <v>3.875</v>
      </c>
      <c r="M22" s="180">
        <f t="shared" si="8"/>
        <v>3.8875000000000002</v>
      </c>
    </row>
    <row r="23" spans="1:13">
      <c r="A23" s="177" t="s">
        <v>175</v>
      </c>
      <c r="B23" s="178">
        <v>4</v>
      </c>
      <c r="C23" s="179">
        <v>4.5</v>
      </c>
      <c r="D23" s="177">
        <v>4</v>
      </c>
      <c r="E23" s="177">
        <v>5</v>
      </c>
      <c r="F23" s="177">
        <v>4</v>
      </c>
      <c r="G23" s="178">
        <f>SUM(B23:F23)/5</f>
        <v>4.3</v>
      </c>
      <c r="H23" s="177">
        <v>5</v>
      </c>
      <c r="I23" s="177">
        <v>4</v>
      </c>
      <c r="J23" s="177">
        <v>5</v>
      </c>
      <c r="K23" s="177">
        <v>5</v>
      </c>
      <c r="L23" s="177">
        <f t="shared" si="7"/>
        <v>4.75</v>
      </c>
      <c r="M23" s="180">
        <f t="shared" si="8"/>
        <v>4.5250000000000004</v>
      </c>
    </row>
    <row r="24" spans="1:13">
      <c r="A24" s="160" t="s">
        <v>107</v>
      </c>
      <c r="B24" s="152">
        <v>4</v>
      </c>
      <c r="C24" s="153">
        <v>5</v>
      </c>
      <c r="D24">
        <v>5</v>
      </c>
      <c r="E24" s="171">
        <v>3</v>
      </c>
      <c r="F24">
        <v>3</v>
      </c>
      <c r="G24" s="178">
        <f>SUM(B24:F24)/5</f>
        <v>4</v>
      </c>
      <c r="H24">
        <v>2</v>
      </c>
      <c r="I24">
        <v>3</v>
      </c>
      <c r="J24">
        <v>3</v>
      </c>
      <c r="K24">
        <v>2</v>
      </c>
      <c r="L24">
        <v>2</v>
      </c>
      <c r="M24" s="180">
        <f t="shared" si="8"/>
        <v>3</v>
      </c>
    </row>
    <row r="27" spans="1:13" ht="29.1">
      <c r="E27" s="171" t="s">
        <v>491</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087081C3A2C84286C2B06FA191491C" ma:contentTypeVersion="12" ma:contentTypeDescription="Create a new document." ma:contentTypeScope="" ma:versionID="af8d7f9a434615e6add5107e4377301b">
  <xsd:schema xmlns:xsd="http://www.w3.org/2001/XMLSchema" xmlns:xs="http://www.w3.org/2001/XMLSchema" xmlns:p="http://schemas.microsoft.com/office/2006/metadata/properties" xmlns:ns3="3ce26057-b53c-4c2e-a38b-cb2aa4b7d1ad" xmlns:ns4="7e834f90-c5b6-42c9-a229-215c600275b8" targetNamespace="http://schemas.microsoft.com/office/2006/metadata/properties" ma:root="true" ma:fieldsID="a902ce43a106a26870eb2860b506bf7a" ns3:_="" ns4:_="">
    <xsd:import namespace="3ce26057-b53c-4c2e-a38b-cb2aa4b7d1ad"/>
    <xsd:import namespace="7e834f90-c5b6-42c9-a229-215c600275b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26057-b53c-4c2e-a38b-cb2aa4b7d1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834f90-c5b6-42c9-a229-215c600275b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44515F-0AB0-4AE0-889A-B1FD50018463}"/>
</file>

<file path=customXml/itemProps2.xml><?xml version="1.0" encoding="utf-8"?>
<ds:datastoreItem xmlns:ds="http://schemas.openxmlformats.org/officeDocument/2006/customXml" ds:itemID="{FD7DC159-892D-463E-B629-2462984D18E3}"/>
</file>

<file path=customXml/itemProps3.xml><?xml version="1.0" encoding="utf-8"?>
<ds:datastoreItem xmlns:ds="http://schemas.openxmlformats.org/officeDocument/2006/customXml" ds:itemID="{110B8D39-102E-4CE5-AEBA-6C11ED94E8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sourav kumar</dc:creator>
  <cp:keywords/>
  <dc:description/>
  <cp:lastModifiedBy>Shrestha Patodia</cp:lastModifiedBy>
  <cp:revision/>
  <dcterms:created xsi:type="dcterms:W3CDTF">2021-01-27T10:19:05Z</dcterms:created>
  <dcterms:modified xsi:type="dcterms:W3CDTF">2021-08-09T07:24:33Z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0x01010060087081C3A2C84286C2B06FA191491C</vt:lpwstr>
  </property>
</Properties>
</file>