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naman\Downloads\"/>
    </mc:Choice>
  </mc:AlternateContent>
  <xr:revisionPtr revIDLastSave="0" documentId="8_{EF1A8AC5-C1F1-4B07-AA1D-7D3AB0A2A4D2}" xr6:coauthVersionLast="47" xr6:coauthVersionMax="47" xr10:uidLastSave="{00000000-0000-0000-0000-000000000000}"/>
  <bookViews>
    <workbookView xWindow="-120" yWindow="-120" windowWidth="20730" windowHeight="11040" firstSheet="2" activeTab="6" xr2:uid="{7B67A5D0-CFFE-48D4-9C76-4A105C09FC09}"/>
  </bookViews>
  <sheets>
    <sheet name="Common Size Statement" sheetId="8" r:id="rId1"/>
    <sheet name="Ratio Analysis" sheetId="7" r:id="rId2"/>
    <sheet name="Cash Flow" sheetId="6" r:id="rId3"/>
    <sheet name="Balance Sheet" sheetId="5" r:id="rId4"/>
    <sheet name="Profit &amp; Loss" sheetId="4" r:id="rId5"/>
    <sheet name="Concall" sheetId="3" r:id="rId6"/>
    <sheet name="Stocks" sheetId="1" r:id="rId7"/>
    <sheet name="Sector Analysis" sheetId="2" r:id="rId8"/>
  </sheets>
  <externalReferences>
    <externalReference r:id="rId9"/>
  </externalReference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"08/31/2023 15:55:21"</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7" i="8" l="1"/>
  <c r="K37" i="8"/>
  <c r="J37" i="8"/>
  <c r="I37" i="8"/>
  <c r="H37" i="8"/>
  <c r="G37" i="8"/>
  <c r="F37" i="8"/>
  <c r="E37" i="8"/>
  <c r="D37" i="8"/>
  <c r="C37" i="8"/>
  <c r="L36" i="8"/>
  <c r="K36" i="8"/>
  <c r="J36" i="8"/>
  <c r="I36" i="8"/>
  <c r="H36" i="8"/>
  <c r="G36" i="8"/>
  <c r="F36" i="8"/>
  <c r="E36" i="8"/>
  <c r="D36" i="8"/>
  <c r="C36" i="8"/>
  <c r="L35" i="8"/>
  <c r="K35" i="8"/>
  <c r="J35" i="8"/>
  <c r="I35" i="8"/>
  <c r="H35" i="8"/>
  <c r="G35" i="8"/>
  <c r="F35" i="8"/>
  <c r="E35" i="8"/>
  <c r="D35" i="8"/>
  <c r="C35" i="8"/>
  <c r="L33" i="8"/>
  <c r="K33" i="8"/>
  <c r="J33" i="8"/>
  <c r="I33" i="8"/>
  <c r="H33" i="8"/>
  <c r="G33" i="8"/>
  <c r="F33" i="8"/>
  <c r="E33" i="8"/>
  <c r="D33" i="8"/>
  <c r="C33" i="8"/>
  <c r="L32" i="8"/>
  <c r="K32" i="8"/>
  <c r="J32" i="8"/>
  <c r="I32" i="8"/>
  <c r="H32" i="8"/>
  <c r="G32" i="8"/>
  <c r="F32" i="8"/>
  <c r="E32" i="8"/>
  <c r="D32" i="8"/>
  <c r="C32" i="8"/>
  <c r="L31" i="8"/>
  <c r="K31" i="8"/>
  <c r="J31" i="8"/>
  <c r="I31" i="8"/>
  <c r="H31" i="8"/>
  <c r="G31" i="8"/>
  <c r="F31" i="8"/>
  <c r="E31" i="8"/>
  <c r="D31" i="8"/>
  <c r="C31" i="8"/>
  <c r="L30" i="8"/>
  <c r="K30" i="8"/>
  <c r="J30" i="8"/>
  <c r="I30" i="8"/>
  <c r="H30" i="8"/>
  <c r="G30" i="8"/>
  <c r="F30" i="8"/>
  <c r="E30" i="8"/>
  <c r="D30" i="8"/>
  <c r="C30" i="8"/>
  <c r="L28" i="8"/>
  <c r="K28" i="8"/>
  <c r="J28" i="8"/>
  <c r="I28" i="8"/>
  <c r="H28" i="8"/>
  <c r="G28" i="8"/>
  <c r="F28" i="8"/>
  <c r="E28" i="8"/>
  <c r="D28" i="8"/>
  <c r="C28" i="8"/>
  <c r="L27" i="8"/>
  <c r="K27" i="8"/>
  <c r="J27" i="8"/>
  <c r="I27" i="8"/>
  <c r="H27" i="8"/>
  <c r="G27" i="8"/>
  <c r="F27" i="8"/>
  <c r="E27" i="8"/>
  <c r="D27" i="8"/>
  <c r="C27" i="8"/>
  <c r="L26" i="8"/>
  <c r="K26" i="8"/>
  <c r="J26" i="8"/>
  <c r="I26" i="8"/>
  <c r="H26" i="8"/>
  <c r="G26" i="8"/>
  <c r="F26" i="8"/>
  <c r="E26" i="8"/>
  <c r="D26" i="8"/>
  <c r="C26" i="8"/>
  <c r="L25" i="8"/>
  <c r="K25" i="8"/>
  <c r="J25" i="8"/>
  <c r="I25" i="8"/>
  <c r="H25" i="8"/>
  <c r="G25" i="8"/>
  <c r="F25" i="8"/>
  <c r="E25" i="8"/>
  <c r="D25" i="8"/>
  <c r="C25" i="8"/>
  <c r="L24" i="8"/>
  <c r="K24" i="8"/>
  <c r="J24" i="8"/>
  <c r="I24" i="8"/>
  <c r="H24" i="8"/>
  <c r="G24" i="8"/>
  <c r="F24" i="8"/>
  <c r="E24" i="8"/>
  <c r="D24" i="8"/>
  <c r="C24" i="8"/>
  <c r="B23" i="8"/>
  <c r="L21" i="8"/>
  <c r="K21" i="8"/>
  <c r="J21" i="8"/>
  <c r="I21" i="8"/>
  <c r="H21" i="8"/>
  <c r="G21" i="8"/>
  <c r="F21" i="8"/>
  <c r="E21" i="8"/>
  <c r="D21" i="8"/>
  <c r="C21" i="8"/>
  <c r="L20" i="8"/>
  <c r="K20" i="8"/>
  <c r="J20" i="8"/>
  <c r="I20" i="8"/>
  <c r="H20" i="8"/>
  <c r="G20" i="8"/>
  <c r="F20" i="8"/>
  <c r="E20" i="8"/>
  <c r="D20" i="8"/>
  <c r="C20" i="8"/>
  <c r="L19" i="8"/>
  <c r="K19" i="8"/>
  <c r="J19" i="8"/>
  <c r="I19" i="8"/>
  <c r="H19" i="8"/>
  <c r="G19" i="8"/>
  <c r="F19" i="8"/>
  <c r="E19" i="8"/>
  <c r="D19" i="8"/>
  <c r="C19" i="8"/>
  <c r="L17" i="8"/>
  <c r="K17" i="8"/>
  <c r="J17" i="8"/>
  <c r="I17" i="8"/>
  <c r="H17" i="8"/>
  <c r="G17" i="8"/>
  <c r="F17" i="8"/>
  <c r="E17" i="8"/>
  <c r="D17" i="8"/>
  <c r="C17" i="8"/>
  <c r="L16" i="8"/>
  <c r="K16" i="8"/>
  <c r="J16" i="8"/>
  <c r="I16" i="8"/>
  <c r="H16" i="8"/>
  <c r="G16" i="8"/>
  <c r="F16" i="8"/>
  <c r="E16" i="8"/>
  <c r="D16" i="8"/>
  <c r="C16" i="8"/>
  <c r="L15" i="8"/>
  <c r="K15" i="8"/>
  <c r="J15" i="8"/>
  <c r="I15" i="8"/>
  <c r="H15" i="8"/>
  <c r="G15" i="8"/>
  <c r="F15" i="8"/>
  <c r="E15" i="8"/>
  <c r="D15" i="8"/>
  <c r="C15" i="8"/>
  <c r="L14" i="8"/>
  <c r="K14" i="8"/>
  <c r="J14" i="8"/>
  <c r="I14" i="8"/>
  <c r="H14" i="8"/>
  <c r="G14" i="8"/>
  <c r="F14" i="8"/>
  <c r="E14" i="8"/>
  <c r="D14" i="8"/>
  <c r="C14" i="8"/>
  <c r="L12" i="8"/>
  <c r="K12" i="8"/>
  <c r="J12" i="8"/>
  <c r="I12" i="8"/>
  <c r="H12" i="8"/>
  <c r="G12" i="8"/>
  <c r="F12" i="8"/>
  <c r="E12" i="8"/>
  <c r="D12" i="8"/>
  <c r="C12" i="8"/>
  <c r="L11" i="8"/>
  <c r="K11" i="8"/>
  <c r="J11" i="8"/>
  <c r="I11" i="8"/>
  <c r="H11" i="8"/>
  <c r="G11" i="8"/>
  <c r="F11" i="8"/>
  <c r="E11" i="8"/>
  <c r="D11" i="8"/>
  <c r="C11" i="8"/>
  <c r="L10" i="8"/>
  <c r="K10" i="8"/>
  <c r="J10" i="8"/>
  <c r="I10" i="8"/>
  <c r="H10" i="8"/>
  <c r="G10" i="8"/>
  <c r="F10" i="8"/>
  <c r="E10" i="8"/>
  <c r="D10" i="8"/>
  <c r="C10" i="8"/>
  <c r="L9" i="8"/>
  <c r="K9" i="8"/>
  <c r="J9" i="8"/>
  <c r="I9" i="8"/>
  <c r="H9" i="8"/>
  <c r="G9" i="8"/>
  <c r="F9" i="8"/>
  <c r="E9" i="8"/>
  <c r="D9" i="8"/>
  <c r="C9" i="8"/>
  <c r="L8" i="8"/>
  <c r="K8" i="8"/>
  <c r="J8" i="8"/>
  <c r="I8" i="8"/>
  <c r="H8" i="8"/>
  <c r="G8" i="8"/>
  <c r="F8" i="8"/>
  <c r="E8" i="8"/>
  <c r="D8" i="8"/>
  <c r="C8" i="8"/>
  <c r="L7" i="8"/>
  <c r="K7" i="8"/>
  <c r="J7" i="8"/>
  <c r="I7" i="8"/>
  <c r="H7" i="8"/>
  <c r="G7" i="8"/>
  <c r="F7" i="8"/>
  <c r="E7" i="8"/>
  <c r="D7" i="8"/>
  <c r="C7" i="8"/>
  <c r="L6" i="8"/>
  <c r="K6" i="8"/>
  <c r="J6" i="8"/>
  <c r="I6" i="8"/>
  <c r="H6" i="8"/>
  <c r="G6" i="8"/>
  <c r="F6" i="8"/>
  <c r="E6" i="8"/>
  <c r="D6" i="8"/>
  <c r="C6" i="8"/>
  <c r="L5" i="8"/>
  <c r="K5" i="8"/>
  <c r="J5" i="8"/>
  <c r="I5" i="8"/>
  <c r="H5" i="8"/>
  <c r="G5" i="8"/>
  <c r="F5" i="8"/>
  <c r="E5" i="8"/>
  <c r="D5" i="8"/>
  <c r="C5" i="8"/>
  <c r="L3" i="8"/>
  <c r="K3" i="8"/>
  <c r="J3" i="8"/>
  <c r="I3" i="8"/>
  <c r="H3" i="8"/>
  <c r="G3" i="8"/>
  <c r="F3" i="8"/>
  <c r="E3" i="8"/>
  <c r="D3" i="8"/>
  <c r="C3" i="8"/>
  <c r="B2" i="8"/>
  <c r="L69" i="7"/>
  <c r="K69" i="7"/>
  <c r="J69" i="7"/>
  <c r="I69" i="7"/>
  <c r="H69" i="7"/>
  <c r="G69" i="7"/>
  <c r="F69" i="7"/>
  <c r="E69" i="7"/>
  <c r="D69" i="7"/>
  <c r="C69" i="7"/>
  <c r="L68" i="7"/>
  <c r="K68" i="7"/>
  <c r="J68" i="7"/>
  <c r="I68" i="7"/>
  <c r="H68" i="7"/>
  <c r="G68" i="7"/>
  <c r="F68" i="7"/>
  <c r="E68" i="7"/>
  <c r="D68" i="7"/>
  <c r="C68" i="7"/>
  <c r="L67" i="7"/>
  <c r="K67" i="7"/>
  <c r="J67" i="7"/>
  <c r="I67" i="7"/>
  <c r="H67" i="7"/>
  <c r="G67" i="7"/>
  <c r="F67" i="7"/>
  <c r="E67" i="7"/>
  <c r="D67" i="7"/>
  <c r="C67" i="7"/>
  <c r="L66" i="7"/>
  <c r="K66" i="7"/>
  <c r="J66" i="7"/>
  <c r="I66" i="7"/>
  <c r="H66" i="7"/>
  <c r="G66" i="7"/>
  <c r="F66" i="7"/>
  <c r="E66" i="7"/>
  <c r="D66" i="7"/>
  <c r="C66" i="7"/>
  <c r="F65" i="7"/>
  <c r="E65" i="7"/>
  <c r="L64" i="7"/>
  <c r="L65" i="7" s="1"/>
  <c r="K64" i="7"/>
  <c r="K65" i="7" s="1"/>
  <c r="J64" i="7"/>
  <c r="J65" i="7" s="1"/>
  <c r="I64" i="7"/>
  <c r="I65" i="7" s="1"/>
  <c r="H64" i="7"/>
  <c r="H65" i="7" s="1"/>
  <c r="G64" i="7"/>
  <c r="G65" i="7" s="1"/>
  <c r="F64" i="7"/>
  <c r="E64" i="7"/>
  <c r="D64" i="7"/>
  <c r="D65" i="7" s="1"/>
  <c r="C64" i="7"/>
  <c r="C65" i="7" s="1"/>
  <c r="L63" i="7"/>
  <c r="K63" i="7"/>
  <c r="J63" i="7"/>
  <c r="I63" i="7"/>
  <c r="H63" i="7"/>
  <c r="G63" i="7"/>
  <c r="F63" i="7"/>
  <c r="E63" i="7"/>
  <c r="D63" i="7"/>
  <c r="C63" i="7"/>
  <c r="L61" i="7"/>
  <c r="K61" i="7"/>
  <c r="J61" i="7"/>
  <c r="I61" i="7"/>
  <c r="H61" i="7"/>
  <c r="G61" i="7"/>
  <c r="F61" i="7"/>
  <c r="E61" i="7"/>
  <c r="D61" i="7"/>
  <c r="C61" i="7"/>
  <c r="L60" i="7"/>
  <c r="K60" i="7"/>
  <c r="J60" i="7"/>
  <c r="I60" i="7"/>
  <c r="H60" i="7"/>
  <c r="G60" i="7"/>
  <c r="F60" i="7"/>
  <c r="E60" i="7"/>
  <c r="D60" i="7"/>
  <c r="C60" i="7"/>
  <c r="L59" i="7"/>
  <c r="K59" i="7"/>
  <c r="J59" i="7"/>
  <c r="I59" i="7"/>
  <c r="H59" i="7"/>
  <c r="G59" i="7"/>
  <c r="F59" i="7"/>
  <c r="E59" i="7"/>
  <c r="D59" i="7"/>
  <c r="C59" i="7"/>
  <c r="L58" i="7"/>
  <c r="K58" i="7"/>
  <c r="J58" i="7"/>
  <c r="I58" i="7"/>
  <c r="H58" i="7"/>
  <c r="G58" i="7"/>
  <c r="F58" i="7"/>
  <c r="E58" i="7"/>
  <c r="D58" i="7"/>
  <c r="C58" i="7"/>
  <c r="L57" i="7"/>
  <c r="K57" i="7"/>
  <c r="J57" i="7"/>
  <c r="I57" i="7"/>
  <c r="H57" i="7"/>
  <c r="G57" i="7"/>
  <c r="F57" i="7"/>
  <c r="E57" i="7"/>
  <c r="D57" i="7"/>
  <c r="C57" i="7"/>
  <c r="B57" i="7"/>
  <c r="L56" i="7"/>
  <c r="K56" i="7"/>
  <c r="J56" i="7"/>
  <c r="I56" i="7"/>
  <c r="H56" i="7"/>
  <c r="G56" i="7"/>
  <c r="F56" i="7"/>
  <c r="E56" i="7"/>
  <c r="D56" i="7"/>
  <c r="L55" i="7"/>
  <c r="K55" i="7"/>
  <c r="J55" i="7"/>
  <c r="I55" i="7"/>
  <c r="H55" i="7"/>
  <c r="G55" i="7"/>
  <c r="F55" i="7"/>
  <c r="E55" i="7"/>
  <c r="D55" i="7"/>
  <c r="L54" i="7"/>
  <c r="K54" i="7"/>
  <c r="J54" i="7"/>
  <c r="I54" i="7"/>
  <c r="H54" i="7"/>
  <c r="G54" i="7"/>
  <c r="F54" i="7"/>
  <c r="E54" i="7"/>
  <c r="D54" i="7"/>
  <c r="C54" i="7"/>
  <c r="L53" i="7"/>
  <c r="K53" i="7"/>
  <c r="J53" i="7"/>
  <c r="I53" i="7"/>
  <c r="H53" i="7"/>
  <c r="G53" i="7"/>
  <c r="F53" i="7"/>
  <c r="E53" i="7"/>
  <c r="D53" i="7"/>
  <c r="C53" i="7"/>
  <c r="L51" i="7"/>
  <c r="K51" i="7"/>
  <c r="J51" i="7"/>
  <c r="I51" i="7"/>
  <c r="H51" i="7"/>
  <c r="G51" i="7"/>
  <c r="F51" i="7"/>
  <c r="E51" i="7"/>
  <c r="D51" i="7"/>
  <c r="C51" i="7"/>
  <c r="B51" i="7"/>
  <c r="L50" i="7"/>
  <c r="K50" i="7"/>
  <c r="J50" i="7"/>
  <c r="I50" i="7"/>
  <c r="H50" i="7"/>
  <c r="G50" i="7"/>
  <c r="F50" i="7"/>
  <c r="E50" i="7"/>
  <c r="D50" i="7"/>
  <c r="C50" i="7"/>
  <c r="L49" i="7"/>
  <c r="K49" i="7"/>
  <c r="J49" i="7"/>
  <c r="I49" i="7"/>
  <c r="F49" i="7"/>
  <c r="E49" i="7"/>
  <c r="D49" i="7"/>
  <c r="C49" i="7"/>
  <c r="L48" i="7"/>
  <c r="K48" i="7"/>
  <c r="J48" i="7"/>
  <c r="I48" i="7"/>
  <c r="H48" i="7"/>
  <c r="G48" i="7"/>
  <c r="F48" i="7"/>
  <c r="E48" i="7"/>
  <c r="D48" i="7"/>
  <c r="C48" i="7"/>
  <c r="L47" i="7"/>
  <c r="K47" i="7"/>
  <c r="J47" i="7"/>
  <c r="I47" i="7"/>
  <c r="H47" i="7"/>
  <c r="G47" i="7"/>
  <c r="F47" i="7"/>
  <c r="E47" i="7"/>
  <c r="D47" i="7"/>
  <c r="C47" i="7"/>
  <c r="B47" i="7"/>
  <c r="L46" i="7"/>
  <c r="K46" i="7"/>
  <c r="J46" i="7"/>
  <c r="I46" i="7"/>
  <c r="H46" i="7"/>
  <c r="G46" i="7"/>
  <c r="F46" i="7"/>
  <c r="E46" i="7"/>
  <c r="D46" i="7"/>
  <c r="C46" i="7"/>
  <c r="L45" i="7"/>
  <c r="K45" i="7"/>
  <c r="J45" i="7"/>
  <c r="J8" i="7" s="1"/>
  <c r="I45" i="7"/>
  <c r="H45" i="7"/>
  <c r="G45" i="7"/>
  <c r="F45" i="7"/>
  <c r="E45" i="7"/>
  <c r="D45" i="7"/>
  <c r="C45" i="7"/>
  <c r="B45" i="7"/>
  <c r="I44" i="7"/>
  <c r="H44" i="7"/>
  <c r="G44" i="7"/>
  <c r="F44" i="7"/>
  <c r="E44" i="7"/>
  <c r="J43" i="7"/>
  <c r="I43" i="7"/>
  <c r="H43" i="7"/>
  <c r="G43" i="7"/>
  <c r="L42" i="7"/>
  <c r="K42" i="7"/>
  <c r="J42" i="7"/>
  <c r="I42" i="7"/>
  <c r="H42" i="7"/>
  <c r="G42" i="7"/>
  <c r="F42" i="7"/>
  <c r="E42" i="7"/>
  <c r="D42" i="7"/>
  <c r="C42" i="7"/>
  <c r="L41" i="7"/>
  <c r="K41" i="7"/>
  <c r="J41" i="7"/>
  <c r="I41" i="7"/>
  <c r="H41" i="7"/>
  <c r="G41" i="7"/>
  <c r="F41" i="7"/>
  <c r="E41" i="7"/>
  <c r="D41" i="7"/>
  <c r="C41" i="7"/>
  <c r="L39" i="7"/>
  <c r="K39" i="7"/>
  <c r="J39" i="7"/>
  <c r="I39" i="7"/>
  <c r="H39" i="7"/>
  <c r="G39" i="7"/>
  <c r="F39" i="7"/>
  <c r="E39" i="7"/>
  <c r="D39" i="7"/>
  <c r="C39" i="7"/>
  <c r="G38" i="7"/>
  <c r="L37" i="7"/>
  <c r="K37" i="7"/>
  <c r="J37" i="7"/>
  <c r="I37" i="7"/>
  <c r="H37" i="7"/>
  <c r="G37" i="7"/>
  <c r="F37" i="7"/>
  <c r="E37" i="7"/>
  <c r="D37" i="7"/>
  <c r="C37" i="7"/>
  <c r="L36" i="7"/>
  <c r="K36" i="7"/>
  <c r="J36" i="7"/>
  <c r="I36" i="7"/>
  <c r="H36" i="7"/>
  <c r="G36" i="7"/>
  <c r="F36" i="7"/>
  <c r="E36" i="7"/>
  <c r="D36" i="7"/>
  <c r="C36" i="7"/>
  <c r="L35" i="7"/>
  <c r="K35" i="7"/>
  <c r="J35" i="7"/>
  <c r="I35" i="7"/>
  <c r="H35" i="7"/>
  <c r="G35" i="7"/>
  <c r="F35" i="7"/>
  <c r="E35" i="7"/>
  <c r="D35" i="7"/>
  <c r="C35" i="7"/>
  <c r="L34" i="7"/>
  <c r="K34" i="7"/>
  <c r="J34" i="7"/>
  <c r="I34" i="7"/>
  <c r="H34" i="7"/>
  <c r="G34" i="7"/>
  <c r="F34" i="7"/>
  <c r="E34" i="7"/>
  <c r="D34" i="7"/>
  <c r="C34" i="7"/>
  <c r="L33" i="7"/>
  <c r="K33" i="7"/>
  <c r="J33" i="7"/>
  <c r="I33" i="7"/>
  <c r="H33" i="7"/>
  <c r="G33" i="7"/>
  <c r="F33" i="7"/>
  <c r="E33" i="7"/>
  <c r="D33" i="7"/>
  <c r="C33" i="7"/>
  <c r="L32" i="7"/>
  <c r="K32" i="7"/>
  <c r="J32" i="7"/>
  <c r="I32" i="7"/>
  <c r="H32" i="7"/>
  <c r="G32" i="7"/>
  <c r="F32" i="7"/>
  <c r="E32" i="7"/>
  <c r="D32" i="7"/>
  <c r="C32" i="7"/>
  <c r="L31" i="7"/>
  <c r="K31" i="7"/>
  <c r="J31" i="7"/>
  <c r="I31" i="7"/>
  <c r="H31" i="7"/>
  <c r="G31" i="7"/>
  <c r="F31" i="7"/>
  <c r="E31" i="7"/>
  <c r="D31" i="7"/>
  <c r="C31" i="7"/>
  <c r="L30" i="7"/>
  <c r="K30" i="7"/>
  <c r="J30" i="7"/>
  <c r="I30" i="7"/>
  <c r="H30" i="7"/>
  <c r="G30" i="7"/>
  <c r="F30" i="7"/>
  <c r="E30" i="7"/>
  <c r="D30" i="7"/>
  <c r="C30" i="7"/>
  <c r="L28" i="7"/>
  <c r="K28" i="7"/>
  <c r="J28" i="7"/>
  <c r="I28" i="7"/>
  <c r="H28" i="7"/>
  <c r="H49" i="7" s="1"/>
  <c r="G28" i="7"/>
  <c r="G49" i="7" s="1"/>
  <c r="F28" i="7"/>
  <c r="E28" i="7"/>
  <c r="D28" i="7"/>
  <c r="C28" i="7"/>
  <c r="L27" i="7"/>
  <c r="L44" i="7" s="1"/>
  <c r="K27" i="7"/>
  <c r="K44" i="7" s="1"/>
  <c r="J27" i="7"/>
  <c r="J44" i="7" s="1"/>
  <c r="I27" i="7"/>
  <c r="H27" i="7"/>
  <c r="G27" i="7"/>
  <c r="F27" i="7"/>
  <c r="E27" i="7"/>
  <c r="D27" i="7"/>
  <c r="D44" i="7" s="1"/>
  <c r="C27" i="7"/>
  <c r="C44" i="7" s="1"/>
  <c r="L26" i="7"/>
  <c r="K26" i="7"/>
  <c r="J26" i="7"/>
  <c r="I26" i="7"/>
  <c r="H26" i="7"/>
  <c r="G26" i="7"/>
  <c r="F26" i="7"/>
  <c r="E26" i="7"/>
  <c r="D26" i="7"/>
  <c r="C26" i="7"/>
  <c r="B26" i="7"/>
  <c r="L25" i="7"/>
  <c r="K25" i="7"/>
  <c r="J25" i="7"/>
  <c r="I25" i="7"/>
  <c r="I24" i="7" s="1"/>
  <c r="H25" i="7"/>
  <c r="H24" i="7" s="1"/>
  <c r="G25" i="7"/>
  <c r="G24" i="7" s="1"/>
  <c r="F25" i="7"/>
  <c r="E25" i="7"/>
  <c r="D25" i="7"/>
  <c r="C25" i="7"/>
  <c r="B25" i="7"/>
  <c r="L24" i="7"/>
  <c r="K24" i="7"/>
  <c r="J24" i="7"/>
  <c r="F24" i="7"/>
  <c r="E24" i="7"/>
  <c r="D24" i="7"/>
  <c r="C24" i="7"/>
  <c r="L23" i="7"/>
  <c r="E23" i="7"/>
  <c r="D23" i="7"/>
  <c r="L22" i="7"/>
  <c r="K22" i="7"/>
  <c r="K23" i="7" s="1"/>
  <c r="J22" i="7"/>
  <c r="J23" i="7" s="1"/>
  <c r="I22" i="7"/>
  <c r="I23" i="7" s="1"/>
  <c r="H22" i="7"/>
  <c r="H23" i="7" s="1"/>
  <c r="G22" i="7"/>
  <c r="G23" i="7" s="1"/>
  <c r="F22" i="7"/>
  <c r="F23" i="7" s="1"/>
  <c r="E22" i="7"/>
  <c r="D22" i="7"/>
  <c r="C22" i="7"/>
  <c r="C23" i="7" s="1"/>
  <c r="B22" i="7"/>
  <c r="L21" i="7"/>
  <c r="K21" i="7"/>
  <c r="J21" i="7"/>
  <c r="I21" i="7"/>
  <c r="H21" i="7"/>
  <c r="G21" i="7"/>
  <c r="F21" i="7"/>
  <c r="E21" i="7"/>
  <c r="D21" i="7"/>
  <c r="C21" i="7"/>
  <c r="L19" i="7"/>
  <c r="L43" i="7" s="1"/>
  <c r="K19" i="7"/>
  <c r="K43" i="7" s="1"/>
  <c r="J19" i="7"/>
  <c r="I19" i="7"/>
  <c r="H19" i="7"/>
  <c r="G19" i="7"/>
  <c r="F19" i="7"/>
  <c r="F43" i="7" s="1"/>
  <c r="E19" i="7"/>
  <c r="E43" i="7" s="1"/>
  <c r="D19" i="7"/>
  <c r="D43" i="7" s="1"/>
  <c r="C19" i="7"/>
  <c r="C43" i="7" s="1"/>
  <c r="L18" i="7"/>
  <c r="K18" i="7"/>
  <c r="J18" i="7"/>
  <c r="I18" i="7"/>
  <c r="H18" i="7"/>
  <c r="G18" i="7"/>
  <c r="F18" i="7"/>
  <c r="E18" i="7"/>
  <c r="D18" i="7"/>
  <c r="C18" i="7"/>
  <c r="L17" i="7"/>
  <c r="K17" i="7"/>
  <c r="J17" i="7"/>
  <c r="I17" i="7"/>
  <c r="H17" i="7"/>
  <c r="G17" i="7"/>
  <c r="F17" i="7"/>
  <c r="E17" i="7"/>
  <c r="D17" i="7"/>
  <c r="C17" i="7"/>
  <c r="L16" i="7"/>
  <c r="K16" i="7"/>
  <c r="J16" i="7"/>
  <c r="I16" i="7"/>
  <c r="H16" i="7"/>
  <c r="G16" i="7"/>
  <c r="F16" i="7"/>
  <c r="E16" i="7"/>
  <c r="D16" i="7"/>
  <c r="C16" i="7"/>
  <c r="L15" i="7"/>
  <c r="K15" i="7"/>
  <c r="J15" i="7"/>
  <c r="I15" i="7"/>
  <c r="H15" i="7"/>
  <c r="G15" i="7"/>
  <c r="F15" i="7"/>
  <c r="E15" i="7"/>
  <c r="D15" i="7"/>
  <c r="C15" i="7"/>
  <c r="L14" i="7"/>
  <c r="K14" i="7"/>
  <c r="J14" i="7"/>
  <c r="I14" i="7"/>
  <c r="H14" i="7"/>
  <c r="G14" i="7"/>
  <c r="F14" i="7"/>
  <c r="E14" i="7"/>
  <c r="D14" i="7"/>
  <c r="L13" i="7"/>
  <c r="K13" i="7"/>
  <c r="J13" i="7"/>
  <c r="I13" i="7"/>
  <c r="H13" i="7"/>
  <c r="G13" i="7"/>
  <c r="F13" i="7"/>
  <c r="E13" i="7"/>
  <c r="D13" i="7"/>
  <c r="L12" i="7"/>
  <c r="K12" i="7"/>
  <c r="J12" i="7"/>
  <c r="I12" i="7"/>
  <c r="H12" i="7"/>
  <c r="G12" i="7"/>
  <c r="F12" i="7"/>
  <c r="E12" i="7"/>
  <c r="D12" i="7"/>
  <c r="L11" i="7"/>
  <c r="L38" i="7" s="1"/>
  <c r="K11" i="7"/>
  <c r="K38" i="7" s="1"/>
  <c r="J11" i="7"/>
  <c r="J38" i="7" s="1"/>
  <c r="I11" i="7"/>
  <c r="I38" i="7" s="1"/>
  <c r="H11" i="7"/>
  <c r="H38" i="7" s="1"/>
  <c r="G11" i="7"/>
  <c r="F11" i="7"/>
  <c r="F38" i="7" s="1"/>
  <c r="E11" i="7"/>
  <c r="E38" i="7" s="1"/>
  <c r="D11" i="7"/>
  <c r="D38" i="7" s="1"/>
  <c r="L10" i="7"/>
  <c r="K10" i="7"/>
  <c r="J10" i="7"/>
  <c r="I10" i="7"/>
  <c r="H10" i="7"/>
  <c r="G10" i="7"/>
  <c r="F10" i="7"/>
  <c r="E10" i="7"/>
  <c r="D10" i="7"/>
  <c r="L9" i="7"/>
  <c r="K9" i="7"/>
  <c r="J9" i="7"/>
  <c r="I9" i="7"/>
  <c r="H9" i="7"/>
  <c r="G9" i="7"/>
  <c r="F9" i="7"/>
  <c r="E9" i="7"/>
  <c r="D9" i="7"/>
  <c r="L8" i="7"/>
  <c r="K8" i="7"/>
  <c r="I8" i="7"/>
  <c r="H8" i="7"/>
  <c r="G8" i="7"/>
  <c r="F8" i="7"/>
  <c r="E8" i="7"/>
  <c r="D8" i="7"/>
  <c r="C8" i="7"/>
  <c r="L7" i="7"/>
  <c r="K7" i="7"/>
  <c r="J7" i="7"/>
  <c r="I7" i="7"/>
  <c r="H7" i="7"/>
  <c r="G7" i="7"/>
  <c r="F7" i="7"/>
  <c r="E7" i="7"/>
  <c r="D7" i="7"/>
  <c r="L6" i="7"/>
  <c r="K6" i="7"/>
  <c r="J6" i="7"/>
  <c r="I6" i="7"/>
  <c r="H6" i="7"/>
  <c r="G6" i="7"/>
  <c r="F6" i="7"/>
  <c r="E6" i="7"/>
  <c r="D6" i="7"/>
  <c r="L5" i="7"/>
  <c r="K5" i="7"/>
  <c r="J5" i="7"/>
  <c r="I5" i="7"/>
  <c r="H5" i="7"/>
  <c r="G5" i="7"/>
  <c r="F5" i="7"/>
  <c r="E5" i="7"/>
  <c r="D5" i="7"/>
  <c r="C5" i="7"/>
  <c r="B4" i="7"/>
  <c r="B2" i="7"/>
  <c r="E17" i="6"/>
  <c r="L15" i="6"/>
  <c r="L17" i="6" s="1"/>
  <c r="K15" i="6"/>
  <c r="K19" i="6" s="1"/>
  <c r="E15" i="6"/>
  <c r="E19" i="6" s="1"/>
  <c r="D15" i="6"/>
  <c r="D17" i="6" s="1"/>
  <c r="C15" i="6"/>
  <c r="C18" i="6" s="1"/>
  <c r="Q14" i="6"/>
  <c r="P14" i="6"/>
  <c r="O14" i="6"/>
  <c r="N14" i="6"/>
  <c r="E13" i="6"/>
  <c r="L12" i="6"/>
  <c r="K12" i="6"/>
  <c r="E12" i="6"/>
  <c r="D12" i="6"/>
  <c r="C12" i="6"/>
  <c r="L11" i="6"/>
  <c r="K11" i="6"/>
  <c r="J11" i="6"/>
  <c r="Q11" i="6" s="1"/>
  <c r="I11" i="6"/>
  <c r="E11" i="6"/>
  <c r="D11" i="6"/>
  <c r="C11" i="6"/>
  <c r="L10" i="6"/>
  <c r="K10" i="6"/>
  <c r="J10" i="6"/>
  <c r="I10" i="6"/>
  <c r="H10" i="6"/>
  <c r="G10" i="6"/>
  <c r="F10" i="6"/>
  <c r="E10" i="6"/>
  <c r="D10" i="6"/>
  <c r="C10" i="6"/>
  <c r="L9" i="6"/>
  <c r="Q9" i="6" s="1"/>
  <c r="K9" i="6"/>
  <c r="J9" i="6"/>
  <c r="I9" i="6"/>
  <c r="H9" i="6"/>
  <c r="G9" i="6"/>
  <c r="F9" i="6"/>
  <c r="E9" i="6"/>
  <c r="D9" i="6"/>
  <c r="C9" i="6"/>
  <c r="Q8" i="6"/>
  <c r="L8" i="6"/>
  <c r="O8" i="6" s="1"/>
  <c r="K8" i="6"/>
  <c r="J8" i="6"/>
  <c r="I8" i="6"/>
  <c r="H8" i="6"/>
  <c r="G8" i="6"/>
  <c r="P8" i="6" s="1"/>
  <c r="F8" i="6"/>
  <c r="E8" i="6"/>
  <c r="D8" i="6"/>
  <c r="C8" i="6"/>
  <c r="L7" i="6"/>
  <c r="K7" i="6"/>
  <c r="J7" i="6"/>
  <c r="I7" i="6"/>
  <c r="E7" i="6"/>
  <c r="D7" i="6"/>
  <c r="Q6" i="6"/>
  <c r="O6" i="6"/>
  <c r="L6" i="6"/>
  <c r="L13" i="6" s="1"/>
  <c r="K6" i="6"/>
  <c r="K13" i="6" s="1"/>
  <c r="J6" i="6"/>
  <c r="J15" i="6" s="1"/>
  <c r="I6" i="6"/>
  <c r="I13" i="6" s="1"/>
  <c r="H6" i="6"/>
  <c r="H11" i="6" s="1"/>
  <c r="P11" i="6" s="1"/>
  <c r="G6" i="6"/>
  <c r="G13" i="6" s="1"/>
  <c r="F6" i="6"/>
  <c r="F15" i="6" s="1"/>
  <c r="E6" i="6"/>
  <c r="D6" i="6"/>
  <c r="D13" i="6" s="1"/>
  <c r="C6" i="6"/>
  <c r="C13" i="6" s="1"/>
  <c r="L5" i="6"/>
  <c r="K5" i="6"/>
  <c r="J5" i="6"/>
  <c r="I5" i="6"/>
  <c r="H5" i="6"/>
  <c r="G5" i="6"/>
  <c r="F5" i="6"/>
  <c r="E5" i="6"/>
  <c r="D5" i="6"/>
  <c r="C5" i="6"/>
  <c r="B4" i="6"/>
  <c r="L32" i="5"/>
  <c r="K32" i="5"/>
  <c r="J32" i="5"/>
  <c r="Q32" i="5" s="1"/>
  <c r="I32" i="5"/>
  <c r="H32" i="5"/>
  <c r="P32" i="5" s="1"/>
  <c r="G32" i="5"/>
  <c r="F32" i="5"/>
  <c r="O32" i="5" s="1"/>
  <c r="E32" i="5"/>
  <c r="D32" i="5"/>
  <c r="C32" i="5"/>
  <c r="N32" i="5" s="1"/>
  <c r="H31" i="5"/>
  <c r="G31" i="5"/>
  <c r="J27" i="5"/>
  <c r="I27" i="5"/>
  <c r="H27" i="5"/>
  <c r="G27" i="5"/>
  <c r="H26" i="5"/>
  <c r="G26" i="5"/>
  <c r="F26" i="5"/>
  <c r="E26" i="5"/>
  <c r="L25" i="5"/>
  <c r="K25" i="5"/>
  <c r="F25" i="5"/>
  <c r="E25" i="5"/>
  <c r="D25" i="5"/>
  <c r="C25" i="5"/>
  <c r="I24" i="5"/>
  <c r="H24" i="5"/>
  <c r="G24" i="5"/>
  <c r="F24" i="5"/>
  <c r="E24" i="5"/>
  <c r="L21" i="5"/>
  <c r="N21" i="5" s="1"/>
  <c r="K21" i="5"/>
  <c r="J21" i="5"/>
  <c r="I21" i="5"/>
  <c r="H21" i="5"/>
  <c r="G21" i="5"/>
  <c r="F21" i="5"/>
  <c r="E21" i="5"/>
  <c r="D21" i="5"/>
  <c r="C21" i="5"/>
  <c r="L20" i="5"/>
  <c r="L26" i="5" s="1"/>
  <c r="K20" i="5"/>
  <c r="K26" i="5" s="1"/>
  <c r="J20" i="5"/>
  <c r="J26" i="5" s="1"/>
  <c r="Q26" i="5" s="1"/>
  <c r="I20" i="5"/>
  <c r="I26" i="5" s="1"/>
  <c r="P26" i="5" s="1"/>
  <c r="H20" i="5"/>
  <c r="G20" i="5"/>
  <c r="F20" i="5"/>
  <c r="E20" i="5"/>
  <c r="D20" i="5"/>
  <c r="D26" i="5" s="1"/>
  <c r="C20" i="5"/>
  <c r="C26" i="5" s="1"/>
  <c r="Q19" i="5"/>
  <c r="L19" i="5"/>
  <c r="O19" i="5" s="1"/>
  <c r="K19" i="5"/>
  <c r="J19" i="5"/>
  <c r="J25" i="5" s="1"/>
  <c r="Q25" i="5" s="1"/>
  <c r="I19" i="5"/>
  <c r="I25" i="5" s="1"/>
  <c r="H19" i="5"/>
  <c r="H25" i="5" s="1"/>
  <c r="G19" i="5"/>
  <c r="G25" i="5" s="1"/>
  <c r="F19" i="5"/>
  <c r="E19" i="5"/>
  <c r="D19" i="5"/>
  <c r="C19" i="5"/>
  <c r="F18" i="5"/>
  <c r="E18" i="5"/>
  <c r="L16" i="5"/>
  <c r="O16" i="5" s="1"/>
  <c r="K16" i="5"/>
  <c r="J16" i="5"/>
  <c r="I16" i="5"/>
  <c r="H16" i="5"/>
  <c r="G16" i="5"/>
  <c r="F16" i="5"/>
  <c r="E16" i="5"/>
  <c r="D16" i="5"/>
  <c r="C16" i="5"/>
  <c r="L15" i="5"/>
  <c r="L18" i="5" s="1"/>
  <c r="K15" i="5"/>
  <c r="K18" i="5" s="1"/>
  <c r="J15" i="5"/>
  <c r="J18" i="5" s="1"/>
  <c r="I15" i="5"/>
  <c r="I18" i="5" s="1"/>
  <c r="H15" i="5"/>
  <c r="G15" i="5"/>
  <c r="F15" i="5"/>
  <c r="E15" i="5"/>
  <c r="D15" i="5"/>
  <c r="D18" i="5" s="1"/>
  <c r="C15" i="5"/>
  <c r="C18" i="5" s="1"/>
  <c r="Q14" i="5"/>
  <c r="L14" i="5"/>
  <c r="O14" i="5" s="1"/>
  <c r="K14" i="5"/>
  <c r="J14" i="5"/>
  <c r="I14" i="5"/>
  <c r="H14" i="5"/>
  <c r="G14" i="5"/>
  <c r="P14" i="5" s="1"/>
  <c r="F14" i="5"/>
  <c r="E14" i="5"/>
  <c r="D14" i="5"/>
  <c r="C14" i="5"/>
  <c r="Q13" i="5"/>
  <c r="N13" i="5"/>
  <c r="L13" i="5"/>
  <c r="K13" i="5"/>
  <c r="J13" i="5"/>
  <c r="I13" i="5"/>
  <c r="H13" i="5"/>
  <c r="G13" i="5"/>
  <c r="P13" i="5" s="1"/>
  <c r="F13" i="5"/>
  <c r="E13" i="5"/>
  <c r="O13" i="5" s="1"/>
  <c r="D13" i="5"/>
  <c r="C13" i="5"/>
  <c r="L12" i="5"/>
  <c r="L27" i="5" s="1"/>
  <c r="K12" i="5"/>
  <c r="K27" i="5" s="1"/>
  <c r="J12" i="5"/>
  <c r="I12" i="5"/>
  <c r="H12" i="5"/>
  <c r="G12" i="5"/>
  <c r="F12" i="5"/>
  <c r="F27" i="5" s="1"/>
  <c r="E12" i="5"/>
  <c r="E27" i="5" s="1"/>
  <c r="D12" i="5"/>
  <c r="D27" i="5" s="1"/>
  <c r="C12" i="5"/>
  <c r="C27" i="5" s="1"/>
  <c r="N27" i="5" s="1"/>
  <c r="L10" i="5"/>
  <c r="Q10" i="5" s="1"/>
  <c r="K10" i="5"/>
  <c r="J10" i="5"/>
  <c r="I10" i="5"/>
  <c r="H10" i="5"/>
  <c r="G10" i="5"/>
  <c r="F10" i="5"/>
  <c r="E10" i="5"/>
  <c r="D10" i="5"/>
  <c r="C10" i="5"/>
  <c r="Q9" i="5"/>
  <c r="O9" i="5"/>
  <c r="L9" i="5"/>
  <c r="N9" i="5" s="1"/>
  <c r="K9" i="5"/>
  <c r="J9" i="5"/>
  <c r="I9" i="5"/>
  <c r="H9" i="5"/>
  <c r="H18" i="5" s="1"/>
  <c r="G9" i="5"/>
  <c r="G18" i="5" s="1"/>
  <c r="F9" i="5"/>
  <c r="E9" i="5"/>
  <c r="D9" i="5"/>
  <c r="C9" i="5"/>
  <c r="Q8" i="5"/>
  <c r="N8" i="5"/>
  <c r="L8" i="5"/>
  <c r="K8" i="5"/>
  <c r="J8" i="5"/>
  <c r="I8" i="5"/>
  <c r="H8" i="5"/>
  <c r="H28" i="5" s="1"/>
  <c r="G8" i="5"/>
  <c r="G30" i="5" s="1"/>
  <c r="F8" i="5"/>
  <c r="F30" i="5" s="1"/>
  <c r="E8" i="5"/>
  <c r="O8" i="5" s="1"/>
  <c r="D8" i="5"/>
  <c r="C8" i="5"/>
  <c r="L7" i="5"/>
  <c r="P7" i="5" s="1"/>
  <c r="K7" i="5"/>
  <c r="K29" i="5" s="1"/>
  <c r="J7" i="5"/>
  <c r="I7" i="5"/>
  <c r="H7" i="5"/>
  <c r="G7" i="5"/>
  <c r="G29" i="5" s="1"/>
  <c r="F7" i="5"/>
  <c r="F29" i="5" s="1"/>
  <c r="E7" i="5"/>
  <c r="E29" i="5" s="1"/>
  <c r="D7" i="5"/>
  <c r="D29" i="5" s="1"/>
  <c r="C7" i="5"/>
  <c r="C29" i="5" s="1"/>
  <c r="L6" i="5"/>
  <c r="L30" i="5" s="1"/>
  <c r="K6" i="5"/>
  <c r="K31" i="5" s="1"/>
  <c r="J6" i="5"/>
  <c r="J29" i="5" s="1"/>
  <c r="I6" i="5"/>
  <c r="I29" i="5" s="1"/>
  <c r="H6" i="5"/>
  <c r="H29" i="5" s="1"/>
  <c r="G6" i="5"/>
  <c r="F6" i="5"/>
  <c r="F31" i="5" s="1"/>
  <c r="E6" i="5"/>
  <c r="E31" i="5" s="1"/>
  <c r="D6" i="5"/>
  <c r="D30" i="5" s="1"/>
  <c r="C6" i="5"/>
  <c r="C30" i="5" s="1"/>
  <c r="L5" i="5"/>
  <c r="L24" i="5" s="1"/>
  <c r="K5" i="5"/>
  <c r="K24" i="5" s="1"/>
  <c r="J5" i="5"/>
  <c r="J24" i="5" s="1"/>
  <c r="I5" i="5"/>
  <c r="H5" i="5"/>
  <c r="G5" i="5"/>
  <c r="F5" i="5"/>
  <c r="E5" i="5"/>
  <c r="D5" i="5"/>
  <c r="D24" i="5" s="1"/>
  <c r="C5" i="5"/>
  <c r="C24" i="5" s="1"/>
  <c r="B4" i="5"/>
  <c r="R37" i="4"/>
  <c r="L37" i="4"/>
  <c r="K37" i="4"/>
  <c r="J37" i="4"/>
  <c r="I37" i="4"/>
  <c r="H37" i="4"/>
  <c r="D37" i="4"/>
  <c r="C37" i="4"/>
  <c r="R36" i="4"/>
  <c r="Q36" i="4"/>
  <c r="P36" i="4"/>
  <c r="L36" i="4"/>
  <c r="O36" i="4" s="1"/>
  <c r="K36" i="4"/>
  <c r="J36" i="4"/>
  <c r="I36" i="4"/>
  <c r="H36" i="4"/>
  <c r="G36" i="4"/>
  <c r="F36" i="4"/>
  <c r="E36" i="4"/>
  <c r="D36" i="4"/>
  <c r="C36" i="4"/>
  <c r="O35" i="4"/>
  <c r="M35" i="4"/>
  <c r="M37" i="4" s="1"/>
  <c r="L35" i="4"/>
  <c r="K35" i="4"/>
  <c r="J35" i="4"/>
  <c r="I35" i="4"/>
  <c r="H35" i="4"/>
  <c r="G35" i="4"/>
  <c r="F35" i="4"/>
  <c r="F37" i="4" s="1"/>
  <c r="E35" i="4"/>
  <c r="E37" i="4" s="1"/>
  <c r="D35" i="4"/>
  <c r="C35" i="4"/>
  <c r="M32" i="4"/>
  <c r="M27" i="4"/>
  <c r="L27" i="4"/>
  <c r="Q27" i="4" s="1"/>
  <c r="K27" i="4"/>
  <c r="J27" i="4"/>
  <c r="I27" i="4"/>
  <c r="H27" i="4"/>
  <c r="G27" i="4"/>
  <c r="F27" i="4"/>
  <c r="E27" i="4"/>
  <c r="D27" i="4"/>
  <c r="C27" i="4"/>
  <c r="P22" i="4"/>
  <c r="O22" i="4"/>
  <c r="M22" i="4"/>
  <c r="L22" i="4"/>
  <c r="K22" i="4"/>
  <c r="J22" i="4"/>
  <c r="I22" i="4"/>
  <c r="R22" i="4" s="1"/>
  <c r="H22" i="4"/>
  <c r="G22" i="4"/>
  <c r="Q22" i="4" s="1"/>
  <c r="F22" i="4"/>
  <c r="E22" i="4"/>
  <c r="D22" i="4"/>
  <c r="C22" i="4"/>
  <c r="R20" i="4"/>
  <c r="Q20" i="4"/>
  <c r="M20" i="4"/>
  <c r="L20" i="4"/>
  <c r="P20" i="4" s="1"/>
  <c r="K20" i="4"/>
  <c r="J20" i="4"/>
  <c r="I20" i="4"/>
  <c r="H20" i="4"/>
  <c r="G20" i="4"/>
  <c r="F20" i="4"/>
  <c r="E20" i="4"/>
  <c r="D20" i="4"/>
  <c r="C20" i="4"/>
  <c r="M19" i="4"/>
  <c r="K19" i="4"/>
  <c r="E19" i="4"/>
  <c r="D19" i="4"/>
  <c r="M18" i="4"/>
  <c r="L18" i="4"/>
  <c r="K18" i="4"/>
  <c r="J18" i="4"/>
  <c r="J19" i="4" s="1"/>
  <c r="I18" i="4"/>
  <c r="I19" i="4" s="1"/>
  <c r="H18" i="4"/>
  <c r="G18" i="4"/>
  <c r="F18" i="4"/>
  <c r="E18" i="4"/>
  <c r="D18" i="4"/>
  <c r="C18" i="4"/>
  <c r="C19" i="4" s="1"/>
  <c r="L16" i="4"/>
  <c r="D16" i="4"/>
  <c r="L14" i="4"/>
  <c r="G14" i="4"/>
  <c r="G15" i="4" s="1"/>
  <c r="F14" i="4"/>
  <c r="F15" i="4" s="1"/>
  <c r="E14" i="4"/>
  <c r="E15" i="4" s="1"/>
  <c r="D14" i="4"/>
  <c r="D15" i="4" s="1"/>
  <c r="L13" i="4"/>
  <c r="K13" i="4"/>
  <c r="J13" i="4"/>
  <c r="I13" i="4"/>
  <c r="H13" i="4"/>
  <c r="G13" i="4"/>
  <c r="F13" i="4"/>
  <c r="E13" i="4"/>
  <c r="D13" i="4"/>
  <c r="C13" i="4"/>
  <c r="L12" i="4"/>
  <c r="K12" i="4"/>
  <c r="J12" i="4"/>
  <c r="I12" i="4"/>
  <c r="H12" i="4"/>
  <c r="G12" i="4"/>
  <c r="F12" i="4"/>
  <c r="E12" i="4"/>
  <c r="D12" i="4"/>
  <c r="C12" i="4"/>
  <c r="L11" i="4"/>
  <c r="K11" i="4"/>
  <c r="J11" i="4"/>
  <c r="I11" i="4"/>
  <c r="H11" i="4"/>
  <c r="G11" i="4"/>
  <c r="F11" i="4"/>
  <c r="E11" i="4"/>
  <c r="D11" i="4"/>
  <c r="C11" i="4"/>
  <c r="L10" i="4"/>
  <c r="K10" i="4"/>
  <c r="J10" i="4"/>
  <c r="I10" i="4"/>
  <c r="H10" i="4"/>
  <c r="G10" i="4"/>
  <c r="F10" i="4"/>
  <c r="E10" i="4"/>
  <c r="D10" i="4"/>
  <c r="C10" i="4"/>
  <c r="L9" i="4"/>
  <c r="K9" i="4"/>
  <c r="J9" i="4"/>
  <c r="I9" i="4"/>
  <c r="H9" i="4"/>
  <c r="G9" i="4"/>
  <c r="F9" i="4"/>
  <c r="E9" i="4"/>
  <c r="D9" i="4"/>
  <c r="C9" i="4"/>
  <c r="O8" i="4"/>
  <c r="M8" i="4"/>
  <c r="M16" i="4" s="1"/>
  <c r="L8" i="4"/>
  <c r="K8" i="4"/>
  <c r="J8" i="4"/>
  <c r="I8" i="4"/>
  <c r="R8" i="4" s="1"/>
  <c r="H8" i="4"/>
  <c r="G8" i="4"/>
  <c r="Q8" i="4" s="1"/>
  <c r="F8" i="4"/>
  <c r="E8" i="4"/>
  <c r="E16" i="4" s="1"/>
  <c r="D8" i="4"/>
  <c r="C8" i="4"/>
  <c r="L7" i="4"/>
  <c r="K7" i="4"/>
  <c r="J7" i="4"/>
  <c r="I7" i="4"/>
  <c r="H7" i="4"/>
  <c r="G7" i="4"/>
  <c r="D7" i="4"/>
  <c r="P6" i="4"/>
  <c r="O6" i="4"/>
  <c r="M6" i="4"/>
  <c r="L6" i="4"/>
  <c r="K6" i="4"/>
  <c r="K16" i="4" s="1"/>
  <c r="J6" i="4"/>
  <c r="J16" i="4" s="1"/>
  <c r="J17" i="4" s="1"/>
  <c r="I6" i="4"/>
  <c r="I14" i="4" s="1"/>
  <c r="I15" i="4" s="1"/>
  <c r="H6" i="4"/>
  <c r="G6" i="4"/>
  <c r="F6" i="4"/>
  <c r="E6" i="4"/>
  <c r="E7" i="4" s="1"/>
  <c r="D6" i="4"/>
  <c r="C6" i="4"/>
  <c r="C16" i="4" s="1"/>
  <c r="C21" i="4" s="1"/>
  <c r="L5" i="4"/>
  <c r="K5" i="4"/>
  <c r="J5" i="4"/>
  <c r="I5" i="4"/>
  <c r="H5" i="4"/>
  <c r="G5" i="4"/>
  <c r="F5" i="4"/>
  <c r="E5" i="4"/>
  <c r="D5" i="4"/>
  <c r="C5" i="4"/>
  <c r="B4" i="4"/>
  <c r="K24" i="1"/>
  <c r="I24" i="1"/>
  <c r="F18" i="6" l="1"/>
  <c r="F19" i="6"/>
  <c r="F17" i="6"/>
  <c r="J18" i="6"/>
  <c r="J19" i="6"/>
  <c r="C19" i="6"/>
  <c r="F12" i="6"/>
  <c r="N12" i="6" s="1"/>
  <c r="L19" i="6"/>
  <c r="N9" i="6"/>
  <c r="G12" i="6"/>
  <c r="G15" i="6"/>
  <c r="K18" i="6"/>
  <c r="F7" i="6"/>
  <c r="F11" i="6"/>
  <c r="H15" i="6"/>
  <c r="D18" i="6"/>
  <c r="L18" i="6"/>
  <c r="G7" i="6"/>
  <c r="N8" i="6"/>
  <c r="P9" i="6"/>
  <c r="G11" i="6"/>
  <c r="I12" i="6"/>
  <c r="I15" i="6"/>
  <c r="K17" i="6"/>
  <c r="E18" i="6"/>
  <c r="P6" i="6"/>
  <c r="F13" i="6"/>
  <c r="N15" i="6"/>
  <c r="H13" i="6"/>
  <c r="P13" i="6" s="1"/>
  <c r="O15" i="6"/>
  <c r="D19" i="6"/>
  <c r="P15" i="6"/>
  <c r="O9" i="6"/>
  <c r="H12" i="6"/>
  <c r="J13" i="6"/>
  <c r="Q13" i="6" s="1"/>
  <c r="N6" i="6"/>
  <c r="H7" i="6"/>
  <c r="J12" i="6"/>
  <c r="Q12" i="6" s="1"/>
  <c r="Q18" i="5"/>
  <c r="N18" i="5"/>
  <c r="P18" i="5"/>
  <c r="O18" i="5"/>
  <c r="N26" i="5"/>
  <c r="O26" i="5"/>
  <c r="O27" i="5"/>
  <c r="O25" i="5"/>
  <c r="N25" i="5"/>
  <c r="Q27" i="5"/>
  <c r="P27" i="5"/>
  <c r="P25" i="5"/>
  <c r="P19" i="5"/>
  <c r="E30" i="5"/>
  <c r="N30" i="5" s="1"/>
  <c r="J28" i="5"/>
  <c r="Q28" i="5" s="1"/>
  <c r="L29" i="5"/>
  <c r="Q29" i="5" s="1"/>
  <c r="N7" i="5"/>
  <c r="N12" i="5"/>
  <c r="C28" i="5"/>
  <c r="O7" i="5"/>
  <c r="O12" i="5"/>
  <c r="L28" i="5"/>
  <c r="J31" i="5"/>
  <c r="Q31" i="5" s="1"/>
  <c r="N6" i="5"/>
  <c r="N10" i="5"/>
  <c r="P12" i="5"/>
  <c r="N15" i="5"/>
  <c r="P16" i="5"/>
  <c r="N20" i="5"/>
  <c r="P21" i="5"/>
  <c r="I30" i="5"/>
  <c r="O6" i="5"/>
  <c r="Q7" i="5"/>
  <c r="O10" i="5"/>
  <c r="Q12" i="5"/>
  <c r="O15" i="5"/>
  <c r="Q16" i="5"/>
  <c r="O20" i="5"/>
  <c r="Q21" i="5"/>
  <c r="F28" i="5"/>
  <c r="O28" i="5" s="1"/>
  <c r="J30" i="5"/>
  <c r="D31" i="5"/>
  <c r="L31" i="5"/>
  <c r="P9" i="5"/>
  <c r="I28" i="5"/>
  <c r="P28" i="5" s="1"/>
  <c r="N16" i="5"/>
  <c r="I31" i="5"/>
  <c r="P31" i="5" s="1"/>
  <c r="O21" i="5"/>
  <c r="D28" i="5"/>
  <c r="E28" i="5"/>
  <c r="C31" i="5"/>
  <c r="P6" i="5"/>
  <c r="P10" i="5"/>
  <c r="N14" i="5"/>
  <c r="P15" i="5"/>
  <c r="N19" i="5"/>
  <c r="P20" i="5"/>
  <c r="G28" i="5"/>
  <c r="K30" i="5"/>
  <c r="P8" i="5"/>
  <c r="K28" i="5"/>
  <c r="H30" i="5"/>
  <c r="Q6" i="5"/>
  <c r="Q15" i="5"/>
  <c r="Q20" i="5"/>
  <c r="E24" i="4"/>
  <c r="E21" i="4"/>
  <c r="E17" i="4"/>
  <c r="M21" i="4"/>
  <c r="M24" i="4"/>
  <c r="M17" i="4"/>
  <c r="R14" i="4"/>
  <c r="L15" i="4"/>
  <c r="F7" i="4"/>
  <c r="F19" i="4"/>
  <c r="L17" i="4"/>
  <c r="L24" i="4"/>
  <c r="L21" i="4"/>
  <c r="Q16" i="4"/>
  <c r="C17" i="4"/>
  <c r="C24" i="4"/>
  <c r="K24" i="4"/>
  <c r="K17" i="4"/>
  <c r="D17" i="4"/>
  <c r="D24" i="4"/>
  <c r="D21" i="4"/>
  <c r="P8" i="4"/>
  <c r="P14" i="4"/>
  <c r="J21" i="4"/>
  <c r="G19" i="4"/>
  <c r="G16" i="4"/>
  <c r="Q14" i="4"/>
  <c r="R18" i="4"/>
  <c r="Q18" i="4"/>
  <c r="P18" i="4"/>
  <c r="O18" i="4"/>
  <c r="K21" i="4"/>
  <c r="H16" i="4"/>
  <c r="H19" i="4"/>
  <c r="H14" i="4"/>
  <c r="H15" i="4" s="1"/>
  <c r="Q6" i="4"/>
  <c r="O16" i="4"/>
  <c r="P16" i="4"/>
  <c r="P37" i="4"/>
  <c r="F16" i="4"/>
  <c r="L19" i="4"/>
  <c r="R27" i="4"/>
  <c r="G37" i="4"/>
  <c r="Q37" i="4" s="1"/>
  <c r="Q35" i="4"/>
  <c r="P35" i="4"/>
  <c r="J24" i="4"/>
  <c r="R35" i="4"/>
  <c r="I16" i="4"/>
  <c r="O27" i="4"/>
  <c r="J14" i="4"/>
  <c r="J15" i="4" s="1"/>
  <c r="O20" i="4"/>
  <c r="P27" i="4"/>
  <c r="O37" i="4"/>
  <c r="R6" i="4"/>
  <c r="C14" i="4"/>
  <c r="C15" i="4" s="1"/>
  <c r="K14" i="4"/>
  <c r="K15" i="4" s="1"/>
  <c r="I18" i="6" l="1"/>
  <c r="I19" i="6"/>
  <c r="I17" i="6"/>
  <c r="H19" i="6"/>
  <c r="P19" i="6" s="1"/>
  <c r="H17" i="6"/>
  <c r="C16" i="6"/>
  <c r="H18" i="6"/>
  <c r="O11" i="6"/>
  <c r="Q19" i="6"/>
  <c r="O13" i="6"/>
  <c r="Q18" i="6"/>
  <c r="N11" i="6"/>
  <c r="Q15" i="6"/>
  <c r="O12" i="6"/>
  <c r="P12" i="6"/>
  <c r="G17" i="6"/>
  <c r="N17" i="6" s="1"/>
  <c r="G18" i="6"/>
  <c r="N18" i="6" s="1"/>
  <c r="G19" i="6"/>
  <c r="N19" i="6" s="1"/>
  <c r="J17" i="6"/>
  <c r="Q17" i="6" s="1"/>
  <c r="N13" i="6"/>
  <c r="O29" i="5"/>
  <c r="N31" i="5"/>
  <c r="N28" i="5"/>
  <c r="N29" i="5"/>
  <c r="P29" i="5"/>
  <c r="O31" i="5"/>
  <c r="P30" i="5"/>
  <c r="Q30" i="5"/>
  <c r="O30" i="5"/>
  <c r="D23" i="4"/>
  <c r="D26" i="4"/>
  <c r="D29" i="4"/>
  <c r="D25" i="4"/>
  <c r="D28" i="4"/>
  <c r="K23" i="4"/>
  <c r="K26" i="4"/>
  <c r="K29" i="4"/>
  <c r="K28" i="4"/>
  <c r="K25" i="4"/>
  <c r="C23" i="4"/>
  <c r="C26" i="4"/>
  <c r="C29" i="4"/>
  <c r="H21" i="4"/>
  <c r="H17" i="4"/>
  <c r="H24" i="4"/>
  <c r="P24" i="4"/>
  <c r="L26" i="4"/>
  <c r="O24" i="4"/>
  <c r="L23" i="4"/>
  <c r="L25" i="4"/>
  <c r="L28" i="4"/>
  <c r="L29" i="4"/>
  <c r="Q24" i="4"/>
  <c r="I17" i="4"/>
  <c r="I24" i="4"/>
  <c r="I21" i="4"/>
  <c r="J29" i="4"/>
  <c r="J23" i="4"/>
  <c r="J25" i="4"/>
  <c r="J26" i="4"/>
  <c r="J28" i="4"/>
  <c r="F24" i="4"/>
  <c r="F21" i="4"/>
  <c r="F17" i="4"/>
  <c r="E26" i="4"/>
  <c r="E28" i="4"/>
  <c r="E23" i="4"/>
  <c r="E25" i="4"/>
  <c r="E29" i="4"/>
  <c r="G24" i="4"/>
  <c r="G21" i="4"/>
  <c r="G17" i="4"/>
  <c r="M23" i="4"/>
  <c r="M26" i="4"/>
  <c r="M28" i="4"/>
  <c r="M29" i="4"/>
  <c r="R16" i="4"/>
  <c r="O14" i="4"/>
  <c r="C28" i="4"/>
  <c r="O18" i="6" l="1"/>
  <c r="O19" i="6"/>
  <c r="O17" i="6"/>
  <c r="P18" i="6"/>
  <c r="P17" i="6"/>
  <c r="K32" i="4"/>
  <c r="K30" i="4"/>
  <c r="K38" i="4"/>
  <c r="K31" i="4"/>
  <c r="D30" i="4"/>
  <c r="D38" i="4"/>
  <c r="D31" i="4"/>
  <c r="D32" i="4"/>
  <c r="M31" i="4"/>
  <c r="M34" i="4"/>
  <c r="L30" i="4"/>
  <c r="O29" i="4"/>
  <c r="Q29" i="4"/>
  <c r="P29" i="4"/>
  <c r="L38" i="4"/>
  <c r="L32" i="4"/>
  <c r="L31" i="4"/>
  <c r="J31" i="4"/>
  <c r="J32" i="4"/>
  <c r="J38" i="4"/>
  <c r="C32" i="4"/>
  <c r="C34" i="4" s="1"/>
  <c r="C38" i="4"/>
  <c r="C31" i="4"/>
  <c r="G26" i="4"/>
  <c r="G28" i="4"/>
  <c r="G29" i="4"/>
  <c r="G25" i="4"/>
  <c r="G23" i="4"/>
  <c r="Q23" i="4" s="1"/>
  <c r="F23" i="4"/>
  <c r="F28" i="4"/>
  <c r="F29" i="4"/>
  <c r="F26" i="4"/>
  <c r="F25" i="4"/>
  <c r="P26" i="4"/>
  <c r="O26" i="4"/>
  <c r="Q26" i="4"/>
  <c r="H29" i="4"/>
  <c r="H25" i="4"/>
  <c r="H26" i="4"/>
  <c r="H23" i="4"/>
  <c r="H28" i="4"/>
  <c r="R28" i="4"/>
  <c r="Q28" i="4"/>
  <c r="P28" i="4"/>
  <c r="O28" i="4"/>
  <c r="O23" i="4"/>
  <c r="P23" i="4"/>
  <c r="I25" i="4"/>
  <c r="I29" i="4"/>
  <c r="I26" i="4"/>
  <c r="R26" i="4" s="1"/>
  <c r="I23" i="4"/>
  <c r="R23" i="4" s="1"/>
  <c r="I28" i="4"/>
  <c r="E38" i="4"/>
  <c r="E31" i="4"/>
  <c r="E30" i="4"/>
  <c r="E32" i="4"/>
  <c r="R24" i="4"/>
  <c r="J34" i="4" l="1"/>
  <c r="G31" i="4"/>
  <c r="G38" i="4"/>
  <c r="Q38" i="4" s="1"/>
  <c r="G32" i="4"/>
  <c r="G30" i="4"/>
  <c r="H38" i="4"/>
  <c r="H31" i="4"/>
  <c r="H32" i="4"/>
  <c r="H30" i="4"/>
  <c r="D33" i="4"/>
  <c r="D34" i="4"/>
  <c r="I30" i="4"/>
  <c r="I31" i="4"/>
  <c r="I32" i="4"/>
  <c r="I38" i="4"/>
  <c r="R38" i="4" s="1"/>
  <c r="E33" i="4"/>
  <c r="E34" i="4"/>
  <c r="R29" i="4"/>
  <c r="Q31" i="4"/>
  <c r="P31" i="4"/>
  <c r="O31" i="4"/>
  <c r="R31" i="4"/>
  <c r="P38" i="4"/>
  <c r="O38" i="4"/>
  <c r="J30" i="4"/>
  <c r="F31" i="4"/>
  <c r="F38" i="4"/>
  <c r="F32" i="4"/>
  <c r="F30" i="4"/>
  <c r="P32" i="4"/>
  <c r="L33" i="4"/>
  <c r="L34" i="4"/>
  <c r="O32" i="4"/>
  <c r="K33" i="4"/>
  <c r="K34" i="4"/>
  <c r="I33" i="4" l="1"/>
  <c r="I34" i="4"/>
  <c r="G33" i="4"/>
  <c r="G34" i="4"/>
  <c r="Q34" i="4" s="1"/>
  <c r="Q32" i="4"/>
  <c r="F33" i="4"/>
  <c r="F34" i="4"/>
  <c r="R34" i="4"/>
  <c r="P34" i="4"/>
  <c r="O34" i="4"/>
  <c r="R32" i="4"/>
  <c r="H33" i="4"/>
  <c r="H34" i="4"/>
  <c r="J3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B33" authorId="0" shapeId="0" xr:uid="{9F3A2EB2-6B5F-46A8-AD67-648F4F2A753B}">
      <text/>
    </comment>
    <comment ref="B34" authorId="0" shapeId="0" xr:uid="{95634E7B-C706-47E6-81C4-DA4EB72204BC}">
      <text/>
    </comment>
  </commentList>
</comments>
</file>

<file path=xl/sharedStrings.xml><?xml version="1.0" encoding="utf-8"?>
<sst xmlns="http://schemas.openxmlformats.org/spreadsheetml/2006/main" count="275" uniqueCount="219">
  <si>
    <t>S.No.</t>
  </si>
  <si>
    <t>Name</t>
  </si>
  <si>
    <t>CMP Rs.</t>
  </si>
  <si>
    <t>Mar Cap Rs.Cr.</t>
  </si>
  <si>
    <t>Debt Rs.Cr.</t>
  </si>
  <si>
    <t>Debt / Eq</t>
  </si>
  <si>
    <t>Prom. Hold. % as on 9.07</t>
  </si>
  <si>
    <t>Holding Inc/Dec</t>
  </si>
  <si>
    <t>CMP / FCF</t>
  </si>
  <si>
    <t>CFO/Operating profit</t>
  </si>
  <si>
    <t>PE Ratio</t>
  </si>
  <si>
    <t>PE Ratio Inc/Dec</t>
  </si>
  <si>
    <t>ROE Prev Ann %</t>
  </si>
  <si>
    <t>ROCE Prev Yr %</t>
  </si>
  <si>
    <t>Famous Brands</t>
  </si>
  <si>
    <t>United Spirits</t>
  </si>
  <si>
    <t>United Breweries</t>
  </si>
  <si>
    <t>Radico Khaitan</t>
  </si>
  <si>
    <t>Allied Blenders</t>
  </si>
  <si>
    <t>Piccadily Agro</t>
  </si>
  <si>
    <t>Tilaknagar Inds.</t>
  </si>
  <si>
    <t>Mansion house, Blue Lagoon</t>
  </si>
  <si>
    <t>Sula Vineyards</t>
  </si>
  <si>
    <t>Dindori, The souurce,RASA,Dia, York</t>
  </si>
  <si>
    <t>India Glycols</t>
  </si>
  <si>
    <t>Globus Spirits</t>
  </si>
  <si>
    <t>Som Distilleries</t>
  </si>
  <si>
    <t>G M Breweries</t>
  </si>
  <si>
    <t>G.M.SANTRA</t>
  </si>
  <si>
    <t>G.M.DOCTOR</t>
  </si>
  <si>
    <t>G.M.DILBAHAR SOUNF</t>
  </si>
  <si>
    <t>G.M.LIMBU PUNCH</t>
  </si>
  <si>
    <t>Assoc.Alcohols</t>
  </si>
  <si>
    <t>Jagatjit Inds.</t>
  </si>
  <si>
    <t>IFB Agro Inds.</t>
  </si>
  <si>
    <t>Comfort Intech</t>
  </si>
  <si>
    <t>Aurangabad Dist.</t>
  </si>
  <si>
    <t>Piccadily Sugar</t>
  </si>
  <si>
    <t>Shri Gang Indus</t>
  </si>
  <si>
    <t>Ravikumar Distll</t>
  </si>
  <si>
    <t>Silver Oak (I)</t>
  </si>
  <si>
    <t>Ind CMP/FCF</t>
  </si>
  <si>
    <t>Ind PE</t>
  </si>
  <si>
    <t>Sula</t>
  </si>
  <si>
    <t>almost 60% market share in premium wines, Shiraz Cabernet - India’s largest selling wine by value. Also have their own vineyard resorts.</t>
  </si>
  <si>
    <t>#</t>
  </si>
  <si>
    <t>Important points of sectors</t>
  </si>
  <si>
    <t>Wine or Liquor sector companies generally have high inventory days.</t>
  </si>
  <si>
    <t>In other sectors generally high inventory days is not good but in Liqour and wine it is not considered bad because aging processes for certain types of wine.</t>
  </si>
  <si>
    <t>The average CFO/EBITDA of the sector is 0.54, this shows that the companies did not quickly convert their sales into cash.</t>
  </si>
  <si>
    <r>
      <t>Generally, if the CFO/EBITDA ratio is around 1 is considered good because it shows that on selling of 1 rs. The item you received is 1 rs. Cash. But in this sector companies have high cash conversion.</t>
    </r>
    <r>
      <rPr>
        <b/>
        <sz val="11"/>
        <color theme="1"/>
        <rFont val="Aptos Narrow"/>
        <family val="2"/>
        <scheme val="minor"/>
      </rPr>
      <t xml:space="preserve"> Note that: </t>
    </r>
    <r>
      <rPr>
        <sz val="11"/>
        <color theme="1"/>
        <rFont val="Aptos Narrow"/>
        <family val="2"/>
        <scheme val="minor"/>
      </rPr>
      <t>If the ratio is &gt;1 it shows that debtors day are less or less debtors or we pay late of late paybles.</t>
    </r>
  </si>
  <si>
    <t>The lowest CMP/FCF shows stock is undervalued and the High shows stock overvalued. In this data GM breweries 35 ratio is good not high or not low.</t>
  </si>
  <si>
    <r>
      <t xml:space="preserve">A CMP/FCF ratio of -495.01 is extremely unusual and suggests that the company has negative free cash flow (FCF). This means the company is spending more cash than it generates from its operations, which is generally a </t>
    </r>
    <r>
      <rPr>
        <b/>
        <sz val="11"/>
        <color theme="1"/>
        <rFont val="Aptos Narrow"/>
        <family val="2"/>
        <scheme val="minor"/>
      </rPr>
      <t>red flag for investors</t>
    </r>
    <r>
      <rPr>
        <sz val="11"/>
        <color theme="1"/>
        <rFont val="Aptos Narrow"/>
        <family val="2"/>
        <scheme val="minor"/>
      </rPr>
      <t>. A negative CMP/FCF ratio indicates that the company is not currently generating positive cash flow from its operations, which can be concerning for several reasons:</t>
    </r>
  </si>
  <si>
    <t>Profit &amp; Loss Account / Income Statement</t>
  </si>
  <si>
    <t>TREND OVER YEARS</t>
  </si>
  <si>
    <t>Rs Cr</t>
  </si>
  <si>
    <t>LTM</t>
  </si>
  <si>
    <t>9 YEARS</t>
  </si>
  <si>
    <t>7 YEARS</t>
  </si>
  <si>
    <t>5 YEARS</t>
  </si>
  <si>
    <t>3 YEARS</t>
  </si>
  <si>
    <t>Sales</t>
  </si>
  <si>
    <t>% Growth YOY</t>
  </si>
  <si>
    <t>Check for sales growth. If a business is not growing for a few years, or growing slower than the industry and peers - Identify the reasons by reading Concalls &amp; Directo's Report</t>
  </si>
  <si>
    <t>Expenses</t>
  </si>
  <si>
    <t>Material Cost (% of Sales)</t>
  </si>
  <si>
    <t>Check for wide fluctuations in key expense items. For manufacturing firms, check their material costs etc. For services firms, look at employee costs.</t>
  </si>
  <si>
    <t>Power and Fuel</t>
  </si>
  <si>
    <t>Other Mfr. Exp</t>
  </si>
  <si>
    <t>Employee Cost</t>
  </si>
  <si>
    <t>Selling and Admin Cost</t>
  </si>
  <si>
    <t>Gross Profit</t>
  </si>
  <si>
    <t>Gross Profit Margin</t>
  </si>
  <si>
    <t>Gross Profit is calculated as Sales less  Cost of Goods Sold (COGS). Companies usually use Raw Material Expenses as COGS for manufacturing companies, and Employee Expenses as COGS for services companies. If there is deviation - check CC &amp; AR for reason</t>
  </si>
  <si>
    <t>EBITDA</t>
  </si>
  <si>
    <t>EBITDA Margins</t>
  </si>
  <si>
    <t>Other Income</t>
  </si>
  <si>
    <t>Other Income as % of Sales</t>
  </si>
  <si>
    <t>Depreciation</t>
  </si>
  <si>
    <t>EBIT</t>
  </si>
  <si>
    <t>Interest</t>
  </si>
  <si>
    <t>Interest Coverage(Times)</t>
  </si>
  <si>
    <t>Analyze this for firms with debt. It shows the easiness  of interest payments, and whether the firm has enough profits to pay the same.</t>
  </si>
  <si>
    <t>Profit before tax (PBT)</t>
  </si>
  <si>
    <t>PBT Margin</t>
  </si>
  <si>
    <t>Important profitability number. Better than Operating Margin. Check out changes in the same over years, and explore reasons for the same. Falling/rising PBT margin may indicate narrowing/expanding moat.</t>
  </si>
  <si>
    <t>Tax</t>
  </si>
  <si>
    <t>Actual Tax Rate</t>
  </si>
  <si>
    <t>Net profit</t>
  </si>
  <si>
    <t>Net Profit Margin</t>
  </si>
  <si>
    <t>EPS</t>
  </si>
  <si>
    <t>Better growth number than Net profit growth, because EPS is adjusted for any dilution etc. Seek gradual growth in this number, and be careful of a declining number.</t>
  </si>
  <si>
    <t>Price to earning</t>
  </si>
  <si>
    <t>Shows attractiveness of a firm with perception of the Market. Lower P/Es reflect lower attractivenss, and higher reflect higher attractiveness. However, P/Es in isolation tell nothing about the quality of the business, especially when you are looking at short term numbers.</t>
  </si>
  <si>
    <t>Price</t>
  </si>
  <si>
    <t>Dividend Payout</t>
  </si>
  <si>
    <t>Market Cap</t>
  </si>
  <si>
    <t>Retained Earnings</t>
  </si>
  <si>
    <t>Balance Sheet</t>
  </si>
  <si>
    <t>Equity Share Capital</t>
  </si>
  <si>
    <t>Reserves</t>
  </si>
  <si>
    <t>Borrowings</t>
  </si>
  <si>
    <t>Other Liabilities</t>
  </si>
  <si>
    <t>Total Liabilities</t>
  </si>
  <si>
    <t>Net Block</t>
  </si>
  <si>
    <t>Capital Work in Progress</t>
  </si>
  <si>
    <t>Investments</t>
  </si>
  <si>
    <t>Other Assets</t>
  </si>
  <si>
    <t>Total Assets</t>
  </si>
  <si>
    <t>Working Capital</t>
  </si>
  <si>
    <t>Debtors</t>
  </si>
  <si>
    <t>Inventory</t>
  </si>
  <si>
    <t>Cash &amp; Bank</t>
  </si>
  <si>
    <t>Key Ratios</t>
  </si>
  <si>
    <t>Debtor Days</t>
  </si>
  <si>
    <t>Inventory Turnover</t>
  </si>
  <si>
    <t>Net Fixed Asset Turnover</t>
  </si>
  <si>
    <t>Debt/Equity</t>
  </si>
  <si>
    <t>Return on Equity</t>
  </si>
  <si>
    <t>Return on Capital Employed</t>
  </si>
  <si>
    <t>Return on Invested Capital</t>
  </si>
  <si>
    <t>Market Cap (₹ Cr)</t>
  </si>
  <si>
    <t>Cash Flow Statement</t>
  </si>
  <si>
    <t>9-Years</t>
  </si>
  <si>
    <t>7-Years</t>
  </si>
  <si>
    <t>5-Years</t>
  </si>
  <si>
    <t>3-Years</t>
  </si>
  <si>
    <t>Cash from Operating Activity (CFO)</t>
  </si>
  <si>
    <t>% Growth YoY</t>
  </si>
  <si>
    <t>Cash from Investing Activity</t>
  </si>
  <si>
    <t>Cash from Financing Activity</t>
  </si>
  <si>
    <t>Net Cash Flow</t>
  </si>
  <si>
    <t>CFO/Sales</t>
  </si>
  <si>
    <t>CFO/Net Profit</t>
  </si>
  <si>
    <t>CFO/EBITDA</t>
  </si>
  <si>
    <t>Capex</t>
  </si>
  <si>
    <t>FCFF</t>
  </si>
  <si>
    <t>Average FCF (3 Years)</t>
  </si>
  <si>
    <t>FCF Growth YoY</t>
  </si>
  <si>
    <t>FCF/Sales</t>
  </si>
  <si>
    <t>FCF/Net Profit</t>
  </si>
  <si>
    <t>Enter Manually- Go to Screener&gt;CFI&gt;(Asset Purchased-Asset Sold)</t>
  </si>
  <si>
    <t>Trends Analysis</t>
  </si>
  <si>
    <t>Profitability Ratios</t>
  </si>
  <si>
    <t>What to look for?</t>
  </si>
  <si>
    <t>Sales Growth</t>
  </si>
  <si>
    <t>Higher is better,  look for deviation reason in AR &amp; CC</t>
  </si>
  <si>
    <t>Expenses Growth</t>
  </si>
  <si>
    <t>Compare with sales growth. Growth higher than sales growth suggests weak  pricing power and pressure on margin</t>
  </si>
  <si>
    <t>Sustainable Growth Rate</t>
  </si>
  <si>
    <t>Higher is better, as it indicates the effectiveness and efficiency with which the company is managing its operations</t>
  </si>
  <si>
    <t>Gross Profit Growth</t>
  </si>
  <si>
    <t>Higher is better, but also look for long term stability and consistency</t>
  </si>
  <si>
    <t>EBITDA Growth</t>
  </si>
  <si>
    <t>EBIT Growth</t>
  </si>
  <si>
    <t>PBT Growth</t>
  </si>
  <si>
    <t>Net Profit Growth</t>
  </si>
  <si>
    <t>Dividend Growth</t>
  </si>
  <si>
    <t>Higher isn't always better, If co. is generating high ROE, which means the management is allocating capital efficiently</t>
  </si>
  <si>
    <t>Gross Margin</t>
  </si>
  <si>
    <t>Higher is better, but also look for long term stability and consistency, plus the nature of the industry compare with peers</t>
  </si>
  <si>
    <t>Operating Margin</t>
  </si>
  <si>
    <t>Net Margin</t>
  </si>
  <si>
    <t>Efficiency Ratios</t>
  </si>
  <si>
    <t xml:space="preserve">Lower/reducing is better. Compare with industry peer(s) </t>
  </si>
  <si>
    <t>Debtor Turnover</t>
  </si>
  <si>
    <t>Inventory Days</t>
  </si>
  <si>
    <t xml:space="preserve">Higher/rising is better. Compare with industry peer(s) </t>
  </si>
  <si>
    <t>Total Asset Turnover</t>
  </si>
  <si>
    <t>Sales/Capital Employed</t>
  </si>
  <si>
    <t>Leverage Ratios</t>
  </si>
  <si>
    <t>Nil / lower than 0.5 / reducing is better</t>
  </si>
  <si>
    <t>Debt/Assets</t>
  </si>
  <si>
    <t>Lower is better</t>
  </si>
  <si>
    <t>Debt/EBITDA</t>
  </si>
  <si>
    <t>Debt/Capital</t>
  </si>
  <si>
    <t>CFO/Debt</t>
  </si>
  <si>
    <t>Higher is better</t>
  </si>
  <si>
    <t>Debt Burden</t>
  </si>
  <si>
    <t>Interest Coverage (Times)</t>
  </si>
  <si>
    <t>Look for number &gt; 5</t>
  </si>
  <si>
    <t>Operating Leverage</t>
  </si>
  <si>
    <t>Financial Leverage</t>
  </si>
  <si>
    <t>DuPont Ratio</t>
  </si>
  <si>
    <t>DuPont ROA</t>
  </si>
  <si>
    <t>Sales/Total Asset</t>
  </si>
  <si>
    <t>Look for number &gt; 20%. Also check if the debt is low/nil. Compare with industry peer(s)</t>
  </si>
  <si>
    <t>Capital Allocation Ratios</t>
  </si>
  <si>
    <t>EBIT Margins</t>
  </si>
  <si>
    <t>NOPAT</t>
  </si>
  <si>
    <t>Cash Ratios</t>
  </si>
  <si>
    <t>Free Cash Flow (Rs Cr)</t>
  </si>
  <si>
    <t>Look for positive and rising number. If the company consistently generates negative FCF over say 10 years, avoid it</t>
  </si>
  <si>
    <t>Operating Cash Flow Growth</t>
  </si>
  <si>
    <t>Free Cash Flow Growth</t>
  </si>
  <si>
    <t>The higher the percentage, the better as it shows how profitable the company is. Check for OCF growing in line with sales over time. Large deviations mahy be a sign of weakness and inconsistency</t>
  </si>
  <si>
    <t>CFO/Total Assets</t>
  </si>
  <si>
    <t>Higher is better. Show how well the company uses its assets to generate operating cash flow</t>
  </si>
  <si>
    <t>CFO/Total Debt</t>
  </si>
  <si>
    <t>Higher, and more than 100%, is better. Shows the ability of the company to use its operating cash flows to pay off its debt</t>
  </si>
  <si>
    <t>Cash Interest Coverage</t>
  </si>
  <si>
    <t>Indicates the company's ability to make interest payments on its entire debt. A highly leveraged company will have a low multiple, and a company with a strong balance sheet will have a high multiple. Any company with a cash interest multiple less than 1.0 runs an immediate risk of potential default</t>
  </si>
  <si>
    <t>CFO/Capex</t>
  </si>
  <si>
    <t>Measures the capital available for internal reinvestment and for payments on existing debt. When this ratio exceeds 1.0, the company has enough funds available to meet its capital investment</t>
  </si>
  <si>
    <t>Valuation Ratios</t>
  </si>
  <si>
    <t>Enterprise Value (EV)</t>
  </si>
  <si>
    <t>EV/EBITDA</t>
  </si>
  <si>
    <t>Price/Earnings</t>
  </si>
  <si>
    <t>Price/Sales</t>
  </si>
  <si>
    <t>Price/CFO</t>
  </si>
  <si>
    <t>Price/Book Value</t>
  </si>
  <si>
    <t>Raw Material Cost</t>
  </si>
  <si>
    <t>Change in Inventory</t>
  </si>
  <si>
    <t>Other Expenses</t>
  </si>
  <si>
    <t>Operating Profit</t>
  </si>
  <si>
    <t>Profit Before Tax</t>
  </si>
  <si>
    <t>Net Profit</t>
  </si>
  <si>
    <t>Dividend Amount</t>
  </si>
  <si>
    <t>Receivables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</si>
</sst>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64" formatCode="_ * #,##0.0_ ;_ * \-#,##0.0_ ;_ * &quot;-&quot;??_ ;_ @_ "/>
    <numFmt numFmtId="165" formatCode="[$-409]mmm\-yy;@"/>
    <numFmt numFmtId="166" formatCode="0.0%"/>
    <numFmt numFmtId="167" formatCode="_ * #,##0_ ;_ * \-#,##0_ ;_ * &quot;-&quot;??_ ;_ @_ "/>
    <numFmt numFmtId="168" formatCode="_(* #,##0.00_);_(* \(#,##0.00\);_(* &quot;-&quot;??_);_(@_)"/>
    <numFmt numFmtId="169" formatCode="0.0000%"/>
    <numFmt numFmtId="170" formatCode="0.0"/>
  </numFmts>
  <fonts count="33" x14ac:knownFonts="1">
    <font>
      <sz val="11"/>
      <color theme="1"/>
      <name val="Aptos Narrow"/>
      <family val="2"/>
      <scheme val="minor"/>
    </font>
    <font>
      <sz val="11"/>
      <color theme="1"/>
      <name val="Aptos Narrow"/>
      <family val="2"/>
      <scheme val="minor"/>
    </font>
    <font>
      <b/>
      <sz val="11"/>
      <color theme="1"/>
      <name val="Aptos Narrow"/>
      <family val="2"/>
      <scheme val="minor"/>
    </font>
    <font>
      <sz val="9"/>
      <color theme="1"/>
      <name val="Aptos Narrow"/>
      <family val="2"/>
      <scheme val="minor"/>
    </font>
    <font>
      <b/>
      <sz val="18"/>
      <color theme="0"/>
      <name val="Calibri Light"/>
      <family val="2"/>
    </font>
    <font>
      <b/>
      <sz val="20"/>
      <color theme="0"/>
      <name val="Calibri Light"/>
      <family val="2"/>
    </font>
    <font>
      <sz val="10"/>
      <color theme="1"/>
      <name val="Arial"/>
      <family val="2"/>
    </font>
    <font>
      <b/>
      <sz val="16"/>
      <color theme="0"/>
      <name val="Calibri Light"/>
      <family val="2"/>
    </font>
    <font>
      <b/>
      <sz val="12"/>
      <color theme="0"/>
      <name val="Calibri Light"/>
      <family val="2"/>
    </font>
    <font>
      <b/>
      <sz val="10"/>
      <color theme="1"/>
      <name val="Arial"/>
      <family val="2"/>
    </font>
    <font>
      <b/>
      <sz val="12"/>
      <color theme="1"/>
      <name val="Calibri Light"/>
      <family val="2"/>
    </font>
    <font>
      <sz val="12"/>
      <color theme="1"/>
      <name val="Calibri Light"/>
      <family val="2"/>
    </font>
    <font>
      <i/>
      <sz val="12"/>
      <color rgb="FF0000FF"/>
      <name val="Calibri Light"/>
      <family val="2"/>
    </font>
    <font>
      <b/>
      <sz val="12"/>
      <color rgb="FF0000FF"/>
      <name val="Calibri Light"/>
      <family val="2"/>
    </font>
    <font>
      <i/>
      <sz val="12"/>
      <color theme="1"/>
      <name val="Calibri Light"/>
      <family val="2"/>
    </font>
    <font>
      <b/>
      <sz val="18"/>
      <color theme="0"/>
      <name val="Aptos Narrow"/>
      <family val="2"/>
      <scheme val="minor"/>
    </font>
    <font>
      <sz val="12"/>
      <color theme="1"/>
      <name val="Aptos Narrow"/>
      <family val="2"/>
      <scheme val="minor"/>
    </font>
    <font>
      <sz val="12"/>
      <color theme="1"/>
      <name val="Arial"/>
      <family val="2"/>
    </font>
    <font>
      <b/>
      <sz val="20"/>
      <color theme="0"/>
      <name val="Aptos Narrow"/>
      <family val="2"/>
      <scheme val="minor"/>
    </font>
    <font>
      <b/>
      <sz val="16"/>
      <color theme="0"/>
      <name val="Aptos Narrow"/>
      <family val="2"/>
      <scheme val="minor"/>
    </font>
    <font>
      <b/>
      <sz val="12"/>
      <color theme="1"/>
      <name val="Aptos Narrow"/>
      <family val="2"/>
      <scheme val="minor"/>
    </font>
    <font>
      <b/>
      <sz val="12"/>
      <color theme="0"/>
      <name val="Aptos Narrow"/>
      <family val="2"/>
      <scheme val="minor"/>
    </font>
    <font>
      <b/>
      <sz val="12"/>
      <color theme="1"/>
      <name val="Arial"/>
      <family val="2"/>
    </font>
    <font>
      <b/>
      <i/>
      <sz val="12"/>
      <color rgb="FFC00000"/>
      <name val="Aptos Narrow"/>
      <family val="2"/>
      <scheme val="minor"/>
    </font>
    <font>
      <i/>
      <sz val="12"/>
      <color rgb="FF0000FF"/>
      <name val="Aptos Narrow"/>
      <family val="2"/>
      <scheme val="minor"/>
    </font>
    <font>
      <b/>
      <i/>
      <sz val="12"/>
      <color rgb="FF0000FF"/>
      <name val="Aptos Narrow"/>
      <family val="2"/>
      <scheme val="minor"/>
    </font>
    <font>
      <i/>
      <sz val="12"/>
      <color theme="1"/>
      <name val="Aptos Narrow"/>
      <family val="2"/>
      <scheme val="minor"/>
    </font>
    <font>
      <b/>
      <i/>
      <sz val="12"/>
      <color theme="1"/>
      <name val="Aptos Narrow"/>
      <family val="2"/>
      <scheme val="minor"/>
    </font>
    <font>
      <b/>
      <i/>
      <sz val="12"/>
      <color theme="1"/>
      <name val="Arial"/>
      <family val="2"/>
    </font>
    <font>
      <i/>
      <sz val="12"/>
      <color theme="1"/>
      <name val="Arial"/>
      <family val="2"/>
    </font>
    <font>
      <sz val="12"/>
      <name val="Aptos Narrow"/>
      <family val="2"/>
      <scheme val="minor"/>
    </font>
    <font>
      <i/>
      <sz val="12"/>
      <color theme="0"/>
      <name val="Aptos Narrow"/>
      <family val="2"/>
      <scheme val="minor"/>
    </font>
    <font>
      <sz val="10"/>
      <color theme="1"/>
      <name val="Aptos Narrow"/>
      <family val="2"/>
      <scheme val="minor"/>
    </font>
  </fonts>
  <fills count="11">
    <fill>
      <patternFill patternType="none"/>
    </fill>
    <fill>
      <patternFill patternType="gray125"/>
    </fill>
    <fill>
      <patternFill patternType="solid">
        <fgColor theme="5" tint="0.59999389629810485"/>
        <bgColor indexed="64"/>
      </patternFill>
    </fill>
    <fill>
      <patternFill patternType="solid">
        <fgColor rgb="FF92D050"/>
        <bgColor indexed="64"/>
      </patternFill>
    </fill>
    <fill>
      <patternFill patternType="solid">
        <fgColor rgb="FFFF3300"/>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002060"/>
        <bgColor indexed="64"/>
      </patternFill>
    </fill>
    <fill>
      <patternFill patternType="solid">
        <fgColor theme="0"/>
        <bgColor indexed="64"/>
      </patternFill>
    </fill>
    <fill>
      <patternFill patternType="solid">
        <fgColor theme="0" tint="-4.9989318521683403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hair">
        <color auto="1"/>
      </top>
      <bottom style="hair">
        <color auto="1"/>
      </bottom>
      <diagonal/>
    </border>
    <border>
      <left/>
      <right/>
      <top style="hair">
        <color auto="1"/>
      </top>
      <bottom/>
      <diagonal/>
    </border>
    <border>
      <left/>
      <right/>
      <top style="thin">
        <color indexed="64"/>
      </top>
      <bottom style="thin">
        <color indexed="64"/>
      </bottom>
      <diagonal/>
    </border>
    <border>
      <left/>
      <right/>
      <top/>
      <bottom style="hair">
        <color auto="1"/>
      </bottom>
      <diagonal/>
    </border>
    <border>
      <left style="thin">
        <color indexed="64"/>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cellStyleXfs>
  <cellXfs count="196">
    <xf numFmtId="0" fontId="0" fillId="0" borderId="0" xfId="0"/>
    <xf numFmtId="0" fontId="2" fillId="2" borderId="1" xfId="3" applyFont="1" applyFill="1" applyBorder="1" applyAlignment="1">
      <alignment horizontal="left" wrapText="1"/>
    </xf>
    <xf numFmtId="0" fontId="2" fillId="2" borderId="1" xfId="3" applyFont="1" applyFill="1" applyBorder="1" applyAlignment="1">
      <alignment wrapText="1"/>
    </xf>
    <xf numFmtId="0" fontId="2" fillId="0" borderId="0" xfId="3" applyFont="1" applyAlignment="1">
      <alignment wrapText="1"/>
    </xf>
    <xf numFmtId="0" fontId="1" fillId="0" borderId="1" xfId="3" applyBorder="1" applyAlignment="1">
      <alignment horizontal="left"/>
    </xf>
    <xf numFmtId="0" fontId="2" fillId="0" borderId="1" xfId="3" applyFont="1" applyBorder="1"/>
    <xf numFmtId="164" fontId="0" fillId="0" borderId="1" xfId="4" applyNumberFormat="1" applyFont="1" applyBorder="1"/>
    <xf numFmtId="0" fontId="1" fillId="0" borderId="1" xfId="3" applyBorder="1"/>
    <xf numFmtId="0" fontId="1" fillId="3" borderId="1" xfId="3" applyFill="1" applyBorder="1"/>
    <xf numFmtId="0" fontId="1" fillId="0" borderId="0" xfId="3"/>
    <xf numFmtId="0" fontId="1" fillId="4" borderId="1" xfId="3" applyFill="1" applyBorder="1"/>
    <xf numFmtId="0" fontId="2" fillId="5" borderId="1" xfId="3" applyFont="1" applyFill="1" applyBorder="1"/>
    <xf numFmtId="2" fontId="1" fillId="0" borderId="1" xfId="3" applyNumberFormat="1" applyBorder="1"/>
    <xf numFmtId="0" fontId="1" fillId="0" borderId="2" xfId="3" applyBorder="1"/>
    <xf numFmtId="0" fontId="1" fillId="0" borderId="3" xfId="3" applyBorder="1"/>
    <xf numFmtId="0" fontId="3" fillId="0" borderId="0" xfId="3" applyFont="1"/>
    <xf numFmtId="0" fontId="1" fillId="6" borderId="1" xfId="3" applyFill="1" applyBorder="1"/>
    <xf numFmtId="0" fontId="2" fillId="2" borderId="1" xfId="3" applyFont="1" applyFill="1" applyBorder="1" applyAlignment="1">
      <alignment horizontal="center"/>
    </xf>
    <xf numFmtId="0" fontId="2" fillId="7" borderId="0" xfId="3" applyFont="1" applyFill="1"/>
    <xf numFmtId="0" fontId="1" fillId="0" borderId="0" xfId="3" applyAlignment="1">
      <alignment horizontal="left" vertical="top" wrapText="1"/>
    </xf>
    <xf numFmtId="0" fontId="2" fillId="5" borderId="1" xfId="3" applyFont="1" applyFill="1" applyBorder="1" applyAlignment="1">
      <alignment horizontal="center"/>
    </xf>
    <xf numFmtId="0" fontId="1" fillId="0" borderId="0" xfId="3" applyAlignment="1">
      <alignment horizontal="left" wrapText="1"/>
    </xf>
    <xf numFmtId="0" fontId="1" fillId="0" borderId="0" xfId="3" applyAlignment="1">
      <alignment horizontal="left"/>
    </xf>
    <xf numFmtId="0" fontId="4" fillId="8" borderId="0" xfId="0" applyFont="1" applyFill="1" applyAlignment="1">
      <alignment horizontal="center"/>
    </xf>
    <xf numFmtId="0" fontId="5" fillId="8" borderId="0" xfId="0" applyFont="1" applyFill="1"/>
    <xf numFmtId="0" fontId="5" fillId="0" borderId="0" xfId="0" applyFont="1"/>
    <xf numFmtId="0" fontId="0" fillId="9" borderId="0" xfId="0" applyFill="1" applyAlignment="1">
      <alignment vertical="top" wrapText="1"/>
    </xf>
    <xf numFmtId="0" fontId="6" fillId="9" borderId="0" xfId="0" applyFont="1" applyFill="1"/>
    <xf numFmtId="0" fontId="6" fillId="0" borderId="0" xfId="0" applyFont="1"/>
    <xf numFmtId="43" fontId="7" fillId="8" borderId="0" xfId="0" applyNumberFormat="1" applyFont="1" applyFill="1" applyAlignment="1">
      <alignment horizontal="center"/>
    </xf>
    <xf numFmtId="0" fontId="7" fillId="8" borderId="0" xfId="0" applyFont="1" applyFill="1" applyAlignment="1">
      <alignment horizontal="center"/>
    </xf>
    <xf numFmtId="0" fontId="8" fillId="8" borderId="0" xfId="0" applyFont="1" applyFill="1" applyAlignment="1">
      <alignment horizontal="center"/>
    </xf>
    <xf numFmtId="0" fontId="8" fillId="0" borderId="0" xfId="0" applyFont="1" applyAlignment="1">
      <alignment horizontal="center"/>
    </xf>
    <xf numFmtId="0" fontId="8" fillId="8" borderId="0" xfId="0" applyFont="1" applyFill="1" applyAlignment="1">
      <alignment horizontal="center"/>
    </xf>
    <xf numFmtId="0" fontId="9" fillId="9" borderId="0" xfId="0" applyFont="1" applyFill="1"/>
    <xf numFmtId="0" fontId="9" fillId="0" borderId="0" xfId="0" applyFont="1"/>
    <xf numFmtId="0" fontId="8" fillId="8" borderId="0" xfId="0" applyFont="1" applyFill="1"/>
    <xf numFmtId="165" fontId="8" fillId="8" borderId="0" xfId="0" applyNumberFormat="1" applyFont="1" applyFill="1" applyAlignment="1">
      <alignment horizontal="center"/>
    </xf>
    <xf numFmtId="166" fontId="8" fillId="8" borderId="0" xfId="0" applyNumberFormat="1" applyFont="1" applyFill="1" applyAlignment="1">
      <alignment horizontal="center"/>
    </xf>
    <xf numFmtId="166" fontId="8" fillId="0" borderId="0" xfId="0" applyNumberFormat="1" applyFont="1" applyAlignment="1">
      <alignment horizontal="center"/>
    </xf>
    <xf numFmtId="0" fontId="10" fillId="0" borderId="4" xfId="0" applyFont="1" applyBorder="1"/>
    <xf numFmtId="167" fontId="10" fillId="0" borderId="4" xfId="1" applyNumberFormat="1" applyFont="1" applyFill="1" applyBorder="1"/>
    <xf numFmtId="167" fontId="10" fillId="0" borderId="0" xfId="1" applyNumberFormat="1" applyFont="1" applyFill="1" applyBorder="1"/>
    <xf numFmtId="166" fontId="11" fillId="0" borderId="4" xfId="0" applyNumberFormat="1" applyFont="1" applyBorder="1"/>
    <xf numFmtId="0" fontId="12" fillId="0" borderId="4" xfId="0" applyFont="1" applyBorder="1"/>
    <xf numFmtId="43" fontId="13" fillId="0" borderId="4" xfId="1" applyFont="1" applyFill="1" applyBorder="1"/>
    <xf numFmtId="9" fontId="12" fillId="0" borderId="4" xfId="2" applyFont="1" applyFill="1" applyBorder="1"/>
    <xf numFmtId="166" fontId="14" fillId="0" borderId="4" xfId="2" applyNumberFormat="1" applyFont="1" applyFill="1" applyBorder="1"/>
    <xf numFmtId="166" fontId="14" fillId="0" borderId="0" xfId="2" applyNumberFormat="1" applyFont="1" applyFill="1" applyBorder="1"/>
    <xf numFmtId="0" fontId="11" fillId="0" borderId="4" xfId="0" applyFont="1" applyBorder="1"/>
    <xf numFmtId="167" fontId="11" fillId="0" borderId="4" xfId="1" applyNumberFormat="1" applyFont="1" applyFill="1" applyBorder="1"/>
    <xf numFmtId="167" fontId="11" fillId="0" borderId="0" xfId="1" applyNumberFormat="1" applyFont="1" applyFill="1" applyBorder="1"/>
    <xf numFmtId="43" fontId="14" fillId="0" borderId="4" xfId="1" applyFont="1" applyFill="1" applyBorder="1" applyAlignment="1">
      <alignment horizontal="left" indent="1"/>
    </xf>
    <xf numFmtId="9" fontId="14" fillId="0" borderId="4" xfId="2" applyFont="1" applyFill="1" applyBorder="1"/>
    <xf numFmtId="43" fontId="14" fillId="0" borderId="5" xfId="1" applyFont="1" applyFill="1" applyBorder="1" applyAlignment="1">
      <alignment horizontal="left" indent="1"/>
    </xf>
    <xf numFmtId="9" fontId="14" fillId="0" borderId="5" xfId="2" applyFont="1" applyFill="1" applyBorder="1"/>
    <xf numFmtId="166" fontId="14" fillId="0" borderId="5" xfId="2" applyNumberFormat="1" applyFont="1" applyFill="1" applyBorder="1"/>
    <xf numFmtId="166" fontId="11" fillId="0" borderId="5" xfId="0" applyNumberFormat="1" applyFont="1" applyBorder="1"/>
    <xf numFmtId="0" fontId="10" fillId="0" borderId="6" xfId="0" applyFont="1" applyBorder="1"/>
    <xf numFmtId="167" fontId="10" fillId="0" borderId="6" xfId="1" applyNumberFormat="1" applyFont="1" applyFill="1" applyBorder="1"/>
    <xf numFmtId="166" fontId="10" fillId="0" borderId="6" xfId="1" applyNumberFormat="1" applyFont="1" applyFill="1" applyBorder="1"/>
    <xf numFmtId="166" fontId="10" fillId="0" borderId="0" xfId="1" applyNumberFormat="1" applyFont="1" applyFill="1" applyBorder="1"/>
    <xf numFmtId="166" fontId="11" fillId="0" borderId="6" xfId="0" applyNumberFormat="1" applyFont="1" applyBorder="1"/>
    <xf numFmtId="0" fontId="12" fillId="0" borderId="0" xfId="0" applyFont="1" applyAlignment="1">
      <alignment vertical="top"/>
    </xf>
    <xf numFmtId="9" fontId="12" fillId="0" borderId="0" xfId="2" applyFont="1" applyFill="1" applyBorder="1" applyAlignment="1">
      <alignment vertical="top"/>
    </xf>
    <xf numFmtId="166" fontId="14" fillId="0" borderId="0" xfId="2" applyNumberFormat="1" applyFont="1" applyFill="1" applyBorder="1" applyAlignment="1">
      <alignment vertical="top"/>
    </xf>
    <xf numFmtId="166" fontId="11" fillId="0" borderId="0" xfId="0" applyNumberFormat="1" applyFont="1" applyAlignment="1">
      <alignment vertical="top"/>
    </xf>
    <xf numFmtId="0" fontId="12" fillId="0" borderId="7" xfId="0" applyFont="1" applyBorder="1"/>
    <xf numFmtId="9" fontId="12" fillId="0" borderId="7" xfId="2" applyFont="1" applyFill="1" applyBorder="1"/>
    <xf numFmtId="9" fontId="12" fillId="0" borderId="0" xfId="2" applyFont="1" applyFill="1" applyBorder="1"/>
    <xf numFmtId="166" fontId="11" fillId="0" borderId="7" xfId="0" applyNumberFormat="1" applyFont="1" applyBorder="1"/>
    <xf numFmtId="166" fontId="12" fillId="0" borderId="4" xfId="1" applyNumberFormat="1" applyFont="1" applyFill="1" applyBorder="1"/>
    <xf numFmtId="166" fontId="12" fillId="0" borderId="0" xfId="1" applyNumberFormat="1" applyFont="1" applyFill="1" applyBorder="1"/>
    <xf numFmtId="0" fontId="14" fillId="0" borderId="4" xfId="0" applyFont="1" applyBorder="1"/>
    <xf numFmtId="167" fontId="14" fillId="0" borderId="4" xfId="1" applyNumberFormat="1" applyFont="1" applyFill="1" applyBorder="1"/>
    <xf numFmtId="167" fontId="14" fillId="0" borderId="0" xfId="1" applyNumberFormat="1" applyFont="1" applyFill="1" applyBorder="1"/>
    <xf numFmtId="0" fontId="11" fillId="0" borderId="5" xfId="0" applyFont="1" applyBorder="1"/>
    <xf numFmtId="166" fontId="11" fillId="0" borderId="5" xfId="1" applyNumberFormat="1" applyFont="1" applyFill="1" applyBorder="1"/>
    <xf numFmtId="166" fontId="11" fillId="0" borderId="0" xfId="1" applyNumberFormat="1" applyFont="1" applyFill="1" applyBorder="1"/>
    <xf numFmtId="167" fontId="6" fillId="9" borderId="0" xfId="0" applyNumberFormat="1" applyFont="1" applyFill="1"/>
    <xf numFmtId="167" fontId="9" fillId="9" borderId="0" xfId="0" applyNumberFormat="1" applyFont="1" applyFill="1"/>
    <xf numFmtId="43" fontId="13" fillId="0" borderId="7" xfId="1" applyFont="1" applyFill="1" applyBorder="1"/>
    <xf numFmtId="166" fontId="12" fillId="0" borderId="7" xfId="2" applyNumberFormat="1" applyFont="1" applyFill="1" applyBorder="1"/>
    <xf numFmtId="166" fontId="12" fillId="0" borderId="0" xfId="2" applyNumberFormat="1" applyFont="1" applyFill="1" applyBorder="1"/>
    <xf numFmtId="164" fontId="11" fillId="0" borderId="4" xfId="1" applyNumberFormat="1" applyFont="1" applyFill="1" applyBorder="1"/>
    <xf numFmtId="164" fontId="11" fillId="0" borderId="0" xfId="1" applyNumberFormat="1" applyFont="1" applyFill="1" applyBorder="1"/>
    <xf numFmtId="9" fontId="6" fillId="9" borderId="0" xfId="2" applyFont="1" applyFill="1" applyBorder="1"/>
    <xf numFmtId="166" fontId="12" fillId="0" borderId="4" xfId="2" applyNumberFormat="1" applyFont="1" applyFill="1" applyBorder="1"/>
    <xf numFmtId="9" fontId="9" fillId="9" borderId="0" xfId="2" applyFont="1" applyFill="1" applyBorder="1"/>
    <xf numFmtId="164" fontId="11" fillId="0" borderId="5" xfId="1" applyNumberFormat="1" applyFont="1" applyFill="1" applyBorder="1"/>
    <xf numFmtId="0" fontId="11" fillId="0" borderId="7" xfId="0" applyFont="1" applyBorder="1"/>
    <xf numFmtId="166" fontId="11" fillId="0" borderId="0" xfId="0" applyNumberFormat="1" applyFont="1"/>
    <xf numFmtId="166" fontId="11" fillId="0" borderId="4" xfId="1" applyNumberFormat="1" applyFont="1" applyFill="1" applyBorder="1"/>
    <xf numFmtId="0" fontId="11" fillId="0" borderId="0" xfId="0" applyFont="1"/>
    <xf numFmtId="0" fontId="15" fillId="8" borderId="8" xfId="0" applyFont="1" applyFill="1" applyBorder="1" applyAlignment="1">
      <alignment horizontal="center"/>
    </xf>
    <xf numFmtId="0" fontId="16" fillId="9" borderId="0" xfId="0" applyFont="1" applyFill="1"/>
    <xf numFmtId="0" fontId="16" fillId="8" borderId="0" xfId="0" applyFont="1" applyFill="1"/>
    <xf numFmtId="0" fontId="17" fillId="9" borderId="0" xfId="0" applyFont="1" applyFill="1"/>
    <xf numFmtId="0" fontId="17" fillId="0" borderId="0" xfId="0" applyFont="1"/>
    <xf numFmtId="0" fontId="18" fillId="0" borderId="0" xfId="0" applyFont="1" applyAlignment="1">
      <alignment horizontal="center"/>
    </xf>
    <xf numFmtId="0" fontId="16" fillId="0" borderId="0" xfId="0" applyFont="1"/>
    <xf numFmtId="0" fontId="19" fillId="8" borderId="0" xfId="0" applyFont="1" applyFill="1" applyAlignment="1">
      <alignment horizontal="center"/>
    </xf>
    <xf numFmtId="0" fontId="20" fillId="9" borderId="0" xfId="0" applyFont="1" applyFill="1"/>
    <xf numFmtId="0" fontId="21" fillId="8" borderId="0" xfId="0" applyFont="1" applyFill="1"/>
    <xf numFmtId="0" fontId="22" fillId="9" borderId="0" xfId="0" applyFont="1" applyFill="1"/>
    <xf numFmtId="0" fontId="22" fillId="0" borderId="0" xfId="0" applyFont="1"/>
    <xf numFmtId="165" fontId="21" fillId="8" borderId="0" xfId="0" applyNumberFormat="1" applyFont="1" applyFill="1" applyAlignment="1">
      <alignment horizontal="center"/>
    </xf>
    <xf numFmtId="0" fontId="16" fillId="0" borderId="7" xfId="0" applyFont="1" applyBorder="1"/>
    <xf numFmtId="167" fontId="16" fillId="0" borderId="7" xfId="1" applyNumberFormat="1" applyFont="1" applyFill="1" applyBorder="1" applyAlignment="1">
      <alignment horizontal="center"/>
    </xf>
    <xf numFmtId="10" fontId="16" fillId="10" borderId="0" xfId="2" applyNumberFormat="1" applyFont="1" applyFill="1" applyBorder="1"/>
    <xf numFmtId="0" fontId="16" fillId="0" borderId="4" xfId="0" applyFont="1" applyBorder="1"/>
    <xf numFmtId="167" fontId="16" fillId="0" borderId="4" xfId="1" applyNumberFormat="1" applyFont="1" applyFill="1" applyBorder="1" applyAlignment="1">
      <alignment horizontal="center"/>
    </xf>
    <xf numFmtId="0" fontId="16" fillId="0" borderId="5" xfId="0" applyFont="1" applyBorder="1"/>
    <xf numFmtId="167" fontId="16" fillId="0" borderId="5" xfId="1" applyNumberFormat="1" applyFont="1" applyFill="1" applyBorder="1" applyAlignment="1">
      <alignment horizontal="center"/>
    </xf>
    <xf numFmtId="0" fontId="20" fillId="0" borderId="6" xfId="0" applyFont="1" applyBorder="1"/>
    <xf numFmtId="167" fontId="20" fillId="0" borderId="6" xfId="1" applyNumberFormat="1" applyFont="1" applyFill="1" applyBorder="1" applyAlignment="1">
      <alignment horizontal="center"/>
    </xf>
    <xf numFmtId="166" fontId="16" fillId="10" borderId="0" xfId="2" applyNumberFormat="1" applyFont="1" applyFill="1" applyBorder="1"/>
    <xf numFmtId="0" fontId="20" fillId="0" borderId="0" xfId="0" applyFont="1"/>
    <xf numFmtId="167" fontId="20" fillId="0" borderId="0" xfId="1" applyNumberFormat="1" applyFont="1" applyFill="1" applyBorder="1" applyAlignment="1">
      <alignment horizontal="center"/>
    </xf>
    <xf numFmtId="9" fontId="16" fillId="0" borderId="0" xfId="2" applyFont="1" applyFill="1" applyBorder="1"/>
    <xf numFmtId="167" fontId="16" fillId="0" borderId="0" xfId="1" applyNumberFormat="1" applyFont="1" applyFill="1" applyBorder="1"/>
    <xf numFmtId="167" fontId="16" fillId="0" borderId="4" xfId="1" applyNumberFormat="1" applyFont="1" applyFill="1" applyBorder="1"/>
    <xf numFmtId="0" fontId="23" fillId="0" borderId="0" xfId="0" applyFont="1"/>
    <xf numFmtId="0" fontId="23" fillId="9" borderId="0" xfId="0" applyFont="1" applyFill="1"/>
    <xf numFmtId="167" fontId="16" fillId="9" borderId="0" xfId="1" applyNumberFormat="1" applyFont="1" applyFill="1" applyBorder="1"/>
    <xf numFmtId="2" fontId="16" fillId="10" borderId="0" xfId="2" applyNumberFormat="1" applyFont="1" applyFill="1" applyBorder="1"/>
    <xf numFmtId="164" fontId="16" fillId="0" borderId="0" xfId="1" applyNumberFormat="1" applyFont="1" applyFill="1" applyBorder="1"/>
    <xf numFmtId="10" fontId="16" fillId="0" borderId="0" xfId="2" applyNumberFormat="1" applyFont="1" applyFill="1" applyBorder="1"/>
    <xf numFmtId="9" fontId="16" fillId="10" borderId="0" xfId="2" applyFont="1" applyFill="1" applyBorder="1"/>
    <xf numFmtId="3" fontId="16" fillId="10" borderId="0" xfId="2" applyNumberFormat="1" applyFont="1" applyFill="1" applyBorder="1"/>
    <xf numFmtId="0" fontId="15" fillId="8" borderId="0" xfId="0" applyFont="1" applyFill="1" applyAlignment="1">
      <alignment horizontal="center"/>
    </xf>
    <xf numFmtId="167" fontId="20" fillId="0" borderId="0" xfId="1" applyNumberFormat="1" applyFont="1" applyFill="1" applyBorder="1"/>
    <xf numFmtId="0" fontId="18" fillId="8" borderId="0" xfId="0" applyFont="1" applyFill="1"/>
    <xf numFmtId="0" fontId="15" fillId="0" borderId="0" xfId="0" applyFont="1" applyAlignment="1">
      <alignment horizontal="center"/>
    </xf>
    <xf numFmtId="0" fontId="18" fillId="0" borderId="0" xfId="0" applyFont="1"/>
    <xf numFmtId="0" fontId="21" fillId="8" borderId="0" xfId="0" applyFont="1" applyFill="1" applyAlignment="1">
      <alignment horizontal="center"/>
    </xf>
    <xf numFmtId="167" fontId="20" fillId="0" borderId="0" xfId="1" applyNumberFormat="1" applyFont="1" applyBorder="1" applyAlignment="1">
      <alignment horizontal="right"/>
    </xf>
    <xf numFmtId="166" fontId="16" fillId="0" borderId="0" xfId="0" applyNumberFormat="1" applyFont="1"/>
    <xf numFmtId="0" fontId="24" fillId="0" borderId="0" xfId="0" applyFont="1"/>
    <xf numFmtId="167" fontId="25" fillId="0" borderId="0" xfId="1" applyNumberFormat="1" applyFont="1" applyBorder="1" applyAlignment="1">
      <alignment horizontal="right"/>
    </xf>
    <xf numFmtId="9" fontId="24" fillId="0" borderId="0" xfId="2" applyFont="1" applyBorder="1" applyAlignment="1">
      <alignment horizontal="right"/>
    </xf>
    <xf numFmtId="9" fontId="26" fillId="0" borderId="0" xfId="2" applyFont="1" applyFill="1" applyBorder="1"/>
    <xf numFmtId="0" fontId="27" fillId="0" borderId="0" xfId="0" applyFont="1"/>
    <xf numFmtId="0" fontId="28" fillId="9" borderId="0" xfId="0" applyFont="1" applyFill="1"/>
    <xf numFmtId="0" fontId="28" fillId="0" borderId="0" xfId="0" applyFont="1"/>
    <xf numFmtId="167" fontId="16" fillId="0" borderId="0" xfId="1" applyNumberFormat="1" applyFont="1" applyBorder="1" applyAlignment="1">
      <alignment horizontal="right"/>
    </xf>
    <xf numFmtId="166" fontId="16" fillId="0" borderId="0" xfId="2" applyNumberFormat="1" applyFont="1" applyBorder="1" applyAlignment="1">
      <alignment horizontal="right"/>
    </xf>
    <xf numFmtId="166" fontId="26" fillId="0" borderId="0" xfId="2" applyNumberFormat="1" applyFont="1" applyBorder="1"/>
    <xf numFmtId="0" fontId="29" fillId="9" borderId="0" xfId="0" applyFont="1" applyFill="1"/>
    <xf numFmtId="0" fontId="29" fillId="0" borderId="0" xfId="0" applyFont="1"/>
    <xf numFmtId="0" fontId="30" fillId="0" borderId="0" xfId="0" applyFont="1"/>
    <xf numFmtId="167" fontId="30" fillId="7" borderId="0" xfId="1" applyNumberFormat="1" applyFont="1" applyFill="1" applyBorder="1" applyAlignment="1">
      <alignment horizontal="right"/>
    </xf>
    <xf numFmtId="167" fontId="31" fillId="0" borderId="0" xfId="1" applyNumberFormat="1" applyFont="1" applyFill="1" applyBorder="1"/>
    <xf numFmtId="167" fontId="16" fillId="0" borderId="0" xfId="0" applyNumberFormat="1" applyFont="1" applyAlignment="1">
      <alignment horizontal="right"/>
    </xf>
    <xf numFmtId="167" fontId="26" fillId="0" borderId="0" xfId="0" applyNumberFormat="1" applyFont="1"/>
    <xf numFmtId="167" fontId="16" fillId="0" borderId="0" xfId="0" applyNumberFormat="1" applyFont="1" applyAlignment="1">
      <alignment horizontal="right"/>
    </xf>
    <xf numFmtId="167" fontId="26" fillId="0" borderId="0" xfId="0" applyNumberFormat="1" applyFont="1" applyAlignment="1">
      <alignment horizontal="center"/>
    </xf>
    <xf numFmtId="9" fontId="26" fillId="0" borderId="0" xfId="2" applyFont="1" applyFill="1" applyBorder="1" applyAlignment="1">
      <alignment horizontal="center"/>
    </xf>
    <xf numFmtId="166" fontId="16" fillId="0" borderId="0" xfId="2" applyNumberFormat="1" applyFont="1" applyBorder="1"/>
    <xf numFmtId="168" fontId="17" fillId="9" borderId="0" xfId="0" applyNumberFormat="1" applyFont="1" applyFill="1"/>
    <xf numFmtId="168" fontId="17" fillId="0" borderId="0" xfId="0" applyNumberFormat="1" applyFont="1"/>
    <xf numFmtId="0" fontId="17" fillId="7" borderId="0" xfId="0" applyFont="1" applyFill="1"/>
    <xf numFmtId="10" fontId="17" fillId="9" borderId="0" xfId="0" applyNumberFormat="1" applyFont="1" applyFill="1"/>
    <xf numFmtId="10" fontId="17" fillId="0" borderId="0" xfId="0" applyNumberFormat="1" applyFont="1"/>
    <xf numFmtId="0" fontId="18" fillId="8" borderId="0" xfId="0" applyFont="1" applyFill="1" applyAlignment="1">
      <alignment wrapText="1"/>
    </xf>
    <xf numFmtId="0" fontId="32" fillId="0" borderId="0" xfId="0" applyFont="1"/>
    <xf numFmtId="0" fontId="18" fillId="0" borderId="0" xfId="0" applyFont="1" applyAlignment="1">
      <alignment wrapText="1"/>
    </xf>
    <xf numFmtId="43" fontId="19" fillId="8" borderId="0" xfId="0" applyNumberFormat="1" applyFont="1" applyFill="1" applyAlignment="1">
      <alignment horizontal="center"/>
    </xf>
    <xf numFmtId="43" fontId="19" fillId="0" borderId="0" xfId="0" applyNumberFormat="1" applyFont="1" applyAlignment="1">
      <alignment horizontal="center"/>
    </xf>
    <xf numFmtId="0" fontId="21" fillId="8" borderId="0" xfId="0" applyFont="1" applyFill="1" applyAlignment="1">
      <alignment wrapText="1"/>
    </xf>
    <xf numFmtId="165" fontId="21" fillId="8" borderId="0" xfId="0" applyNumberFormat="1" applyFont="1" applyFill="1"/>
    <xf numFmtId="165" fontId="21" fillId="0" borderId="0" xfId="0" applyNumberFormat="1" applyFont="1"/>
    <xf numFmtId="0" fontId="21" fillId="0" borderId="0" xfId="0" applyFont="1" applyAlignment="1">
      <alignment horizontal="left" wrapText="1"/>
    </xf>
    <xf numFmtId="166" fontId="16" fillId="0" borderId="0" xfId="2" applyNumberFormat="1" applyFont="1" applyFill="1" applyBorder="1"/>
    <xf numFmtId="0" fontId="26" fillId="0" borderId="0" xfId="0" applyFont="1" applyAlignment="1">
      <alignment wrapText="1"/>
    </xf>
    <xf numFmtId="0" fontId="16" fillId="0" borderId="0" xfId="0" applyFont="1" applyAlignment="1">
      <alignment vertical="top"/>
    </xf>
    <xf numFmtId="166" fontId="16" fillId="0" borderId="0" xfId="2" applyNumberFormat="1" applyFont="1" applyFill="1" applyBorder="1" applyAlignment="1">
      <alignment vertical="top"/>
    </xf>
    <xf numFmtId="0" fontId="26" fillId="0" borderId="0" xfId="0" applyFont="1" applyAlignment="1">
      <alignment vertical="top" wrapText="1"/>
    </xf>
    <xf numFmtId="166" fontId="16" fillId="0" borderId="0" xfId="0" applyNumberFormat="1" applyFont="1" applyAlignment="1">
      <alignment vertical="top"/>
    </xf>
    <xf numFmtId="43" fontId="16" fillId="0" borderId="0" xfId="1" applyFont="1" applyFill="1" applyBorder="1" applyAlignment="1">
      <alignment vertical="top"/>
    </xf>
    <xf numFmtId="164" fontId="16" fillId="0" borderId="0" xfId="1" applyNumberFormat="1" applyFont="1" applyFill="1" applyBorder="1" applyAlignment="1">
      <alignment vertical="top"/>
    </xf>
    <xf numFmtId="167" fontId="16" fillId="0" borderId="0" xfId="1" applyNumberFormat="1" applyFont="1" applyFill="1" applyBorder="1" applyAlignment="1">
      <alignment vertical="top"/>
    </xf>
    <xf numFmtId="169" fontId="16" fillId="0" borderId="0" xfId="2" applyNumberFormat="1" applyFont="1" applyFill="1" applyBorder="1" applyAlignment="1">
      <alignment vertical="top"/>
    </xf>
    <xf numFmtId="2" fontId="16" fillId="0" borderId="0" xfId="2" applyNumberFormat="1" applyFont="1" applyFill="1" applyBorder="1"/>
    <xf numFmtId="43" fontId="16" fillId="0" borderId="0" xfId="1" applyFont="1" applyFill="1" applyBorder="1"/>
    <xf numFmtId="0" fontId="16" fillId="0" borderId="0" xfId="0" applyFont="1" applyAlignment="1">
      <alignment wrapText="1"/>
    </xf>
    <xf numFmtId="0" fontId="32" fillId="0" borderId="0" xfId="0" applyFont="1" applyAlignment="1">
      <alignment wrapText="1"/>
    </xf>
    <xf numFmtId="170" fontId="16" fillId="0" borderId="0" xfId="0" applyNumberFormat="1" applyFont="1"/>
    <xf numFmtId="2" fontId="16" fillId="0" borderId="0" xfId="0" applyNumberFormat="1" applyFont="1"/>
    <xf numFmtId="9" fontId="15" fillId="8" borderId="0" xfId="2" applyFont="1" applyFill="1" applyBorder="1" applyAlignment="1">
      <alignment horizontal="center"/>
    </xf>
    <xf numFmtId="0" fontId="32" fillId="9" borderId="0" xfId="0" applyFont="1" applyFill="1"/>
    <xf numFmtId="165" fontId="21" fillId="8" borderId="0" xfId="1" applyNumberFormat="1" applyFont="1" applyFill="1" applyBorder="1"/>
    <xf numFmtId="166" fontId="16" fillId="0" borderId="4" xfId="2" applyNumberFormat="1" applyFont="1" applyFill="1" applyBorder="1"/>
    <xf numFmtId="166" fontId="21" fillId="0" borderId="4" xfId="2" applyNumberFormat="1" applyFont="1" applyFill="1" applyBorder="1"/>
    <xf numFmtId="166" fontId="21" fillId="0" borderId="4" xfId="0" applyNumberFormat="1" applyFont="1" applyBorder="1"/>
    <xf numFmtId="0" fontId="26" fillId="9" borderId="0" xfId="0" applyFont="1" applyFill="1"/>
  </cellXfs>
  <cellStyles count="5">
    <cellStyle name="Comma" xfId="1" builtinId="3"/>
    <cellStyle name="Comma 3" xfId="4" xr:uid="{79CEF5F8-0E24-4E7A-A025-F2295F950343}"/>
    <cellStyle name="Normal" xfId="0" builtinId="0"/>
    <cellStyle name="Normal 5" xfId="3" xr:uid="{9B6DD448-1A74-4613-A622-7C02F06BD4EF}"/>
    <cellStyle name="Percent" xfId="2" builtinId="5"/>
  </cellStyles>
  <dxfs count="38">
    <dxf>
      <font>
        <strike val="0"/>
        <outline val="0"/>
        <shadow val="0"/>
        <u val="none"/>
        <vertAlign val="baseline"/>
        <sz val="12"/>
        <name val="Calibri Light"/>
        <family val="2"/>
        <scheme val="none"/>
      </font>
      <numFmt numFmtId="166" formatCode="0.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2"/>
        <color theme="0"/>
        <name val="Arial"/>
        <family val="2"/>
        <scheme val="none"/>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border diagonalUp="0" diagonalDown="0">
        <left/>
        <right/>
        <top/>
        <bottom/>
      </border>
    </dxf>
    <dxf>
      <font>
        <strike val="0"/>
        <outline val="0"/>
        <shadow val="0"/>
        <u val="none"/>
        <vertAlign val="baseline"/>
        <sz val="12"/>
        <name val="Calibri Light"/>
        <family val="2"/>
        <scheme val="none"/>
      </font>
      <numFmt numFmtId="166" formatCode="0.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Aptos Narrow"/>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trike val="0"/>
        <outline val="0"/>
        <shadow val="0"/>
        <u val="none"/>
        <vertAlign val="baseline"/>
        <sz val="12"/>
        <name val="Calibri Light"/>
        <family val="2"/>
        <scheme val="none"/>
      </font>
      <numFmt numFmtId="166" formatCode="0.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Aptos Narrow"/>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trike val="0"/>
        <outline val="0"/>
        <shadow val="0"/>
        <u val="none"/>
        <vertAlign val="baseline"/>
        <sz val="12"/>
        <name val="Calibri Light"/>
        <family val="2"/>
        <scheme val="none"/>
      </font>
      <numFmt numFmtId="166" formatCode="0.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Aptos Narrow"/>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trike val="0"/>
        <outline val="0"/>
        <shadow val="0"/>
        <u val="none"/>
        <vertAlign val="baseline"/>
        <sz val="12"/>
        <name val="Calibri Light"/>
        <family val="2"/>
        <scheme val="none"/>
      </font>
      <numFmt numFmtId="166" formatCode="0.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Aptos Narrow"/>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trike val="0"/>
        <outline val="0"/>
        <shadow val="0"/>
        <u val="none"/>
        <vertAlign val="baseline"/>
        <sz val="12"/>
        <name val="Calibri Light"/>
        <family val="2"/>
        <scheme val="none"/>
      </font>
      <numFmt numFmtId="166" formatCode="0.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Aptos Narrow"/>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trike val="0"/>
        <outline val="0"/>
        <shadow val="0"/>
        <u val="none"/>
        <vertAlign val="baseline"/>
        <sz val="12"/>
        <name val="Calibri Light"/>
        <family val="2"/>
        <scheme val="none"/>
      </font>
      <numFmt numFmtId="166" formatCode="0.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Aptos Narrow"/>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trike val="0"/>
        <outline val="0"/>
        <shadow val="0"/>
        <u val="none"/>
        <vertAlign val="baseline"/>
        <sz val="12"/>
        <name val="Calibri Light"/>
        <family val="2"/>
        <scheme val="none"/>
      </font>
      <numFmt numFmtId="166" formatCode="0.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Aptos Narrow"/>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trike val="0"/>
        <outline val="0"/>
        <shadow val="0"/>
        <u val="none"/>
        <vertAlign val="baseline"/>
        <sz val="12"/>
        <name val="Calibri Light"/>
        <family val="2"/>
        <scheme val="none"/>
      </font>
      <numFmt numFmtId="166" formatCode="0.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Aptos Narrow"/>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trike val="0"/>
        <outline val="0"/>
        <shadow val="0"/>
        <u val="none"/>
        <vertAlign val="baseline"/>
        <sz val="12"/>
        <name val="Calibri Light"/>
        <family val="2"/>
        <scheme val="none"/>
      </font>
      <numFmt numFmtId="166" formatCode="0.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Aptos Narrow"/>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trike val="0"/>
        <outline val="0"/>
        <shadow val="0"/>
        <u val="none"/>
        <vertAlign val="baseline"/>
        <sz val="12"/>
        <name val="Calibri Light"/>
        <family val="2"/>
        <scheme val="none"/>
      </font>
      <numFmt numFmtId="166" formatCode="0.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1"/>
        <color theme="0"/>
        <name val="Aptos Narrow"/>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trike val="0"/>
        <outline val="0"/>
        <shadow val="0"/>
        <u val="none"/>
        <vertAlign val="baseline"/>
        <sz val="12"/>
        <name val="Calibri Light"/>
        <family val="2"/>
        <scheme val="none"/>
      </font>
    </dxf>
    <dxf>
      <font>
        <b/>
        <i val="0"/>
        <strike val="0"/>
        <condense val="0"/>
        <extend val="0"/>
        <outline val="0"/>
        <shadow val="0"/>
        <u val="none"/>
        <vertAlign val="baseline"/>
        <sz val="11"/>
        <color theme="0"/>
        <name val="Aptos Narrow"/>
        <scheme val="minor"/>
      </font>
      <fill>
        <patternFill patternType="solid">
          <fgColor theme="4"/>
          <bgColor rgb="FF0275D8"/>
        </patternFill>
      </fill>
      <border diagonalUp="0" diagonalDown="0" outline="0">
        <left/>
        <right/>
        <top/>
        <bottom/>
      </border>
    </dxf>
    <dxf>
      <font>
        <b val="0"/>
        <i val="0"/>
        <strike val="0"/>
        <condense val="0"/>
        <extend val="0"/>
        <outline val="0"/>
        <shadow val="0"/>
        <u val="none"/>
        <vertAlign val="baseline"/>
        <sz val="10"/>
        <color theme="1"/>
        <name val="Arial"/>
        <family val="2"/>
        <scheme val="none"/>
      </font>
      <border diagonalUp="0" diagonalDown="0" outline="0">
        <left/>
        <right/>
        <top/>
        <bottom/>
      </border>
    </dxf>
    <dxf>
      <font>
        <strike val="0"/>
        <outline val="0"/>
        <shadow val="0"/>
        <u val="none"/>
        <vertAlign val="baseline"/>
        <sz val="12"/>
        <name val="Calibri Light"/>
        <family val="2"/>
        <scheme val="none"/>
      </font>
    </dxf>
    <dxf>
      <font>
        <b/>
        <i val="0"/>
        <strike val="0"/>
        <condense val="0"/>
        <extend val="0"/>
        <outline val="0"/>
        <shadow val="0"/>
        <u val="none"/>
        <vertAlign val="baseline"/>
        <sz val="12"/>
        <color theme="0"/>
        <name val="Calibri Light"/>
        <family val="2"/>
        <scheme val="none"/>
      </font>
      <fill>
        <patternFill patternType="solid">
          <fgColor theme="4"/>
          <bgColor rgb="FF0275D8"/>
        </patternFill>
      </fill>
      <alignment horizontal="center" vertical="bottom" textRotation="0" wrapText="0" relative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438150</xdr:colOff>
      <xdr:row>0</xdr:row>
      <xdr:rowOff>9526</xdr:rowOff>
    </xdr:from>
    <xdr:to>
      <xdr:col>14</xdr:col>
      <xdr:colOff>561975</xdr:colOff>
      <xdr:row>53</xdr:row>
      <xdr:rowOff>85726</xdr:rowOff>
    </xdr:to>
    <xdr:sp macro="" textlink="">
      <xdr:nvSpPr>
        <xdr:cNvPr id="2" name="TextBox 1">
          <a:extLst>
            <a:ext uri="{FF2B5EF4-FFF2-40B4-BE49-F238E27FC236}">
              <a16:creationId xmlns:a16="http://schemas.microsoft.com/office/drawing/2014/main" id="{3BCA42D9-9E95-4C8C-BF69-CB8A78C918BD}"/>
            </a:ext>
          </a:extLst>
        </xdr:cNvPr>
        <xdr:cNvSpPr txBox="1"/>
      </xdr:nvSpPr>
      <xdr:spPr>
        <a:xfrm>
          <a:off x="4314825" y="9526"/>
          <a:ext cx="4391025" cy="1017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Financial Performance:</a:t>
          </a:r>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Company achieved a volume growth of 16% in FY24, making it the fastest growing IMFL company of scale.</a:t>
          </a:r>
        </a:p>
        <a:p>
          <a:r>
            <a:rPr lang="en-IN" sz="1100" b="0" i="0">
              <a:solidFill>
                <a:schemeClr val="dk1"/>
              </a:solidFill>
              <a:effectLst/>
              <a:latin typeface="+mn-lt"/>
              <a:ea typeface="+mn-ea"/>
              <a:cs typeface="+mn-cs"/>
            </a:rPr>
            <a:t>Flagship brands like Mansion House Brandy and Courrier Napoleon Brandy drove the growth.</a:t>
          </a:r>
        </a:p>
        <a:p>
          <a:r>
            <a:rPr lang="en-IN" sz="1100" b="0" i="0">
              <a:solidFill>
                <a:schemeClr val="dk1"/>
              </a:solidFill>
              <a:effectLst/>
              <a:latin typeface="+mn-lt"/>
              <a:ea typeface="+mn-ea"/>
              <a:cs typeface="+mn-cs"/>
            </a:rPr>
            <a:t>Mansion House Reserve, a premium Brandy brand, saw more than two times growth in volumes in FY24.</a:t>
          </a:r>
        </a:p>
        <a:p>
          <a:r>
            <a:rPr lang="en-IN" sz="1100" b="0" i="0">
              <a:solidFill>
                <a:schemeClr val="dk1"/>
              </a:solidFill>
              <a:effectLst/>
              <a:latin typeface="+mn-lt"/>
              <a:ea typeface="+mn-ea"/>
              <a:cs typeface="+mn-cs"/>
            </a:rPr>
            <a:t>Company became the fourth largest IMFL player and third largest P&amp;A player in Telangana.</a:t>
          </a:r>
        </a:p>
        <a:p>
          <a:r>
            <a:rPr lang="en-IN" sz="1100" b="0" i="0">
              <a:solidFill>
                <a:schemeClr val="dk1"/>
              </a:solidFill>
              <a:effectLst/>
              <a:latin typeface="+mn-lt"/>
              <a:ea typeface="+mn-ea"/>
              <a:cs typeface="+mn-cs"/>
            </a:rPr>
            <a:t>Market share growth was seen in strategic states like Telangana, Andhra Pradesh, Karnataka, Puducherry, and Kerala.</a:t>
          </a:r>
        </a:p>
        <a:p>
          <a:r>
            <a:rPr lang="en-IN" sz="1100" b="0" i="0">
              <a:solidFill>
                <a:schemeClr val="dk1"/>
              </a:solidFill>
              <a:effectLst/>
              <a:latin typeface="+mn-lt"/>
              <a:ea typeface="+mn-ea"/>
              <a:cs typeface="+mn-cs"/>
            </a:rPr>
            <a:t>Despite volatile ENA prices and cost fluctuations, the company was able to expand margins through premiumization, price increases, cost optimizations, and operating leverage.</a:t>
          </a:r>
        </a:p>
        <a:p>
          <a:r>
            <a:rPr lang="en-IN" sz="1100" b="0" i="0">
              <a:solidFill>
                <a:schemeClr val="dk1"/>
              </a:solidFill>
              <a:effectLst/>
              <a:latin typeface="+mn-lt"/>
              <a:ea typeface="+mn-ea"/>
              <a:cs typeface="+mn-cs"/>
            </a:rPr>
            <a:t>Repaid more than ₹130 crore of gross debt in FY24, bringing net debt down to ₹74 crore.</a:t>
          </a:r>
        </a:p>
        <a:p>
          <a:r>
            <a:rPr lang="en-IN" sz="1100" b="0" i="0">
              <a:solidFill>
                <a:schemeClr val="dk1"/>
              </a:solidFill>
              <a:effectLst/>
              <a:latin typeface="+mn-lt"/>
              <a:ea typeface="+mn-ea"/>
              <a:cs typeface="+mn-cs"/>
            </a:rPr>
            <a:t>Reduction in finance costs from ₹40 crore in FY23 to ₹27 crore in FY24.</a:t>
          </a:r>
        </a:p>
        <a:p>
          <a:r>
            <a:rPr lang="en-IN" sz="1100" b="0" i="0">
              <a:solidFill>
                <a:schemeClr val="dk1"/>
              </a:solidFill>
              <a:effectLst/>
              <a:latin typeface="+mn-lt"/>
              <a:ea typeface="+mn-ea"/>
              <a:cs typeface="+mn-cs"/>
            </a:rPr>
            <a:t>Targeting to become net debt free over the course of FY25.</a:t>
          </a:r>
        </a:p>
        <a:p>
          <a:r>
            <a:rPr lang="en-IN" sz="1100" b="0" i="0">
              <a:solidFill>
                <a:schemeClr val="dk1"/>
              </a:solidFill>
              <a:effectLst/>
              <a:latin typeface="+mn-lt"/>
              <a:ea typeface="+mn-ea"/>
              <a:cs typeface="+mn-cs"/>
            </a:rPr>
            <a:t>Received a reduction in interest rate on Kotak loan from 13% to 9.95% effective mid Q1 FY25.</a:t>
          </a:r>
        </a:p>
        <a:p>
          <a:r>
            <a:rPr lang="en-IN" sz="1100" b="0" i="0">
              <a:solidFill>
                <a:schemeClr val="dk1"/>
              </a:solidFill>
              <a:effectLst/>
              <a:latin typeface="+mn-lt"/>
              <a:ea typeface="+mn-ea"/>
              <a:cs typeface="+mn-cs"/>
            </a:rPr>
            <a:t>Board declared a dividend of ₹0.50 per share for FY25.</a:t>
          </a:r>
        </a:p>
        <a:p>
          <a:r>
            <a:rPr lang="en-IN" sz="1100" b="1" i="0">
              <a:solidFill>
                <a:schemeClr val="dk1"/>
              </a:solidFill>
              <a:effectLst/>
              <a:latin typeface="+mn-lt"/>
              <a:ea typeface="+mn-ea"/>
              <a:cs typeface="+mn-cs"/>
            </a:rPr>
            <a:t>Marketing and Branding:</a:t>
          </a:r>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Launched marketing campaigns like "A Warm Welcome" and "The Flandy Song" to promote Brandy brands.</a:t>
          </a:r>
        </a:p>
        <a:p>
          <a:r>
            <a:rPr lang="en-IN" sz="1100" b="0" i="0">
              <a:solidFill>
                <a:schemeClr val="dk1"/>
              </a:solidFill>
              <a:effectLst/>
              <a:latin typeface="+mn-lt"/>
              <a:ea typeface="+mn-ea"/>
              <a:cs typeface="+mn-cs"/>
            </a:rPr>
            <a:t>Won Company of the Year Award at the Spirits Conclave and Achievers Award in December 2023.</a:t>
          </a:r>
        </a:p>
        <a:p>
          <a:r>
            <a:rPr lang="en-IN" sz="1100" b="0" i="0">
              <a:solidFill>
                <a:schemeClr val="dk1"/>
              </a:solidFill>
              <a:effectLst/>
              <a:latin typeface="+mn-lt"/>
              <a:ea typeface="+mn-ea"/>
              <a:cs typeface="+mn-cs"/>
            </a:rPr>
            <a:t>Focus on providing innovative, premium, and trusted Brandy brands to drive market share gains.</a:t>
          </a:r>
        </a:p>
        <a:p>
          <a:r>
            <a:rPr lang="en-IN" sz="1100" b="1" i="0">
              <a:solidFill>
                <a:schemeClr val="dk1"/>
              </a:solidFill>
              <a:effectLst/>
              <a:latin typeface="+mn-lt"/>
              <a:ea typeface="+mn-ea"/>
              <a:cs typeface="+mn-cs"/>
            </a:rPr>
            <a:t>Future Plans:</a:t>
          </a:r>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Strong innovation pipeline within and outside Brandy.</a:t>
          </a:r>
        </a:p>
        <a:p>
          <a:r>
            <a:rPr lang="en-IN" sz="1100" b="0" i="0">
              <a:solidFill>
                <a:schemeClr val="dk1"/>
              </a:solidFill>
              <a:effectLst/>
              <a:latin typeface="+mn-lt"/>
              <a:ea typeface="+mn-ea"/>
              <a:cs typeface="+mn-cs"/>
            </a:rPr>
            <a:t>Expecting double-digit volume growth for the current financial year despite challenges like dry days and strict regulations due to elections.</a:t>
          </a:r>
        </a:p>
        <a:p>
          <a:r>
            <a:rPr lang="en-IN" sz="1100" b="0" i="0">
              <a:solidFill>
                <a:schemeClr val="dk1"/>
              </a:solidFill>
              <a:effectLst/>
              <a:latin typeface="+mn-lt"/>
              <a:ea typeface="+mn-ea"/>
              <a:cs typeface="+mn-cs"/>
            </a:rPr>
            <a:t>Anticipating growth in key states like Kerala and Karnataka, which saw price increases in the previous year.</a:t>
          </a:r>
        </a:p>
        <a:p>
          <a:r>
            <a:rPr lang="en-IN" sz="1100" b="0" i="0">
              <a:solidFill>
                <a:schemeClr val="dk1"/>
              </a:solidFill>
              <a:effectLst/>
              <a:latin typeface="+mn-lt"/>
              <a:ea typeface="+mn-ea"/>
              <a:cs typeface="+mn-cs"/>
            </a:rPr>
            <a:t>Considering expansion into new geographies and categories with the significant free cash flow expected.</a:t>
          </a:r>
        </a:p>
        <a:p>
          <a:r>
            <a:rPr lang="en-IN" sz="1100" b="1" i="0">
              <a:solidFill>
                <a:schemeClr val="dk1"/>
              </a:solidFill>
              <a:effectLst/>
              <a:latin typeface="+mn-lt"/>
              <a:ea typeface="+mn-ea"/>
              <a:cs typeface="+mn-cs"/>
            </a:rPr>
            <a:t>Operational Insights:</a:t>
          </a:r>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Primary sales impacted due to extended receivables in Telangana.</a:t>
          </a:r>
        </a:p>
        <a:p>
          <a:r>
            <a:rPr lang="en-IN" sz="1100" b="0" i="0">
              <a:solidFill>
                <a:schemeClr val="dk1"/>
              </a:solidFill>
              <a:effectLst/>
              <a:latin typeface="+mn-lt"/>
              <a:ea typeface="+mn-ea"/>
              <a:cs typeface="+mn-cs"/>
            </a:rPr>
            <a:t>Secondary growth outperformed the industry in Q4 FY24.</a:t>
          </a:r>
        </a:p>
        <a:p>
          <a:r>
            <a:rPr lang="en-IN" sz="1100" b="0" i="0">
              <a:solidFill>
                <a:schemeClr val="dk1"/>
              </a:solidFill>
              <a:effectLst/>
              <a:latin typeface="+mn-lt"/>
              <a:ea typeface="+mn-ea"/>
              <a:cs typeface="+mn-cs"/>
            </a:rPr>
            <a:t>Expecting margin expansion with operating leverage coming into play.</a:t>
          </a:r>
        </a:p>
        <a:p>
          <a:r>
            <a:rPr lang="en-IN" sz="1100" b="0" i="0">
              <a:solidFill>
                <a:schemeClr val="dk1"/>
              </a:solidFill>
              <a:effectLst/>
              <a:latin typeface="+mn-lt"/>
              <a:ea typeface="+mn-ea"/>
              <a:cs typeface="+mn-cs"/>
            </a:rPr>
            <a:t>No immediate plans for CAPEX on setting up new bottling units, leveraging existing contracts for bottling operations.</a:t>
          </a:r>
        </a:p>
        <a:p>
          <a:r>
            <a:rPr lang="en-IN" sz="1100" b="0" i="0">
              <a:solidFill>
                <a:schemeClr val="dk1"/>
              </a:solidFill>
              <a:effectLst/>
              <a:latin typeface="+mn-lt"/>
              <a:ea typeface="+mn-ea"/>
              <a:cs typeface="+mn-cs"/>
            </a:rPr>
            <a:t>Expecting some softening in glass prices and other packing material costs.</a:t>
          </a:r>
        </a:p>
        <a:p>
          <a:r>
            <a:rPr lang="en-IN" sz="1100" b="0" i="0">
              <a:solidFill>
                <a:schemeClr val="dk1"/>
              </a:solidFill>
              <a:effectLst/>
              <a:latin typeface="+mn-lt"/>
              <a:ea typeface="+mn-ea"/>
              <a:cs typeface="+mn-cs"/>
            </a:rPr>
            <a:t>Confident about mid-double-digit volume growth driven by market share gains and premiumization strategy.</a:t>
          </a:r>
        </a:p>
        <a:p>
          <a:r>
            <a:rPr lang="en-IN" sz="1100" b="1" i="0">
              <a:solidFill>
                <a:schemeClr val="dk1"/>
              </a:solidFill>
              <a:effectLst/>
              <a:latin typeface="+mn-lt"/>
              <a:ea typeface="+mn-ea"/>
              <a:cs typeface="+mn-cs"/>
            </a:rPr>
            <a:t>Tax and Legal Matters:</a:t>
          </a:r>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No tax expenses expected for the next couple of quarters.</a:t>
          </a:r>
        </a:p>
        <a:p>
          <a:r>
            <a:rPr lang="en-IN" sz="1100" b="0" i="0">
              <a:solidFill>
                <a:schemeClr val="dk1"/>
              </a:solidFill>
              <a:effectLst/>
              <a:latin typeface="+mn-lt"/>
              <a:ea typeface="+mn-ea"/>
              <a:cs typeface="+mn-cs"/>
            </a:rPr>
            <a:t>Exceptional item of ₹8 crore related to write-offs for long outstanding debtors.</a:t>
          </a:r>
        </a:p>
        <a:p>
          <a:r>
            <a:rPr lang="en-IN" sz="1100" b="0" i="0">
              <a:solidFill>
                <a:schemeClr val="dk1"/>
              </a:solidFill>
              <a:effectLst/>
              <a:latin typeface="+mn-lt"/>
              <a:ea typeface="+mn-ea"/>
              <a:cs typeface="+mn-cs"/>
            </a:rPr>
            <a:t>Legal matters regarding brand ownership ongoing, with favorable judgments at High Court level.</a:t>
          </a:r>
        </a:p>
        <a:p>
          <a:r>
            <a:rPr lang="en-IN" sz="1100" b="1" i="0">
              <a:solidFill>
                <a:schemeClr val="dk1"/>
              </a:solidFill>
              <a:effectLst/>
              <a:latin typeface="+mn-lt"/>
              <a:ea typeface="+mn-ea"/>
              <a:cs typeface="+mn-cs"/>
            </a:rPr>
            <a:t>Future Growth Strategy:</a:t>
          </a:r>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Confident about growing market share within the Brandy category.</a:t>
          </a:r>
        </a:p>
        <a:p>
          <a:r>
            <a:rPr lang="en-IN" sz="1100" b="0" i="0">
              <a:solidFill>
                <a:schemeClr val="dk1"/>
              </a:solidFill>
              <a:effectLst/>
              <a:latin typeface="+mn-lt"/>
              <a:ea typeface="+mn-ea"/>
              <a:cs typeface="+mn-cs"/>
            </a:rPr>
            <a:t>Exploring opportunities for growth in premiumization and expanding market share in the Brandy segment.</a:t>
          </a:r>
        </a:p>
        <a:p>
          <a:r>
            <a:rPr lang="en-IN" sz="1100" b="0" i="0">
              <a:solidFill>
                <a:schemeClr val="dk1"/>
              </a:solidFill>
              <a:effectLst/>
              <a:latin typeface="+mn-lt"/>
              <a:ea typeface="+mn-ea"/>
              <a:cs typeface="+mn-cs"/>
            </a:rPr>
            <a:t>Considering entry into new categories and geographies with a focus on protecting balance sheet health.</a:t>
          </a:r>
        </a:p>
        <a:p>
          <a:r>
            <a:rPr lang="en-IN" sz="1100" b="0" i="0">
              <a:solidFill>
                <a:schemeClr val="dk1"/>
              </a:solidFill>
              <a:effectLst/>
              <a:latin typeface="+mn-lt"/>
              <a:ea typeface="+mn-ea"/>
              <a:cs typeface="+mn-cs"/>
            </a:rPr>
            <a:t>Expecting to maintain or increase marketing spend to drive brand growth and market share.</a:t>
          </a:r>
        </a:p>
        <a:p>
          <a:endParaRPr lang="en-IN" sz="1100"/>
        </a:p>
      </xdr:txBody>
    </xdr:sp>
    <xdr:clientData/>
  </xdr:twoCellAnchor>
  <xdr:twoCellAnchor>
    <xdr:from>
      <xdr:col>0</xdr:col>
      <xdr:colOff>66675</xdr:colOff>
      <xdr:row>0</xdr:row>
      <xdr:rowOff>0</xdr:rowOff>
    </xdr:from>
    <xdr:to>
      <xdr:col>7</xdr:col>
      <xdr:colOff>457200</xdr:colOff>
      <xdr:row>53</xdr:row>
      <xdr:rowOff>76200</xdr:rowOff>
    </xdr:to>
    <xdr:sp macro="" textlink="">
      <xdr:nvSpPr>
        <xdr:cNvPr id="3" name="TextBox 2">
          <a:extLst>
            <a:ext uri="{FF2B5EF4-FFF2-40B4-BE49-F238E27FC236}">
              <a16:creationId xmlns:a16="http://schemas.microsoft.com/office/drawing/2014/main" id="{40C227C4-6E0E-4012-9090-F203B6E8DB67}"/>
            </a:ext>
          </a:extLst>
        </xdr:cNvPr>
        <xdr:cNvSpPr txBox="1"/>
      </xdr:nvSpPr>
      <xdr:spPr>
        <a:xfrm>
          <a:off x="66675" y="0"/>
          <a:ext cx="4267200" cy="1017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Financial Performance:</a:t>
          </a:r>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Strong performance in Q3 FY24 with 13% volume growth and 22% growth in 9 months</a:t>
          </a:r>
        </a:p>
        <a:p>
          <a:r>
            <a:rPr lang="en-IN" sz="1100" b="0" i="0">
              <a:solidFill>
                <a:schemeClr val="dk1"/>
              </a:solidFill>
              <a:effectLst/>
              <a:latin typeface="+mn-lt"/>
              <a:ea typeface="+mn-ea"/>
              <a:cs typeface="+mn-cs"/>
            </a:rPr>
            <a:t>Net revenue growth, EBITDA increase, and debt reduction</a:t>
          </a:r>
        </a:p>
        <a:p>
          <a:r>
            <a:rPr lang="en-IN" sz="1100" b="0" i="0">
              <a:solidFill>
                <a:schemeClr val="dk1"/>
              </a:solidFill>
              <a:effectLst/>
              <a:latin typeface="+mn-lt"/>
              <a:ea typeface="+mn-ea"/>
              <a:cs typeface="+mn-cs"/>
            </a:rPr>
            <a:t>Assigned "A-/Stable" rating from Crisil for bank loan facilities</a:t>
          </a:r>
        </a:p>
        <a:p>
          <a:r>
            <a:rPr lang="en-IN" sz="1100" b="0" i="0">
              <a:solidFill>
                <a:schemeClr val="dk1"/>
              </a:solidFill>
              <a:effectLst/>
              <a:latin typeface="+mn-lt"/>
              <a:ea typeface="+mn-ea"/>
              <a:cs typeface="+mn-cs"/>
            </a:rPr>
            <a:t>Impact of CRISIL rating on interest rates expected to be a reduction of 200 basis points</a:t>
          </a:r>
        </a:p>
        <a:p>
          <a:r>
            <a:rPr lang="en-IN" sz="1100" b="1" i="0">
              <a:solidFill>
                <a:schemeClr val="dk1"/>
              </a:solidFill>
              <a:effectLst/>
              <a:latin typeface="+mn-lt"/>
              <a:ea typeface="+mn-ea"/>
              <a:cs typeface="+mn-cs"/>
            </a:rPr>
            <a:t>Product Strategy:</a:t>
          </a:r>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Growth driven by millionaire brands like Mansion House Brandy and Courrier Napoleon Brandy</a:t>
          </a:r>
        </a:p>
        <a:p>
          <a:r>
            <a:rPr lang="en-IN" sz="1100" b="0" i="0">
              <a:solidFill>
                <a:schemeClr val="dk1"/>
              </a:solidFill>
              <a:effectLst/>
              <a:latin typeface="+mn-lt"/>
              <a:ea typeface="+mn-ea"/>
              <a:cs typeface="+mn-cs"/>
            </a:rPr>
            <a:t>Continued strong traction in Flandy, constituting more than 8% of Mansion House Brandy</a:t>
          </a:r>
        </a:p>
        <a:p>
          <a:r>
            <a:rPr lang="en-IN" sz="1100" b="0" i="0">
              <a:solidFill>
                <a:schemeClr val="dk1"/>
              </a:solidFill>
              <a:effectLst/>
              <a:latin typeface="+mn-lt"/>
              <a:ea typeface="+mn-ea"/>
              <a:cs typeface="+mn-cs"/>
            </a:rPr>
            <a:t>Launch of premium offering, Mansion House Chambers, showing promising results in Puducherry</a:t>
          </a:r>
        </a:p>
        <a:p>
          <a:r>
            <a:rPr lang="en-IN" sz="1100" b="0" i="0">
              <a:solidFill>
                <a:schemeClr val="dk1"/>
              </a:solidFill>
              <a:effectLst/>
              <a:latin typeface="+mn-lt"/>
              <a:ea typeface="+mn-ea"/>
              <a:cs typeface="+mn-cs"/>
            </a:rPr>
            <a:t>Premiumization strategy underway with NSR expanding to INR1,309 per case</a:t>
          </a:r>
        </a:p>
        <a:p>
          <a:r>
            <a:rPr lang="en-IN" sz="1100" b="0" i="0">
              <a:solidFill>
                <a:schemeClr val="dk1"/>
              </a:solidFill>
              <a:effectLst/>
              <a:latin typeface="+mn-lt"/>
              <a:ea typeface="+mn-ea"/>
              <a:cs typeface="+mn-cs"/>
            </a:rPr>
            <a:t>Plans for future expansion of Chambers to other states and focus on premiumization</a:t>
          </a:r>
        </a:p>
        <a:p>
          <a:r>
            <a:rPr lang="en-IN" sz="1100" b="1" i="0">
              <a:solidFill>
                <a:schemeClr val="dk1"/>
              </a:solidFill>
              <a:effectLst/>
              <a:latin typeface="+mn-lt"/>
              <a:ea typeface="+mn-ea"/>
              <a:cs typeface="+mn-cs"/>
            </a:rPr>
            <a:t>Marketing Initiatives:</a:t>
          </a:r>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Marketing initiatives like "The Flandy Song" and awards won at Spiritz Conclave &amp; Achievers’ Awards 2023</a:t>
          </a:r>
        </a:p>
        <a:p>
          <a:r>
            <a:rPr lang="en-IN" sz="1100" b="1" i="0">
              <a:solidFill>
                <a:schemeClr val="dk1"/>
              </a:solidFill>
              <a:effectLst/>
              <a:latin typeface="+mn-lt"/>
              <a:ea typeface="+mn-ea"/>
              <a:cs typeface="+mn-cs"/>
            </a:rPr>
            <a:t>Capex and Expansion Plans:</a:t>
          </a:r>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Capex for FY24 around INR15 crores, outlook includes maintenance capex of INR20-25 crores</a:t>
          </a:r>
        </a:p>
        <a:p>
          <a:r>
            <a:rPr lang="en-IN" sz="1100" b="0" i="0">
              <a:solidFill>
                <a:schemeClr val="dk1"/>
              </a:solidFill>
              <a:effectLst/>
              <a:latin typeface="+mn-lt"/>
              <a:ea typeface="+mn-ea"/>
              <a:cs typeface="+mn-cs"/>
            </a:rPr>
            <a:t>Discussion on potential investment in distillery and future plans for expansion</a:t>
          </a:r>
        </a:p>
        <a:p>
          <a:r>
            <a:rPr lang="en-IN" sz="1100" b="1" i="0">
              <a:solidFill>
                <a:schemeClr val="dk1"/>
              </a:solidFill>
              <a:effectLst/>
              <a:latin typeface="+mn-lt"/>
              <a:ea typeface="+mn-ea"/>
              <a:cs typeface="+mn-cs"/>
            </a:rPr>
            <a:t>Raw Material and Production:</a:t>
          </a:r>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Inflationary pressures on raw material side impacting profitability</a:t>
          </a:r>
        </a:p>
        <a:p>
          <a:r>
            <a:rPr lang="en-IN" sz="1100" b="0" i="0">
              <a:solidFill>
                <a:schemeClr val="dk1"/>
              </a:solidFill>
              <a:effectLst/>
              <a:latin typeface="+mn-lt"/>
              <a:ea typeface="+mn-ea"/>
              <a:cs typeface="+mn-cs"/>
            </a:rPr>
            <a:t>Raw material price trends, ENA cost inflation, and glass bottle price reduction in Q4</a:t>
          </a:r>
        </a:p>
        <a:p>
          <a:r>
            <a:rPr lang="en-IN" sz="1100" b="0" i="0">
              <a:solidFill>
                <a:schemeClr val="dk1"/>
              </a:solidFill>
              <a:effectLst/>
              <a:latin typeface="+mn-lt"/>
              <a:ea typeface="+mn-ea"/>
              <a:cs typeface="+mn-cs"/>
            </a:rPr>
            <a:t>Utilization across manufacturing units, with Shrirampur at 30-35%, Vahni and Prag at 100%, and Punjab Expo at 20%</a:t>
          </a:r>
        </a:p>
        <a:p>
          <a:r>
            <a:rPr lang="en-IN" sz="1100" b="1" i="0">
              <a:solidFill>
                <a:schemeClr val="dk1"/>
              </a:solidFill>
              <a:effectLst/>
              <a:latin typeface="+mn-lt"/>
              <a:ea typeface="+mn-ea"/>
              <a:cs typeface="+mn-cs"/>
            </a:rPr>
            <a:t>Future Outlook:</a:t>
          </a:r>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Future outlook focused on brandy premiumization story and driving innovation pipeline</a:t>
          </a:r>
        </a:p>
        <a:p>
          <a:r>
            <a:rPr lang="en-IN" sz="1100" b="1" i="0">
              <a:solidFill>
                <a:schemeClr val="dk1"/>
              </a:solidFill>
              <a:effectLst/>
              <a:latin typeface="+mn-lt"/>
              <a:ea typeface="+mn-ea"/>
              <a:cs typeface="+mn-cs"/>
            </a:rPr>
            <a:t>Q&amp;A and Closing:</a:t>
          </a:r>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Q&amp;A on various financial and operational aspects of the company</a:t>
          </a:r>
        </a:p>
        <a:p>
          <a:r>
            <a:rPr lang="en-IN" sz="1100" b="0" i="0">
              <a:solidFill>
                <a:schemeClr val="dk1"/>
              </a:solidFill>
              <a:effectLst/>
              <a:latin typeface="+mn-lt"/>
              <a:ea typeface="+mn-ea"/>
              <a:cs typeface="+mn-cs"/>
            </a:rPr>
            <a:t>Closing comments and thanks to the participants and management for the conference call</a:t>
          </a:r>
        </a:p>
      </xdr:txBody>
    </xdr:sp>
    <xdr:clientData/>
  </xdr:twoCellAnchor>
  <xdr:twoCellAnchor>
    <xdr:from>
      <xdr:col>16</xdr:col>
      <xdr:colOff>0</xdr:colOff>
      <xdr:row>0</xdr:row>
      <xdr:rowOff>0</xdr:rowOff>
    </xdr:from>
    <xdr:to>
      <xdr:col>23</xdr:col>
      <xdr:colOff>123825</xdr:colOff>
      <xdr:row>53</xdr:row>
      <xdr:rowOff>76200</xdr:rowOff>
    </xdr:to>
    <xdr:sp macro="" textlink="">
      <xdr:nvSpPr>
        <xdr:cNvPr id="4" name="TextBox 3">
          <a:extLst>
            <a:ext uri="{FF2B5EF4-FFF2-40B4-BE49-F238E27FC236}">
              <a16:creationId xmlns:a16="http://schemas.microsoft.com/office/drawing/2014/main" id="{B17DE66C-D0FF-4625-965A-59FD58A6E703}"/>
            </a:ext>
          </a:extLst>
        </xdr:cNvPr>
        <xdr:cNvSpPr txBox="1"/>
      </xdr:nvSpPr>
      <xdr:spPr>
        <a:xfrm>
          <a:off x="8867775" y="0"/>
          <a:ext cx="4391025" cy="1017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Financial Performance:</a:t>
          </a:r>
        </a:p>
        <a:p>
          <a:pPr marL="0" marR="0" lvl="0" indent="0" defTabSz="914400" eaLnBrk="1" fontAlgn="auto" latinLnBrk="0" hangingPunct="1">
            <a:lnSpc>
              <a:spcPct val="100000"/>
            </a:lnSpc>
            <a:spcBef>
              <a:spcPts val="0"/>
            </a:spcBef>
            <a:spcAft>
              <a:spcPts val="0"/>
            </a:spcAft>
            <a:buClrTx/>
            <a:buSzTx/>
            <a:buFontTx/>
            <a:buNone/>
            <a:tabLst/>
            <a:defRPr/>
          </a:pPr>
          <a:r>
            <a:rPr lang="en-IN" sz="1100" b="0" i="0">
              <a:solidFill>
                <a:schemeClr val="dk1"/>
              </a:solidFill>
              <a:effectLst/>
              <a:latin typeface="+mn-lt"/>
              <a:ea typeface="+mn-ea"/>
              <a:cs typeface="+mn-cs"/>
            </a:rPr>
            <a:t>Strong performance in Q3 FY24 with 13% volume (cases sold) </a:t>
          </a:r>
          <a:r>
            <a:rPr lang="en-IN" sz="1100" b="0" i="0" baseline="0">
              <a:solidFill>
                <a:schemeClr val="dk1"/>
              </a:solidFill>
              <a:effectLst/>
              <a:latin typeface="+mn-lt"/>
              <a:ea typeface="+mn-ea"/>
              <a:cs typeface="+mn-cs"/>
            </a:rPr>
            <a:t>and also see good growth of 24% in  revenue </a:t>
          </a:r>
          <a:r>
            <a:rPr lang="en-IN" sz="1100" b="0" i="0">
              <a:solidFill>
                <a:schemeClr val="dk1"/>
              </a:solidFill>
              <a:effectLst/>
              <a:latin typeface="+mn-lt"/>
              <a:ea typeface="+mn-ea"/>
              <a:cs typeface="+mn-cs"/>
            </a:rPr>
            <a:t>in</a:t>
          </a:r>
          <a:r>
            <a:rPr lang="en-IN" sz="1100" b="0" i="0" baseline="0">
              <a:solidFill>
                <a:schemeClr val="dk1"/>
              </a:solidFill>
              <a:effectLst/>
              <a:latin typeface="+mn-lt"/>
              <a:ea typeface="+mn-ea"/>
              <a:cs typeface="+mn-cs"/>
            </a:rPr>
            <a:t> comparison of previous year </a:t>
          </a:r>
          <a:r>
            <a:rPr lang="en-IN" sz="1100" b="0" i="0">
              <a:solidFill>
                <a:schemeClr val="dk1"/>
              </a:solidFill>
              <a:effectLst/>
              <a:latin typeface="+mn-lt"/>
              <a:ea typeface="+mn-ea"/>
              <a:cs typeface="+mn-cs"/>
            </a:rPr>
            <a:t>Q3 FY24 </a:t>
          </a:r>
          <a:r>
            <a:rPr lang="en-IN" sz="1100" b="0" i="0" baseline="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n-IN" sz="1100" b="0" i="0">
              <a:solidFill>
                <a:schemeClr val="dk1"/>
              </a:solidFill>
              <a:effectLst/>
              <a:latin typeface="+mn-lt"/>
              <a:ea typeface="+mn-ea"/>
              <a:cs typeface="+mn-cs"/>
            </a:rPr>
            <a:t>Company achieved a volume growth of 0.4% in Q4 FY24</a:t>
          </a:r>
          <a:r>
            <a:rPr lang="en-IN" sz="1100" b="0" i="0" baseline="0">
              <a:solidFill>
                <a:schemeClr val="dk1"/>
              </a:solidFill>
              <a:effectLst/>
              <a:latin typeface="+mn-lt"/>
              <a:ea typeface="+mn-ea"/>
              <a:cs typeface="+mn-cs"/>
            </a:rPr>
            <a:t> &amp; also 0.4% growth revenue in comparison of Q4FY24.</a:t>
          </a:r>
        </a:p>
        <a:p>
          <a:pPr marL="0" marR="0" lvl="0" indent="0" defTabSz="914400" eaLnBrk="1" fontAlgn="auto" latinLnBrk="0" hangingPunct="1">
            <a:lnSpc>
              <a:spcPct val="100000"/>
            </a:lnSpc>
            <a:spcBef>
              <a:spcPts val="0"/>
            </a:spcBef>
            <a:spcAft>
              <a:spcPts val="0"/>
            </a:spcAft>
            <a:buClrTx/>
            <a:buSzTx/>
            <a:buFontTx/>
            <a:buNone/>
            <a:tabLst/>
            <a:defRPr/>
          </a:pPr>
          <a:r>
            <a:rPr lang="en-IN"/>
            <a:t>For Q3, the consolidated revenue was higher</a:t>
          </a:r>
          <a:r>
            <a:rPr lang="en-IN" baseline="0"/>
            <a:t> at</a:t>
          </a:r>
          <a:r>
            <a:rPr lang="en-IN"/>
            <a:t> 377 Cr, which represents a 6.5% increase from the previous quarter.</a:t>
          </a:r>
        </a:p>
        <a:p>
          <a:pPr marL="0" marR="0" lvl="0" indent="0" defTabSz="914400" eaLnBrk="1" fontAlgn="auto" latinLnBrk="0" hangingPunct="1">
            <a:lnSpc>
              <a:spcPct val="100000"/>
            </a:lnSpc>
            <a:spcBef>
              <a:spcPts val="0"/>
            </a:spcBef>
            <a:spcAft>
              <a:spcPts val="0"/>
            </a:spcAft>
            <a:buClrTx/>
            <a:buSzTx/>
            <a:buFontTx/>
            <a:buNone/>
            <a:tabLst/>
            <a:defRPr/>
          </a:pPr>
          <a:r>
            <a:rPr lang="en-IN"/>
            <a:t>For Q4, the consolidated revenue was  359 Cr, which decreased by 4.8% from the previous quarter .</a:t>
          </a:r>
        </a:p>
        <a:p>
          <a:pPr marL="0" marR="0" lvl="0" indent="0" defTabSz="914400" eaLnBrk="1" fontAlgn="auto" latinLnBrk="0" hangingPunct="1">
            <a:lnSpc>
              <a:spcPct val="100000"/>
            </a:lnSpc>
            <a:spcBef>
              <a:spcPts val="0"/>
            </a:spcBef>
            <a:spcAft>
              <a:spcPts val="0"/>
            </a:spcAft>
            <a:buClrTx/>
            <a:buSzTx/>
            <a:buFontTx/>
            <a:buNone/>
            <a:tabLst/>
            <a:defRPr/>
          </a:pPr>
          <a:r>
            <a:rPr lang="en-IN"/>
            <a:t>For Q3, the consolidated EBITDA for the quarter stood at INR 51 Cr, with a margin of 14% to 13% in the same period last year and slightly lower than the 13% in the previous quarter.For Q4, the consolidated EBITDA for the quarter stood at INR 48 Cr, with a margin of 13% compared to 12% in the same period last year and 14% in the previous quarter.</a:t>
          </a:r>
        </a:p>
        <a:p>
          <a:pPr marL="0" marR="0" lvl="0" indent="0" defTabSz="914400" eaLnBrk="1" fontAlgn="auto" latinLnBrk="0" hangingPunct="1">
            <a:lnSpc>
              <a:spcPct val="100000"/>
            </a:lnSpc>
            <a:spcBef>
              <a:spcPts val="0"/>
            </a:spcBef>
            <a:spcAft>
              <a:spcPts val="0"/>
            </a:spcAft>
            <a:buClrTx/>
            <a:buSzTx/>
            <a:buFontTx/>
            <a:buNone/>
            <a:tabLst/>
            <a:defRPr/>
          </a:pPr>
          <a:r>
            <a:rPr lang="en-IN"/>
            <a:t>For Q3, the ROCE stood at XXX while in Q4, ROCE stood at XXX</a:t>
          </a:r>
        </a:p>
        <a:p>
          <a:pPr marL="0" marR="0" lvl="0" indent="0" defTabSz="914400" eaLnBrk="1" fontAlgn="auto" latinLnBrk="0" hangingPunct="1">
            <a:lnSpc>
              <a:spcPct val="100000"/>
            </a:lnSpc>
            <a:spcBef>
              <a:spcPts val="0"/>
            </a:spcBef>
            <a:spcAft>
              <a:spcPts val="0"/>
            </a:spcAft>
            <a:buClrTx/>
            <a:buSzTx/>
            <a:buFontTx/>
            <a:buNone/>
            <a:tabLst/>
            <a:defRPr/>
          </a:pPr>
          <a:r>
            <a:rPr lang="en-IN"/>
            <a:t>The company reduced his debt  Q3FY24 119</a:t>
          </a:r>
          <a:r>
            <a:rPr lang="en-IN" baseline="0"/>
            <a:t> cr ore to</a:t>
          </a:r>
          <a:r>
            <a:rPr lang="en-IN" sz="1100">
              <a:solidFill>
                <a:schemeClr val="dk1"/>
              </a:solidFill>
              <a:effectLst/>
              <a:latin typeface="+mn-lt"/>
              <a:ea typeface="+mn-ea"/>
              <a:cs typeface="+mn-cs"/>
            </a:rPr>
            <a:t> Q4FY24</a:t>
          </a:r>
          <a:r>
            <a:rPr lang="en-IN" baseline="0"/>
            <a:t> 74 crore, also reduced financial cost  by 38.8% .</a:t>
          </a:r>
        </a:p>
        <a:p>
          <a:pPr marL="0" marR="0" lvl="0" indent="0" defTabSz="914400" eaLnBrk="1" fontAlgn="auto" latinLnBrk="0" hangingPunct="1">
            <a:lnSpc>
              <a:spcPct val="100000"/>
            </a:lnSpc>
            <a:spcBef>
              <a:spcPts val="0"/>
            </a:spcBef>
            <a:spcAft>
              <a:spcPts val="0"/>
            </a:spcAft>
            <a:buClrTx/>
            <a:buSzTx/>
            <a:buFontTx/>
            <a:buNone/>
            <a:tabLst/>
            <a:defRPr/>
          </a:pPr>
          <a:endParaRPr lang="en-IN" baseline="0"/>
        </a:p>
        <a:p>
          <a:pPr marL="0" marR="0" lvl="0" indent="0" defTabSz="914400" eaLnBrk="1" fontAlgn="auto" latinLnBrk="0" hangingPunct="1">
            <a:lnSpc>
              <a:spcPct val="100000"/>
            </a:lnSpc>
            <a:spcBef>
              <a:spcPts val="0"/>
            </a:spcBef>
            <a:spcAft>
              <a:spcPts val="0"/>
            </a:spcAft>
            <a:buClrTx/>
            <a:buSzTx/>
            <a:buFontTx/>
            <a:buNone/>
            <a:tabLst/>
            <a:defRPr/>
          </a:pPr>
          <a:r>
            <a:rPr lang="en-IN" sz="1100" b="1" i="0">
              <a:solidFill>
                <a:schemeClr val="dk1"/>
              </a:solidFill>
              <a:effectLst/>
              <a:latin typeface="+mn-lt"/>
              <a:ea typeface="+mn-ea"/>
              <a:cs typeface="+mn-cs"/>
            </a:rPr>
            <a:t>Raw Material and Production:</a:t>
          </a:r>
        </a:p>
        <a:p>
          <a:pPr marL="0" marR="0" lvl="0" indent="0" defTabSz="914400" eaLnBrk="1" fontAlgn="auto" latinLnBrk="0" hangingPunct="1">
            <a:lnSpc>
              <a:spcPct val="100000"/>
            </a:lnSpc>
            <a:spcBef>
              <a:spcPts val="0"/>
            </a:spcBef>
            <a:spcAft>
              <a:spcPts val="0"/>
            </a:spcAft>
            <a:buClrTx/>
            <a:buSzTx/>
            <a:buFontTx/>
            <a:buNone/>
            <a:tabLst/>
            <a:defRPr/>
          </a:pPr>
          <a:r>
            <a:rPr lang="en-IN" sz="1100" b="0" i="0">
              <a:solidFill>
                <a:schemeClr val="dk1"/>
              </a:solidFill>
              <a:effectLst/>
              <a:latin typeface="+mn-lt"/>
              <a:ea typeface="+mn-ea"/>
              <a:cs typeface="+mn-cs"/>
            </a:rPr>
            <a:t>ENA</a:t>
          </a:r>
          <a:r>
            <a:rPr lang="en-IN" sz="1100" b="0" i="0" baseline="0">
              <a:solidFill>
                <a:schemeClr val="dk1"/>
              </a:solidFill>
              <a:effectLst/>
              <a:latin typeface="+mn-lt"/>
              <a:ea typeface="+mn-ea"/>
              <a:cs typeface="+mn-cs"/>
            </a:rPr>
            <a:t> prices increased around INR 69 per liter in Q1, to INR 72 per liter in Q4 same as Q3 for FY24. In </a:t>
          </a:r>
          <a:r>
            <a:rPr lang="en-IN"/>
            <a:t>FY24</a:t>
          </a:r>
          <a:r>
            <a:rPr lang="en-IN" baseline="0"/>
            <a:t> company </a:t>
          </a:r>
          <a:r>
            <a:rPr lang="en-IN"/>
            <a:t> see some level of softening in glass prices, glass costs. </a:t>
          </a:r>
          <a:r>
            <a:rPr lang="en-IN" sz="1100">
              <a:solidFill>
                <a:schemeClr val="dk1"/>
              </a:solidFill>
              <a:effectLst/>
              <a:latin typeface="+mn-lt"/>
              <a:ea typeface="+mn-ea"/>
              <a:cs typeface="+mn-cs"/>
            </a:rPr>
            <a:t>Management</a:t>
          </a:r>
          <a:r>
            <a:rPr lang="en-IN" sz="1100" baseline="0">
              <a:solidFill>
                <a:schemeClr val="dk1"/>
              </a:solidFill>
              <a:effectLst/>
              <a:latin typeface="+mn-lt"/>
              <a:ea typeface="+mn-ea"/>
              <a:cs typeface="+mn-cs"/>
            </a:rPr>
            <a:t> said that  they</a:t>
          </a:r>
          <a:r>
            <a:rPr lang="en-IN" sz="1100">
              <a:solidFill>
                <a:schemeClr val="dk1"/>
              </a:solidFill>
              <a:effectLst/>
              <a:latin typeface="+mn-lt"/>
              <a:ea typeface="+mn-ea"/>
              <a:cs typeface="+mn-cs"/>
            </a:rPr>
            <a:t> didn't see any reductions in the second and the third quarter, but</a:t>
          </a:r>
          <a:r>
            <a:rPr lang="en-IN" sz="1100" baseline="0">
              <a:solidFill>
                <a:schemeClr val="dk1"/>
              </a:solidFill>
              <a:effectLst/>
              <a:latin typeface="+mn-lt"/>
              <a:ea typeface="+mn-ea"/>
              <a:cs typeface="+mn-cs"/>
            </a:rPr>
            <a:t> their is </a:t>
          </a:r>
          <a:r>
            <a:rPr lang="en-IN" sz="1100">
              <a:solidFill>
                <a:schemeClr val="dk1"/>
              </a:solidFill>
              <a:effectLst/>
              <a:latin typeface="+mn-lt"/>
              <a:ea typeface="+mn-ea"/>
              <a:cs typeface="+mn-cs"/>
            </a:rPr>
            <a:t>some reduction in Q4 of somewhere around INR700 to INR800 a ton. </a:t>
          </a:r>
        </a:p>
        <a:p>
          <a:pPr marL="0" marR="0" lvl="0" indent="0" defTabSz="914400" eaLnBrk="1" fontAlgn="auto" latinLnBrk="0" hangingPunct="1">
            <a:lnSpc>
              <a:spcPct val="100000"/>
            </a:lnSpc>
            <a:spcBef>
              <a:spcPts val="0"/>
            </a:spcBef>
            <a:spcAft>
              <a:spcPts val="0"/>
            </a:spcAft>
            <a:buClrTx/>
            <a:buSzTx/>
            <a:buFontTx/>
            <a:buNone/>
            <a:tabLst/>
            <a:defRPr/>
          </a:pPr>
          <a:endParaRPr lang="en-IN"/>
        </a:p>
        <a:p>
          <a:pPr marL="0" marR="0" lvl="0" indent="0" defTabSz="914400" eaLnBrk="1" fontAlgn="auto" latinLnBrk="0" hangingPunct="1">
            <a:lnSpc>
              <a:spcPct val="100000"/>
            </a:lnSpc>
            <a:spcBef>
              <a:spcPts val="0"/>
            </a:spcBef>
            <a:spcAft>
              <a:spcPts val="0"/>
            </a:spcAft>
            <a:buClrTx/>
            <a:buSzTx/>
            <a:buFontTx/>
            <a:buNone/>
            <a:tabLst/>
            <a:defRPr/>
          </a:pPr>
          <a:r>
            <a:rPr lang="en-IN" sz="1100" b="1" i="0">
              <a:solidFill>
                <a:schemeClr val="dk1"/>
              </a:solidFill>
              <a:effectLst/>
              <a:latin typeface="+mn-lt"/>
              <a:ea typeface="+mn-ea"/>
              <a:cs typeface="+mn-cs"/>
            </a:rPr>
            <a:t>Capex and Expansion Plans:</a:t>
          </a:r>
        </a:p>
        <a:p>
          <a:pPr marL="0" marR="0" lvl="0" indent="0" defTabSz="914400" eaLnBrk="1" fontAlgn="auto" latinLnBrk="0" hangingPunct="1">
            <a:lnSpc>
              <a:spcPct val="100000"/>
            </a:lnSpc>
            <a:spcBef>
              <a:spcPts val="0"/>
            </a:spcBef>
            <a:spcAft>
              <a:spcPts val="0"/>
            </a:spcAft>
            <a:buClrTx/>
            <a:buSzTx/>
            <a:buFontTx/>
            <a:buNone/>
            <a:tabLst/>
            <a:defRPr/>
          </a:pPr>
          <a:r>
            <a:rPr lang="en-IN" sz="1100" b="0" i="0">
              <a:solidFill>
                <a:schemeClr val="dk1"/>
              </a:solidFill>
              <a:effectLst/>
              <a:latin typeface="+mn-lt"/>
              <a:ea typeface="+mn-ea"/>
              <a:cs typeface="+mn-cs"/>
            </a:rPr>
            <a:t>Capex for FY24 around INR15 crores, outlook includes maintenance capex of INR20-25 crores.</a:t>
          </a:r>
          <a:endParaRPr lang="en-IN"/>
        </a:p>
        <a:p>
          <a:pPr marL="0" marR="0" lvl="0" indent="0" defTabSz="914400" eaLnBrk="1" fontAlgn="auto" latinLnBrk="0" hangingPunct="1">
            <a:lnSpc>
              <a:spcPct val="100000"/>
            </a:lnSpc>
            <a:spcBef>
              <a:spcPts val="0"/>
            </a:spcBef>
            <a:spcAft>
              <a:spcPts val="0"/>
            </a:spcAft>
            <a:buClrTx/>
            <a:buSzTx/>
            <a:buFontTx/>
            <a:buNone/>
            <a:tabLst/>
            <a:defRPr/>
          </a:pPr>
          <a:r>
            <a:rPr lang="en-IN"/>
            <a:t>Managment</a:t>
          </a:r>
          <a:r>
            <a:rPr lang="en-IN" baseline="0"/>
            <a:t> said that </a:t>
          </a:r>
          <a:r>
            <a:rPr lang="en-IN"/>
            <a:t> in terms of making the CAPEX, the regular maintenance CAPEX for next two years we envisage will be less than Rs. 25 crore per year. </a:t>
          </a:r>
        </a:p>
        <a:p>
          <a:pPr marL="0" marR="0" lvl="0" indent="0" defTabSz="914400" eaLnBrk="1" fontAlgn="auto" latinLnBrk="0" hangingPunct="1">
            <a:lnSpc>
              <a:spcPct val="100000"/>
            </a:lnSpc>
            <a:spcBef>
              <a:spcPts val="0"/>
            </a:spcBef>
            <a:spcAft>
              <a:spcPts val="0"/>
            </a:spcAft>
            <a:buClrTx/>
            <a:buSzTx/>
            <a:buFontTx/>
            <a:buNone/>
            <a:tabLst/>
            <a:defRPr/>
          </a:pPr>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Marketing and Branding:</a:t>
          </a:r>
        </a:p>
        <a:p>
          <a:pPr marL="0" marR="0" lvl="0" indent="0" defTabSz="914400" eaLnBrk="1" fontAlgn="auto" latinLnBrk="0" hangingPunct="1">
            <a:lnSpc>
              <a:spcPct val="100000"/>
            </a:lnSpc>
            <a:spcBef>
              <a:spcPts val="0"/>
            </a:spcBef>
            <a:spcAft>
              <a:spcPts val="0"/>
            </a:spcAft>
            <a:buClrTx/>
            <a:buSzTx/>
            <a:buFontTx/>
            <a:buNone/>
            <a:tabLst/>
            <a:defRPr/>
          </a:pPr>
          <a:r>
            <a:rPr lang="en-IN" sz="1100" b="0" i="0">
              <a:solidFill>
                <a:schemeClr val="dk1"/>
              </a:solidFill>
              <a:effectLst/>
              <a:latin typeface="+mn-lt"/>
              <a:ea typeface="+mn-ea"/>
              <a:cs typeface="+mn-cs"/>
            </a:rPr>
            <a:t>Launched marketing campaigns like "A Warm Welcome" and "The Flandy Song" to promote Brandy brands.Company also focused on providing innovative, premium, and trusted Brandy brands to drive market share gains.</a:t>
          </a:r>
        </a:p>
        <a:p>
          <a:pPr marL="0" marR="0" lvl="0" indent="0" defTabSz="914400" eaLnBrk="1" fontAlgn="auto" latinLnBrk="0" hangingPunct="1">
            <a:lnSpc>
              <a:spcPct val="100000"/>
            </a:lnSpc>
            <a:spcBef>
              <a:spcPts val="0"/>
            </a:spcBef>
            <a:spcAft>
              <a:spcPts val="0"/>
            </a:spcAft>
            <a:buClrTx/>
            <a:buSzTx/>
            <a:buFontTx/>
            <a:buNone/>
            <a:tabLst/>
            <a:defRPr/>
          </a:pPr>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Operational Insights:</a:t>
          </a:r>
          <a:endParaRPr lang="en-IN">
            <a:effectLst/>
          </a:endParaRPr>
        </a:p>
        <a:p>
          <a:r>
            <a:rPr lang="en-IN" sz="1100" b="0" i="0">
              <a:solidFill>
                <a:schemeClr val="dk1"/>
              </a:solidFill>
              <a:effectLst/>
              <a:latin typeface="+mn-lt"/>
              <a:ea typeface="+mn-ea"/>
              <a:cs typeface="+mn-cs"/>
            </a:rPr>
            <a:t>Primary sales impacted due to extended receivables in Telangana.</a:t>
          </a:r>
          <a:endParaRPr lang="en-IN">
            <a:effectLst/>
          </a:endParaRPr>
        </a:p>
        <a:p>
          <a:r>
            <a:rPr lang="en-IN" sz="1100" b="0" i="0">
              <a:solidFill>
                <a:schemeClr val="dk1"/>
              </a:solidFill>
              <a:effectLst/>
              <a:latin typeface="+mn-lt"/>
              <a:ea typeface="+mn-ea"/>
              <a:cs typeface="+mn-cs"/>
            </a:rPr>
            <a:t>Secondary growth outperformed the industry in Q4 FY24. Expecting some softening in glass prices and other packing material costs.</a:t>
          </a:r>
          <a:endParaRPr lang="en-IN">
            <a:effectLst/>
          </a:endParaRPr>
        </a:p>
        <a:p>
          <a:r>
            <a:rPr lang="en-IN" sz="1100" b="0" i="0">
              <a:solidFill>
                <a:schemeClr val="dk1"/>
              </a:solidFill>
              <a:effectLst/>
              <a:latin typeface="+mn-lt"/>
              <a:ea typeface="+mn-ea"/>
              <a:cs typeface="+mn-cs"/>
            </a:rPr>
            <a:t>Confident about mid-double-digit volume growth driven by market share gains and premiumization strategy.</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Future Growth Strategy:</a:t>
          </a:r>
          <a:endParaRPr lang="en-IN">
            <a:effectLst/>
          </a:endParaRPr>
        </a:p>
        <a:p>
          <a:r>
            <a:rPr lang="en-IN" sz="1100" b="0" i="0">
              <a:solidFill>
                <a:schemeClr val="dk1"/>
              </a:solidFill>
              <a:effectLst/>
              <a:latin typeface="+mn-lt"/>
              <a:ea typeface="+mn-ea"/>
              <a:cs typeface="+mn-cs"/>
            </a:rPr>
            <a:t>Confident about growing market share within the Brandy category.</a:t>
          </a:r>
          <a:endParaRPr lang="en-IN">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IN" sz="1100" b="0" i="0">
              <a:solidFill>
                <a:schemeClr val="dk1"/>
              </a:solidFill>
              <a:effectLst/>
              <a:latin typeface="+mn-lt"/>
              <a:ea typeface="+mn-ea"/>
              <a:cs typeface="+mn-cs"/>
            </a:rPr>
            <a:t>Exploring opportunities for growth in premiumization and expanding market share in the Brandy segment.Launch of premium offering, Mansion House Chambers, showing promising results in Puducherry</a:t>
          </a:r>
          <a:endParaRPr lang="en-IN">
            <a:effectLst/>
          </a:endParaRPr>
        </a:p>
        <a:p>
          <a:r>
            <a:rPr lang="en-IN" sz="1100" b="0" i="0">
              <a:solidFill>
                <a:schemeClr val="dk1"/>
              </a:solidFill>
              <a:effectLst/>
              <a:latin typeface="+mn-lt"/>
              <a:ea typeface="+mn-ea"/>
              <a:cs typeface="+mn-cs"/>
            </a:rPr>
            <a:t>Considering entry into new categories and geographies with a focus on protecting balance sheet health.</a:t>
          </a:r>
          <a:endParaRPr lang="en-IN">
            <a:effectLst/>
          </a:endParaRPr>
        </a:p>
        <a:p>
          <a:r>
            <a:rPr lang="en-IN" sz="1100" b="0" i="0">
              <a:solidFill>
                <a:schemeClr val="dk1"/>
              </a:solidFill>
              <a:effectLst/>
              <a:latin typeface="+mn-lt"/>
              <a:ea typeface="+mn-ea"/>
              <a:cs typeface="+mn-cs"/>
            </a:rPr>
            <a:t>Expecting to maintain or increase marketing spend to drive brand growth and market share.</a:t>
          </a:r>
          <a:endParaRPr lang="en-IN">
            <a:effectLst/>
          </a:endParaRPr>
        </a:p>
        <a:p>
          <a:endParaRPr lang="en-IN">
            <a:effectLst/>
          </a:endParaRPr>
        </a:p>
        <a:p>
          <a:endParaRPr lang="en-IN">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IN">
            <a:effectLst/>
          </a:endParaRPr>
        </a:p>
        <a:p>
          <a:endParaRPr lang="en-IN" sz="1100" b="1"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66675</xdr:colOff>
      <xdr:row>2</xdr:row>
      <xdr:rowOff>0</xdr:rowOff>
    </xdr:from>
    <xdr:to>
      <xdr:col>0</xdr:col>
      <xdr:colOff>285750</xdr:colOff>
      <xdr:row>3</xdr:row>
      <xdr:rowOff>28575</xdr:rowOff>
    </xdr:to>
    <xdr:pic>
      <xdr:nvPicPr>
        <xdr:cNvPr id="2" name="Graphic 1" descr="Wine with solid fill">
          <a:extLst>
            <a:ext uri="{FF2B5EF4-FFF2-40B4-BE49-F238E27FC236}">
              <a16:creationId xmlns:a16="http://schemas.microsoft.com/office/drawing/2014/main" id="{89C9D66F-9BF5-48AE-8629-1F291BF3445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6675" y="381000"/>
          <a:ext cx="219075" cy="219075"/>
        </a:xfrm>
        <a:prstGeom prst="rect">
          <a:avLst/>
        </a:prstGeom>
      </xdr:spPr>
    </xdr:pic>
    <xdr:clientData/>
  </xdr:twoCellAnchor>
  <xdr:twoCellAnchor editAs="oneCell">
    <xdr:from>
      <xdr:col>0</xdr:col>
      <xdr:colOff>85725</xdr:colOff>
      <xdr:row>5</xdr:row>
      <xdr:rowOff>47625</xdr:rowOff>
    </xdr:from>
    <xdr:to>
      <xdr:col>0</xdr:col>
      <xdr:colOff>304800</xdr:colOff>
      <xdr:row>6</xdr:row>
      <xdr:rowOff>76200</xdr:rowOff>
    </xdr:to>
    <xdr:pic>
      <xdr:nvPicPr>
        <xdr:cNvPr id="3" name="Graphic 2" descr="Wine with solid fill">
          <a:extLst>
            <a:ext uri="{FF2B5EF4-FFF2-40B4-BE49-F238E27FC236}">
              <a16:creationId xmlns:a16="http://schemas.microsoft.com/office/drawing/2014/main" id="{D0149889-B4C0-43EA-A3C6-29E06E46A14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5725" y="1000125"/>
          <a:ext cx="219075" cy="219075"/>
        </a:xfrm>
        <a:prstGeom prst="rect">
          <a:avLst/>
        </a:prstGeom>
      </xdr:spPr>
    </xdr:pic>
    <xdr:clientData/>
  </xdr:twoCellAnchor>
  <xdr:twoCellAnchor editAs="oneCell">
    <xdr:from>
      <xdr:col>0</xdr:col>
      <xdr:colOff>57150</xdr:colOff>
      <xdr:row>9</xdr:row>
      <xdr:rowOff>142875</xdr:rowOff>
    </xdr:from>
    <xdr:to>
      <xdr:col>0</xdr:col>
      <xdr:colOff>276225</xdr:colOff>
      <xdr:row>10</xdr:row>
      <xdr:rowOff>171450</xdr:rowOff>
    </xdr:to>
    <xdr:pic>
      <xdr:nvPicPr>
        <xdr:cNvPr id="4" name="Graphic 3" descr="Wine with solid fill">
          <a:extLst>
            <a:ext uri="{FF2B5EF4-FFF2-40B4-BE49-F238E27FC236}">
              <a16:creationId xmlns:a16="http://schemas.microsoft.com/office/drawing/2014/main" id="{B879693B-B980-4451-A79D-147986F9817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7150" y="1857375"/>
          <a:ext cx="219075" cy="2190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Naman%20Finance%20world\Liquor%20Sector\Tilaknagar%20Inds%20updated.xlsx" TargetMode="External"/><Relationship Id="rId1" Type="http://schemas.openxmlformats.org/officeDocument/2006/relationships/externalLinkPath" Target="/Naman%20Finance%20world/Liquor%20Sector/Tilaknagar%20Inds%20upda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tocks"/>
      <sheetName val="Sector Analysis"/>
      <sheetName val="PPT"/>
      <sheetName val="Tilaknagar Inds"/>
      <sheetName val="Concall"/>
      <sheetName val="News"/>
      <sheetName val="Mgmt"/>
      <sheetName val="Balance Sheet"/>
      <sheetName val="Profit &amp; Loss"/>
      <sheetName val="Quarterly Results"/>
      <sheetName val="Cash Flow"/>
      <sheetName val="Ratio Analysis"/>
      <sheetName val="Common Size Statement"/>
      <sheetName val="Ratios Peer "/>
      <sheetName val="Sheet2"/>
      <sheetName val="DuPont Analysis"/>
      <sheetName val="ROIIC Profiling- Saber"/>
      <sheetName val="Forensic Analysis"/>
      <sheetName val="Annual Report"/>
      <sheetName val="Screener"/>
      <sheetName val="Valuation&gt;"/>
      <sheetName val="DCF"/>
      <sheetName val="$1 Test"/>
      <sheetName val="DO NOT TOUCH&gt;"/>
      <sheetName val="Data Sheet"/>
      <sheetName val="Sector Data"/>
      <sheetName val="Customization"/>
      <sheetName val="Sheet1"/>
      <sheetName val="List of Stocks"/>
    </sheetNames>
    <sheetDataSet>
      <sheetData sheetId="0"/>
      <sheetData sheetId="1"/>
      <sheetData sheetId="2"/>
      <sheetData sheetId="3"/>
      <sheetData sheetId="4"/>
      <sheetData sheetId="5"/>
      <sheetData sheetId="6"/>
      <sheetData sheetId="7">
        <row r="4">
          <cell r="B4" t="str">
            <v>TILAKNAGAR INDUSTRIES LTD</v>
          </cell>
        </row>
        <row r="6">
          <cell r="C6">
            <v>124.76</v>
          </cell>
          <cell r="D6">
            <v>124.76</v>
          </cell>
          <cell r="E6">
            <v>124.76</v>
          </cell>
          <cell r="F6">
            <v>124.76</v>
          </cell>
          <cell r="G6">
            <v>125.13</v>
          </cell>
          <cell r="H6">
            <v>125.13</v>
          </cell>
          <cell r="I6">
            <v>125.43</v>
          </cell>
          <cell r="J6">
            <v>158.62</v>
          </cell>
          <cell r="K6">
            <v>185.34</v>
          </cell>
          <cell r="L6">
            <v>192.73</v>
          </cell>
        </row>
        <row r="7">
          <cell r="C7">
            <v>417.46</v>
          </cell>
          <cell r="D7">
            <v>131.02000000000001</v>
          </cell>
          <cell r="E7">
            <v>-104.32</v>
          </cell>
          <cell r="F7">
            <v>-254.8</v>
          </cell>
          <cell r="G7">
            <v>-412.35</v>
          </cell>
          <cell r="H7">
            <v>-142.51</v>
          </cell>
          <cell r="I7">
            <v>-181.15</v>
          </cell>
          <cell r="J7">
            <v>-37.36</v>
          </cell>
          <cell r="K7">
            <v>288.77999999999997</v>
          </cell>
          <cell r="L7">
            <v>461.16</v>
          </cell>
        </row>
        <row r="8">
          <cell r="C8">
            <v>825.02</v>
          </cell>
          <cell r="D8">
            <v>884.89</v>
          </cell>
          <cell r="E8">
            <v>1072.1199999999999</v>
          </cell>
          <cell r="F8">
            <v>1031.49</v>
          </cell>
          <cell r="G8">
            <v>1110.8900000000001</v>
          </cell>
          <cell r="H8">
            <v>578.61</v>
          </cell>
          <cell r="I8">
            <v>702.46</v>
          </cell>
          <cell r="J8">
            <v>585.17999999999995</v>
          </cell>
          <cell r="K8">
            <v>255.54</v>
          </cell>
          <cell r="L8">
            <v>121.44</v>
          </cell>
        </row>
        <row r="10">
          <cell r="C10">
            <v>1716.36</v>
          </cell>
          <cell r="D10">
            <v>1528</v>
          </cell>
          <cell r="E10">
            <v>1350.35</v>
          </cell>
          <cell r="F10">
            <v>1284.0999999999999</v>
          </cell>
          <cell r="G10">
            <v>1281.06</v>
          </cell>
          <cell r="H10">
            <v>1080.06</v>
          </cell>
          <cell r="I10">
            <v>1011.52</v>
          </cell>
          <cell r="J10">
            <v>1013.28</v>
          </cell>
          <cell r="K10">
            <v>1011.54</v>
          </cell>
          <cell r="L10">
            <v>1033.44</v>
          </cell>
        </row>
        <row r="16">
          <cell r="C16">
            <v>1716.36</v>
          </cell>
          <cell r="D16">
            <v>1528</v>
          </cell>
          <cell r="E16">
            <v>1350.35</v>
          </cell>
          <cell r="F16">
            <v>1284.0999999999999</v>
          </cell>
          <cell r="G16">
            <v>1281.06</v>
          </cell>
          <cell r="H16">
            <v>1080.06</v>
          </cell>
          <cell r="I16">
            <v>1011.52</v>
          </cell>
          <cell r="J16">
            <v>1013.28</v>
          </cell>
          <cell r="K16">
            <v>1011.54</v>
          </cell>
          <cell r="L16">
            <v>1033.44</v>
          </cell>
        </row>
        <row r="25">
          <cell r="B25" t="str">
            <v>Debtor Days</v>
          </cell>
          <cell r="C25">
            <v>72.440960667174522</v>
          </cell>
          <cell r="D25">
            <v>91.467266650647673</v>
          </cell>
          <cell r="E25">
            <v>106.06353027978953</v>
          </cell>
          <cell r="F25">
            <v>109.37933779877805</v>
          </cell>
          <cell r="G25">
            <v>133.00674398560477</v>
          </cell>
          <cell r="H25">
            <v>136.07478210253817</v>
          </cell>
          <cell r="I25">
            <v>120.45831435079727</v>
          </cell>
          <cell r="J25">
            <v>110.31958078558024</v>
          </cell>
          <cell r="K25">
            <v>106.20911917276445</v>
          </cell>
          <cell r="L25">
            <v>109.58248143764123</v>
          </cell>
        </row>
        <row r="26">
          <cell r="B26" t="str">
            <v>Inventory Turnover</v>
          </cell>
          <cell r="C26">
            <v>5.9289223454833602</v>
          </cell>
          <cell r="D26">
            <v>4.5022619984264356</v>
          </cell>
          <cell r="E26">
            <v>5.8380185898889136</v>
          </cell>
          <cell r="F26">
            <v>7.2239309827456859</v>
          </cell>
          <cell r="G26">
            <v>6.7620654396728019</v>
          </cell>
          <cell r="H26">
            <v>10.862396006655574</v>
          </cell>
          <cell r="I26">
            <v>7.6130688124306332</v>
          </cell>
          <cell r="J26">
            <v>10.83199668141593</v>
          </cell>
          <cell r="K26">
            <v>10.019447551845795</v>
          </cell>
          <cell r="L26">
            <v>13.824754537340079</v>
          </cell>
        </row>
        <row r="27">
          <cell r="B27" t="str">
            <v>Net Fixed Asset Turnover</v>
          </cell>
          <cell r="C27">
            <v>1.2298323471400394</v>
          </cell>
          <cell r="D27">
            <v>0.79017864848537156</v>
          </cell>
          <cell r="E27">
            <v>0.95097677166808214</v>
          </cell>
          <cell r="F27">
            <v>0.98347177776264716</v>
          </cell>
          <cell r="G27">
            <v>1.1989521202342319</v>
          </cell>
          <cell r="H27">
            <v>1.301183927290122</v>
          </cell>
          <cell r="I27">
            <v>1.1711163753548028</v>
          </cell>
          <cell r="J27">
            <v>1.7833044982698962</v>
          </cell>
          <cell r="K27">
            <v>2.7720877080208557</v>
          </cell>
          <cell r="L27">
            <v>3.5170560629762329</v>
          </cell>
        </row>
        <row r="28">
          <cell r="C28">
            <v>1.5215595145881744</v>
          </cell>
          <cell r="D28">
            <v>3.4595746344514815</v>
          </cell>
          <cell r="E28">
            <v>52.452054794520514</v>
          </cell>
          <cell r="F28">
            <v>-7.9320978160565971</v>
          </cell>
          <cell r="G28">
            <v>-3.8677320520855094</v>
          </cell>
          <cell r="H28">
            <v>-33.291714614499433</v>
          </cell>
          <cell r="I28">
            <v>-12.606963388370424</v>
          </cell>
          <cell r="J28">
            <v>4.8258287976249372</v>
          </cell>
          <cell r="K28">
            <v>0.53897747405720065</v>
          </cell>
          <cell r="L28">
            <v>0.18571931058740768</v>
          </cell>
        </row>
        <row r="29">
          <cell r="B29" t="str">
            <v>Return on Equity</v>
          </cell>
          <cell r="C29">
            <v>-7.4065877319169207E-2</v>
          </cell>
          <cell r="D29">
            <v>-1.1014934709515989</v>
          </cell>
          <cell r="E29">
            <v>-13.677592954990207</v>
          </cell>
          <cell r="F29" t="str">
            <v/>
          </cell>
          <cell r="G29" t="str">
            <v/>
          </cell>
          <cell r="H29" t="str">
            <v/>
          </cell>
          <cell r="I29" t="str">
            <v/>
          </cell>
          <cell r="J29">
            <v>0.37267029523338285</v>
          </cell>
          <cell r="K29">
            <v>0.31616468404623305</v>
          </cell>
          <cell r="L29">
            <v>0.21105996421416454</v>
          </cell>
        </row>
        <row r="30">
          <cell r="B30" t="str">
            <v>Return on Capital Employed</v>
          </cell>
          <cell r="C30">
            <v>5.0920101810947645E-2</v>
          </cell>
          <cell r="D30">
            <v>-0.13838358157924727</v>
          </cell>
          <cell r="E30">
            <v>-0.11955407483341877</v>
          </cell>
          <cell r="F30">
            <v>-9.9839148039280144E-4</v>
          </cell>
          <cell r="G30">
            <v>2.9854189177704663E-2</v>
          </cell>
          <cell r="H30">
            <v>0.71307663524758103</v>
          </cell>
          <cell r="I30">
            <v>5.0097411633732235E-2</v>
          </cell>
          <cell r="J30">
            <v>0.14588641639771249</v>
          </cell>
          <cell r="K30">
            <v>0.26050489268974591</v>
          </cell>
          <cell r="L30">
            <v>0.21249016547792562</v>
          </cell>
        </row>
        <row r="31">
          <cell r="B31" t="str">
            <v>Return on Invested Capital</v>
          </cell>
          <cell r="C31">
            <v>-3.0110364683301295E-2</v>
          </cell>
          <cell r="D31">
            <v>-0.24928992983356485</v>
          </cell>
          <cell r="E31">
            <v>-0.257300630435783</v>
          </cell>
          <cell r="F31">
            <v>-0.18139043595160373</v>
          </cell>
          <cell r="G31">
            <v>-0.20700484032130387</v>
          </cell>
          <cell r="H31">
            <v>0.51719972388403113</v>
          </cell>
          <cell r="I31">
            <v>-6.4129762958755845E-2</v>
          </cell>
          <cell r="J31">
            <v>7.1073574282029525E-2</v>
          </cell>
          <cell r="K31">
            <v>0.21867569184087296</v>
          </cell>
          <cell r="L31">
            <v>0.18814499747794916</v>
          </cell>
        </row>
      </sheetData>
      <sheetData sheetId="8">
        <row r="4">
          <cell r="B4" t="str">
            <v>TILAKNAGAR INDUSTRIES LTD</v>
          </cell>
        </row>
        <row r="5">
          <cell r="C5">
            <v>42094</v>
          </cell>
          <cell r="D5">
            <v>42460</v>
          </cell>
          <cell r="E5">
            <v>42825</v>
          </cell>
          <cell r="F5">
            <v>43190</v>
          </cell>
          <cell r="G5">
            <v>43555</v>
          </cell>
          <cell r="H5">
            <v>43921</v>
          </cell>
          <cell r="I5">
            <v>44286</v>
          </cell>
          <cell r="J5">
            <v>44651</v>
          </cell>
          <cell r="K5">
            <v>45016</v>
          </cell>
          <cell r="L5">
            <v>45382</v>
          </cell>
        </row>
        <row r="6">
          <cell r="C6">
            <v>748.23</v>
          </cell>
          <cell r="D6">
            <v>457.79</v>
          </cell>
          <cell r="E6">
            <v>515.03</v>
          </cell>
          <cell r="F6">
            <v>577.77</v>
          </cell>
          <cell r="G6">
            <v>661.33</v>
          </cell>
          <cell r="H6">
            <v>652.83000000000004</v>
          </cell>
          <cell r="I6">
            <v>548.75</v>
          </cell>
          <cell r="J6">
            <v>783.37</v>
          </cell>
          <cell r="K6">
            <v>1164.3599999999999</v>
          </cell>
          <cell r="L6">
            <v>1393.95</v>
          </cell>
        </row>
        <row r="7">
          <cell r="D7">
            <v>-0.38816941314836351</v>
          </cell>
          <cell r="E7">
            <v>0.12503549662508995</v>
          </cell>
          <cell r="F7">
            <v>0.12181814651573708</v>
          </cell>
          <cell r="G7">
            <v>0.14462502379839748</v>
          </cell>
          <cell r="H7">
            <v>-1.2852887363343557E-2</v>
          </cell>
          <cell r="I7">
            <v>-0.1594289478118347</v>
          </cell>
          <cell r="J7">
            <v>0.42755353075170843</v>
          </cell>
          <cell r="K7">
            <v>0.4863474475662839</v>
          </cell>
          <cell r="L7">
            <v>0.19718128413892622</v>
          </cell>
        </row>
        <row r="14">
          <cell r="C14">
            <v>550.15</v>
          </cell>
          <cell r="D14">
            <v>198.13</v>
          </cell>
          <cell r="E14">
            <v>365.72999999999996</v>
          </cell>
          <cell r="F14">
            <v>429.9</v>
          </cell>
          <cell r="G14">
            <v>502.09000000000003</v>
          </cell>
          <cell r="H14">
            <v>493.64000000000004</v>
          </cell>
          <cell r="I14">
            <v>403.51</v>
          </cell>
          <cell r="J14">
            <v>603.93000000000006</v>
          </cell>
          <cell r="K14">
            <v>868.04</v>
          </cell>
          <cell r="L14">
            <v>701.75</v>
          </cell>
        </row>
        <row r="15">
          <cell r="C15">
            <v>0.73526856715181155</v>
          </cell>
          <cell r="D15">
            <v>0.4327966971755608</v>
          </cell>
          <cell r="E15">
            <v>0.71011397394326536</v>
          </cell>
          <cell r="F15">
            <v>0.7440677086037697</v>
          </cell>
          <cell r="G15">
            <v>0.75921249603072594</v>
          </cell>
          <cell r="H15">
            <v>0.75615397576704502</v>
          </cell>
          <cell r="I15">
            <v>0.73532574031890663</v>
          </cell>
          <cell r="J15">
            <v>0.77093838160766948</v>
          </cell>
          <cell r="K15">
            <v>0.74550826204953802</v>
          </cell>
          <cell r="L15">
            <v>0.50342551741454145</v>
          </cell>
        </row>
        <row r="16">
          <cell r="C16">
            <v>95.07000000000005</v>
          </cell>
          <cell r="D16">
            <v>-122.04000000000002</v>
          </cell>
          <cell r="E16">
            <v>-94.090000000000032</v>
          </cell>
          <cell r="F16">
            <v>2.9599999999999227</v>
          </cell>
          <cell r="G16">
            <v>56.139999999999986</v>
          </cell>
          <cell r="H16">
            <v>-51.950000000000045</v>
          </cell>
          <cell r="I16">
            <v>54.20999999999998</v>
          </cell>
          <cell r="J16">
            <v>112.12</v>
          </cell>
          <cell r="K16">
            <v>137.23000000000002</v>
          </cell>
          <cell r="L16">
            <v>185.44000000000005</v>
          </cell>
        </row>
        <row r="17">
          <cell r="C17">
            <v>0.12705986127260341</v>
          </cell>
          <cell r="D17">
            <v>-0.26658511544594687</v>
          </cell>
          <cell r="E17">
            <v>-0.18268838708424759</v>
          </cell>
          <cell r="F17">
            <v>5.1231458885022119E-3</v>
          </cell>
          <cell r="G17">
            <v>8.4889540773895003E-2</v>
          </cell>
          <cell r="H17">
            <v>-7.9576612594396773E-2</v>
          </cell>
          <cell r="I17">
            <v>9.8788154897494262E-2</v>
          </cell>
          <cell r="J17">
            <v>0.14312521541544865</v>
          </cell>
          <cell r="K17">
            <v>0.11785873784740117</v>
          </cell>
          <cell r="L17">
            <v>0.13303203127802293</v>
          </cell>
        </row>
        <row r="21">
          <cell r="C21">
            <v>67.390000000000043</v>
          </cell>
          <cell r="D21">
            <v>-160.59000000000003</v>
          </cell>
          <cell r="E21">
            <v>-132.23000000000002</v>
          </cell>
          <cell r="F21">
            <v>-34.35000000000008</v>
          </cell>
          <cell r="G21">
            <v>19.389999999999986</v>
          </cell>
          <cell r="H21">
            <v>-84.930000000000035</v>
          </cell>
          <cell r="I21">
            <v>21.089999999999982</v>
          </cell>
          <cell r="J21">
            <v>79.38</v>
          </cell>
          <cell r="K21">
            <v>104.88000000000002</v>
          </cell>
          <cell r="L21">
            <v>153.55000000000007</v>
          </cell>
        </row>
        <row r="22">
          <cell r="C22">
            <v>97.46</v>
          </cell>
          <cell r="D22">
            <v>125.03</v>
          </cell>
          <cell r="E22">
            <v>157.24</v>
          </cell>
          <cell r="F22">
            <v>151.94</v>
          </cell>
          <cell r="G22">
            <v>184.21</v>
          </cell>
          <cell r="H22">
            <v>128.93</v>
          </cell>
          <cell r="I22">
            <v>70.97</v>
          </cell>
          <cell r="J22">
            <v>61.87</v>
          </cell>
          <cell r="K22">
            <v>40.19</v>
          </cell>
          <cell r="L22">
            <v>26.74</v>
          </cell>
        </row>
        <row r="23">
          <cell r="C23">
            <v>0.71434434639852318</v>
          </cell>
          <cell r="D23">
            <v>-1.2624970007198273</v>
          </cell>
          <cell r="E23">
            <v>-0.83070465530399384</v>
          </cell>
          <cell r="F23">
            <v>-5.9233908121632947E-3</v>
          </cell>
          <cell r="G23">
            <v>0.13348895282557952</v>
          </cell>
          <cell r="H23">
            <v>3.1040099278678346</v>
          </cell>
          <cell r="I23">
            <v>0.45653092856136374</v>
          </cell>
          <cell r="J23">
            <v>1.6657507677388073</v>
          </cell>
          <cell r="K23">
            <v>4.7295347101268979</v>
          </cell>
          <cell r="L23">
            <v>6.1611817501869881</v>
          </cell>
        </row>
        <row r="24">
          <cell r="C24">
            <v>-27.839999999999932</v>
          </cell>
          <cell r="D24">
            <v>-282.88</v>
          </cell>
          <cell r="E24">
            <v>-287.86</v>
          </cell>
          <cell r="F24">
            <v>-152.84000000000009</v>
          </cell>
          <cell r="G24">
            <v>-159.62</v>
          </cell>
          <cell r="H24">
            <v>271.26999999999992</v>
          </cell>
          <cell r="I24">
            <v>-38.570000000000014</v>
          </cell>
          <cell r="J24">
            <v>41.190000000000005</v>
          </cell>
          <cell r="K24">
            <v>149.89000000000001</v>
          </cell>
          <cell r="L24">
            <v>138.01000000000005</v>
          </cell>
        </row>
        <row r="25">
          <cell r="D25">
            <v>9.1609195402299104</v>
          </cell>
          <cell r="E25">
            <v>1.7604638009049767E-2</v>
          </cell>
          <cell r="F25">
            <v>-0.46904745362328881</v>
          </cell>
          <cell r="G25">
            <v>4.4360115153100788E-2</v>
          </cell>
          <cell r="H25">
            <v>-2.6994737501566215</v>
          </cell>
          <cell r="I25">
            <v>-1.1421830648431452</v>
          </cell>
          <cell r="J25">
            <v>-2.0679284417941401</v>
          </cell>
          <cell r="K25">
            <v>2.6389900461277009</v>
          </cell>
          <cell r="L25">
            <v>-7.9258122623256821E-2</v>
          </cell>
        </row>
        <row r="26">
          <cell r="C26">
            <v>-3.7207810432620891E-2</v>
          </cell>
          <cell r="D26">
            <v>-0.61792524956857942</v>
          </cell>
          <cell r="E26">
            <v>-0.55891889792827609</v>
          </cell>
          <cell r="F26">
            <v>-0.2645343302698307</v>
          </cell>
          <cell r="G26">
            <v>-0.24136210363963528</v>
          </cell>
          <cell r="H26">
            <v>0.41552931084662148</v>
          </cell>
          <cell r="I26">
            <v>-7.0287015945330322E-2</v>
          </cell>
          <cell r="J26">
            <v>5.2580517507691132E-2</v>
          </cell>
          <cell r="K26">
            <v>0.12873166374660761</v>
          </cell>
          <cell r="L26">
            <v>9.9006420603321529E-2</v>
          </cell>
        </row>
        <row r="27">
          <cell r="C27">
            <v>12.32</v>
          </cell>
          <cell r="D27">
            <v>-1.1399999999999999</v>
          </cell>
          <cell r="E27">
            <v>-8.2899999999999991</v>
          </cell>
          <cell r="F27">
            <v>-1.72</v>
          </cell>
          <cell r="G27">
            <v>-0.1</v>
          </cell>
          <cell r="H27">
            <v>1.54</v>
          </cell>
          <cell r="I27">
            <v>-0.18</v>
          </cell>
          <cell r="J27">
            <v>-4</v>
          </cell>
          <cell r="K27">
            <v>-0.01</v>
          </cell>
          <cell r="L27">
            <v>0</v>
          </cell>
        </row>
        <row r="28">
          <cell r="C28">
            <v>-0.44252873563218498</v>
          </cell>
          <cell r="D28">
            <v>4.0299773755656104E-3</v>
          </cell>
          <cell r="E28">
            <v>2.8798721600778152E-2</v>
          </cell>
          <cell r="F28">
            <v>1.1253598534415068E-2</v>
          </cell>
          <cell r="G28">
            <v>6.2648790878336053E-4</v>
          </cell>
          <cell r="H28">
            <v>5.6770007741364708E-3</v>
          </cell>
          <cell r="I28">
            <v>4.6668395125745383E-3</v>
          </cell>
          <cell r="J28">
            <v>-9.7110949259528997E-2</v>
          </cell>
          <cell r="K28">
            <v>-6.6715591433718055E-5</v>
          </cell>
          <cell r="L28">
            <v>0</v>
          </cell>
        </row>
        <row r="29">
          <cell r="C29">
            <v>-40.159999999999933</v>
          </cell>
          <cell r="D29">
            <v>-281.74</v>
          </cell>
          <cell r="E29">
            <v>-279.57</v>
          </cell>
          <cell r="F29">
            <v>-151.12000000000009</v>
          </cell>
          <cell r="G29">
            <v>-159.52000000000001</v>
          </cell>
          <cell r="H29">
            <v>269.7299999999999</v>
          </cell>
          <cell r="I29">
            <v>-38.390000000000015</v>
          </cell>
          <cell r="J29">
            <v>45.190000000000005</v>
          </cell>
          <cell r="K29">
            <v>149.9</v>
          </cell>
          <cell r="L29">
            <v>138.01000000000005</v>
          </cell>
        </row>
        <row r="30">
          <cell r="D30">
            <v>6.0154382470119643</v>
          </cell>
          <cell r="E30">
            <v>-7.7021367218003123E-3</v>
          </cell>
          <cell r="F30">
            <v>-0.45945559251707946</v>
          </cell>
          <cell r="G30">
            <v>5.5584965590258939E-2</v>
          </cell>
          <cell r="H30">
            <v>-2.6908851554663986</v>
          </cell>
          <cell r="I30">
            <v>-1.1423275126978831</v>
          </cell>
          <cell r="J30">
            <v>-2.1771294607970821</v>
          </cell>
          <cell r="K30">
            <v>2.317105554326178</v>
          </cell>
          <cell r="L30">
            <v>-7.9319546364242544E-2</v>
          </cell>
        </row>
        <row r="31">
          <cell r="C31">
            <v>-5.367333573901064E-2</v>
          </cell>
          <cell r="D31">
            <v>-0.61543502479302736</v>
          </cell>
          <cell r="E31">
            <v>-0.54282274818942589</v>
          </cell>
          <cell r="F31">
            <v>-0.26155736711840366</v>
          </cell>
          <cell r="G31">
            <v>-0.24121089320006653</v>
          </cell>
          <cell r="H31">
            <v>0.41317035062726881</v>
          </cell>
          <cell r="I31">
            <v>-6.9958997722095698E-2</v>
          </cell>
          <cell r="J31">
            <v>5.7686661475420307E-2</v>
          </cell>
          <cell r="K31">
            <v>0.12874025215569068</v>
          </cell>
          <cell r="L31">
            <v>9.9006420603321529E-2</v>
          </cell>
        </row>
        <row r="36">
          <cell r="C36">
            <v>-1.5438247011952217E-2</v>
          </cell>
          <cell r="D36">
            <v>0</v>
          </cell>
          <cell r="E36">
            <v>0</v>
          </cell>
          <cell r="F36">
            <v>0</v>
          </cell>
          <cell r="G36">
            <v>0</v>
          </cell>
          <cell r="H36">
            <v>0</v>
          </cell>
          <cell r="I36">
            <v>0</v>
          </cell>
          <cell r="J36">
            <v>3.5184775392786014E-2</v>
          </cell>
          <cell r="K36">
            <v>3.088725817211474E-2</v>
          </cell>
          <cell r="L36">
            <v>6.9850010868777609E-2</v>
          </cell>
        </row>
        <row r="37">
          <cell r="C37">
            <v>247.10400000000001</v>
          </cell>
          <cell r="D37">
            <v>200.304</v>
          </cell>
          <cell r="E37">
            <v>170.976</v>
          </cell>
          <cell r="F37">
            <v>234</v>
          </cell>
          <cell r="G37">
            <v>181.39500000000001</v>
          </cell>
          <cell r="H37">
            <v>188.90099999999998</v>
          </cell>
          <cell r="I37">
            <v>369.30299999999994</v>
          </cell>
          <cell r="J37">
            <v>1057.069</v>
          </cell>
          <cell r="K37">
            <v>2088.3310000000001</v>
          </cell>
          <cell r="L37">
            <v>4056.335</v>
          </cell>
        </row>
      </sheetData>
      <sheetData sheetId="9">
        <row r="4">
          <cell r="J4">
            <v>304.10000000000002</v>
          </cell>
          <cell r="K4">
            <v>354.39</v>
          </cell>
          <cell r="L4">
            <v>376.69</v>
          </cell>
          <cell r="M4">
            <v>358.78</v>
          </cell>
        </row>
        <row r="6">
          <cell r="J6">
            <v>265.7</v>
          </cell>
          <cell r="K6">
            <v>306.97000000000003</v>
          </cell>
          <cell r="L6">
            <v>325.3</v>
          </cell>
          <cell r="M6">
            <v>310.55</v>
          </cell>
        </row>
        <row r="9">
          <cell r="J9">
            <v>1.17</v>
          </cell>
          <cell r="K9">
            <v>5.61</v>
          </cell>
          <cell r="L9">
            <v>8.43</v>
          </cell>
          <cell r="M9">
            <v>-4.01</v>
          </cell>
        </row>
        <row r="10">
          <cell r="J10">
            <v>7.81</v>
          </cell>
          <cell r="K10">
            <v>8.25</v>
          </cell>
          <cell r="L10">
            <v>8</v>
          </cell>
          <cell r="M10">
            <v>7.84</v>
          </cell>
        </row>
        <row r="11">
          <cell r="J11">
            <v>6.02</v>
          </cell>
          <cell r="K11">
            <v>7.74</v>
          </cell>
          <cell r="L11">
            <v>8.0500000000000007</v>
          </cell>
          <cell r="M11">
            <v>4.93</v>
          </cell>
        </row>
        <row r="15">
          <cell r="J15">
            <v>0</v>
          </cell>
          <cell r="K15">
            <v>0</v>
          </cell>
          <cell r="L15">
            <v>0</v>
          </cell>
          <cell r="M15">
            <v>0</v>
          </cell>
        </row>
      </sheetData>
      <sheetData sheetId="10">
        <row r="6">
          <cell r="C6">
            <v>213.1</v>
          </cell>
          <cell r="D6">
            <v>13.42</v>
          </cell>
          <cell r="E6">
            <v>25.92</v>
          </cell>
          <cell r="F6">
            <v>174.75</v>
          </cell>
          <cell r="G6">
            <v>90.77</v>
          </cell>
          <cell r="H6">
            <v>190.79</v>
          </cell>
          <cell r="I6">
            <v>85.47</v>
          </cell>
          <cell r="J6">
            <v>65.11</v>
          </cell>
          <cell r="K6">
            <v>71.290000000000006</v>
          </cell>
          <cell r="L6">
            <v>120.75</v>
          </cell>
        </row>
        <row r="7">
          <cell r="D7">
            <v>-0.93702487095260445</v>
          </cell>
          <cell r="E7">
            <v>0.93144560357675132</v>
          </cell>
          <cell r="F7">
            <v>5.7418981481481479</v>
          </cell>
          <cell r="G7">
            <v>-0.48057224606580828</v>
          </cell>
          <cell r="H7">
            <v>1.101905916051559</v>
          </cell>
          <cell r="I7">
            <v>-0.55202054615021745</v>
          </cell>
          <cell r="J7">
            <v>-0.23821223821223825</v>
          </cell>
          <cell r="K7">
            <v>9.491629549992342E-2</v>
          </cell>
          <cell r="L7">
            <v>0.69378594473278143</v>
          </cell>
        </row>
        <row r="14">
          <cell r="C14">
            <v>2849</v>
          </cell>
          <cell r="D14">
            <v>3291</v>
          </cell>
          <cell r="E14">
            <v>2340</v>
          </cell>
          <cell r="F14">
            <v>3072</v>
          </cell>
          <cell r="G14">
            <v>2792</v>
          </cell>
          <cell r="H14">
            <v>3148</v>
          </cell>
          <cell r="I14">
            <v>1834</v>
          </cell>
          <cell r="J14">
            <v>2442</v>
          </cell>
          <cell r="K14">
            <v>2000</v>
          </cell>
          <cell r="L14">
            <v>2700</v>
          </cell>
        </row>
        <row r="15">
          <cell r="C15">
            <v>-2635.9</v>
          </cell>
          <cell r="D15">
            <v>-3277.58</v>
          </cell>
          <cell r="E15">
            <v>-2314.08</v>
          </cell>
          <cell r="F15">
            <v>-2897.25</v>
          </cell>
          <cell r="G15">
            <v>-2701.23</v>
          </cell>
          <cell r="H15">
            <v>-2957.21</v>
          </cell>
          <cell r="I15">
            <v>-1748.53</v>
          </cell>
          <cell r="J15">
            <v>-2376.89</v>
          </cell>
          <cell r="K15">
            <v>-1928.71</v>
          </cell>
          <cell r="L15">
            <v>-2579.25</v>
          </cell>
        </row>
        <row r="17">
          <cell r="D17">
            <v>0.24343867369778827</v>
          </cell>
          <cell r="E17">
            <v>-0.29396689020557853</v>
          </cell>
          <cell r="F17">
            <v>0.25200943787595942</v>
          </cell>
          <cell r="G17">
            <v>-6.7657261195961715E-2</v>
          </cell>
          <cell r="H17">
            <v>9.4764237032759047E-2</v>
          </cell>
          <cell r="I17">
            <v>-0.40872308696372595</v>
          </cell>
          <cell r="J17">
            <v>0.35936472351060611</v>
          </cell>
          <cell r="K17">
            <v>-0.18855731649340102</v>
          </cell>
          <cell r="L17">
            <v>0.33729280192460243</v>
          </cell>
        </row>
        <row r="18">
          <cell r="B18" t="str">
            <v>FCF/Sales</v>
          </cell>
          <cell r="C18">
            <v>-3.5228472528500596</v>
          </cell>
          <cell r="D18">
            <v>-7.159570982328141</v>
          </cell>
          <cell r="E18">
            <v>-4.4930974894666331</v>
          </cell>
          <cell r="F18">
            <v>-5.0145386572511557</v>
          </cell>
          <cell r="G18">
            <v>-4.0845417567628868</v>
          </cell>
          <cell r="H18">
            <v>-4.5298316560207095</v>
          </cell>
          <cell r="I18">
            <v>-3.186387243735763</v>
          </cell>
          <cell r="J18">
            <v>-3.0341856338639466</v>
          </cell>
          <cell r="K18">
            <v>-1.6564550482668592</v>
          </cell>
          <cell r="L18">
            <v>-1.8503174432368448</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
          <cell r="B1" t="str">
            <v>TILAKNAGAR INDUSTRIES LTD</v>
          </cell>
        </row>
        <row r="6">
          <cell r="B6">
            <v>19.280303030303031</v>
          </cell>
        </row>
        <row r="8">
          <cell r="B8">
            <v>244.2</v>
          </cell>
        </row>
        <row r="16">
          <cell r="B16">
            <v>42094</v>
          </cell>
          <cell r="C16">
            <v>42460</v>
          </cell>
          <cell r="D16">
            <v>42825</v>
          </cell>
          <cell r="E16">
            <v>43190</v>
          </cell>
          <cell r="F16">
            <v>43555</v>
          </cell>
          <cell r="G16">
            <v>43921</v>
          </cell>
          <cell r="H16">
            <v>44286</v>
          </cell>
          <cell r="I16">
            <v>44651</v>
          </cell>
          <cell r="J16">
            <v>45016</v>
          </cell>
          <cell r="K16">
            <v>45382</v>
          </cell>
        </row>
        <row r="17">
          <cell r="B17">
            <v>748.23</v>
          </cell>
          <cell r="C17">
            <v>457.79</v>
          </cell>
          <cell r="D17">
            <v>515.03</v>
          </cell>
          <cell r="E17">
            <v>577.77</v>
          </cell>
          <cell r="F17">
            <v>661.33</v>
          </cell>
          <cell r="G17">
            <v>652.83000000000004</v>
          </cell>
          <cell r="H17">
            <v>548.75</v>
          </cell>
          <cell r="I17">
            <v>783.37</v>
          </cell>
          <cell r="J17">
            <v>1164.3599999999999</v>
          </cell>
          <cell r="K17">
            <v>1393.95</v>
          </cell>
        </row>
        <row r="18">
          <cell r="B18">
            <v>198.08</v>
          </cell>
          <cell r="C18">
            <v>259.66000000000003</v>
          </cell>
          <cell r="D18">
            <v>149.30000000000001</v>
          </cell>
          <cell r="E18">
            <v>147.87</v>
          </cell>
          <cell r="F18">
            <v>159.24</v>
          </cell>
          <cell r="G18">
            <v>159.19</v>
          </cell>
          <cell r="H18">
            <v>145.24</v>
          </cell>
          <cell r="I18">
            <v>179.44</v>
          </cell>
          <cell r="J18">
            <v>296.32</v>
          </cell>
          <cell r="K18">
            <v>692.2</v>
          </cell>
        </row>
        <row r="19">
          <cell r="B19">
            <v>3.84</v>
          </cell>
          <cell r="C19">
            <v>-16.899999999999999</v>
          </cell>
          <cell r="D19">
            <v>-16.489999999999998</v>
          </cell>
          <cell r="E19">
            <v>5.89</v>
          </cell>
          <cell r="F19">
            <v>17.75</v>
          </cell>
          <cell r="G19">
            <v>-31.12</v>
          </cell>
          <cell r="H19">
            <v>13.94</v>
          </cell>
          <cell r="I19">
            <v>-4.43</v>
          </cell>
          <cell r="J19">
            <v>16.98</v>
          </cell>
          <cell r="K19">
            <v>-16.61</v>
          </cell>
        </row>
        <row r="20">
          <cell r="B20">
            <v>4.93</v>
          </cell>
          <cell r="C20">
            <v>5.43</v>
          </cell>
          <cell r="D20">
            <v>4.68</v>
          </cell>
          <cell r="E20">
            <v>3.6</v>
          </cell>
          <cell r="F20">
            <v>6.53</v>
          </cell>
          <cell r="G20">
            <v>3.79</v>
          </cell>
          <cell r="H20">
            <v>3.63</v>
          </cell>
          <cell r="I20">
            <v>4.75</v>
          </cell>
          <cell r="J20">
            <v>5.82</v>
          </cell>
        </row>
        <row r="21">
          <cell r="B21">
            <v>226.1</v>
          </cell>
          <cell r="C21">
            <v>15.36</v>
          </cell>
          <cell r="D21">
            <v>198.46</v>
          </cell>
          <cell r="E21">
            <v>170.21</v>
          </cell>
          <cell r="F21">
            <v>218.77</v>
          </cell>
          <cell r="G21">
            <v>192.47</v>
          </cell>
          <cell r="H21">
            <v>181.69</v>
          </cell>
          <cell r="I21">
            <v>241.24</v>
          </cell>
          <cell r="J21">
            <v>403.14</v>
          </cell>
        </row>
        <row r="22">
          <cell r="B22">
            <v>21.31</v>
          </cell>
          <cell r="C22">
            <v>34.11</v>
          </cell>
          <cell r="D22">
            <v>28.31</v>
          </cell>
          <cell r="E22">
            <v>22.03</v>
          </cell>
          <cell r="F22">
            <v>33.299999999999997</v>
          </cell>
          <cell r="G22">
            <v>29.64</v>
          </cell>
          <cell r="H22">
            <v>25.62</v>
          </cell>
          <cell r="I22">
            <v>32.590000000000003</v>
          </cell>
          <cell r="J22">
            <v>37.93</v>
          </cell>
          <cell r="K22">
            <v>46.84</v>
          </cell>
        </row>
        <row r="23">
          <cell r="B23">
            <v>194.42</v>
          </cell>
          <cell r="C23">
            <v>162.03</v>
          </cell>
          <cell r="D23">
            <v>161.19999999999999</v>
          </cell>
          <cell r="E23">
            <v>162.66</v>
          </cell>
          <cell r="F23">
            <v>128.63999999999999</v>
          </cell>
          <cell r="G23">
            <v>133.52000000000001</v>
          </cell>
          <cell r="H23">
            <v>131.13999999999999</v>
          </cell>
          <cell r="I23">
            <v>185.97</v>
          </cell>
          <cell r="J23">
            <v>275.43</v>
          </cell>
        </row>
        <row r="24">
          <cell r="B24">
            <v>12.16</v>
          </cell>
          <cell r="C24">
            <v>86.34</v>
          </cell>
          <cell r="D24">
            <v>50.68</v>
          </cell>
          <cell r="E24">
            <v>74.33</v>
          </cell>
          <cell r="F24">
            <v>76.459999999999994</v>
          </cell>
          <cell r="G24">
            <v>155.05000000000001</v>
          </cell>
          <cell r="H24">
            <v>21.16</v>
          </cell>
          <cell r="I24">
            <v>22.83</v>
          </cell>
          <cell r="J24">
            <v>25.47</v>
          </cell>
          <cell r="K24">
            <v>452.86</v>
          </cell>
        </row>
        <row r="25">
          <cell r="B25">
            <v>2.23</v>
          </cell>
          <cell r="C25">
            <v>2.74</v>
          </cell>
          <cell r="D25">
            <v>1.61</v>
          </cell>
          <cell r="E25">
            <v>33.450000000000003</v>
          </cell>
          <cell r="F25">
            <v>5.2</v>
          </cell>
          <cell r="G25">
            <v>485.13</v>
          </cell>
          <cell r="H25">
            <v>11.31</v>
          </cell>
          <cell r="I25">
            <v>23.68</v>
          </cell>
          <cell r="J25">
            <v>85.2</v>
          </cell>
          <cell r="K25">
            <v>11.2</v>
          </cell>
        </row>
        <row r="26">
          <cell r="B26">
            <v>27.68</v>
          </cell>
          <cell r="C26">
            <v>38.549999999999997</v>
          </cell>
          <cell r="D26">
            <v>38.14</v>
          </cell>
          <cell r="E26">
            <v>37.31</v>
          </cell>
          <cell r="F26">
            <v>36.75</v>
          </cell>
          <cell r="G26">
            <v>32.979999999999997</v>
          </cell>
          <cell r="H26">
            <v>33.119999999999997</v>
          </cell>
          <cell r="I26">
            <v>32.74</v>
          </cell>
          <cell r="J26">
            <v>32.35</v>
          </cell>
          <cell r="K26">
            <v>31.89</v>
          </cell>
        </row>
        <row r="27">
          <cell r="B27">
            <v>97.46</v>
          </cell>
          <cell r="C27">
            <v>125.03</v>
          </cell>
          <cell r="D27">
            <v>157.24</v>
          </cell>
          <cell r="E27">
            <v>151.94</v>
          </cell>
          <cell r="F27">
            <v>184.21</v>
          </cell>
          <cell r="G27">
            <v>128.93</v>
          </cell>
          <cell r="H27">
            <v>70.97</v>
          </cell>
          <cell r="I27">
            <v>61.87</v>
          </cell>
          <cell r="J27">
            <v>40.19</v>
          </cell>
          <cell r="K27">
            <v>26.74</v>
          </cell>
        </row>
        <row r="28">
          <cell r="B28">
            <v>-27.84</v>
          </cell>
          <cell r="C28">
            <v>-282.88</v>
          </cell>
          <cell r="D28">
            <v>-287.86</v>
          </cell>
          <cell r="E28">
            <v>-152.84</v>
          </cell>
          <cell r="F28">
            <v>-159.62</v>
          </cell>
          <cell r="G28">
            <v>271.27</v>
          </cell>
          <cell r="H28">
            <v>-38.57</v>
          </cell>
          <cell r="I28">
            <v>41.19</v>
          </cell>
          <cell r="J28">
            <v>149.88999999999999</v>
          </cell>
          <cell r="K28">
            <v>138.01</v>
          </cell>
        </row>
        <row r="29">
          <cell r="B29">
            <v>12.32</v>
          </cell>
          <cell r="C29">
            <v>-1.1399999999999999</v>
          </cell>
          <cell r="D29">
            <v>-8.2899999999999991</v>
          </cell>
          <cell r="E29">
            <v>-1.72</v>
          </cell>
          <cell r="F29">
            <v>-0.1</v>
          </cell>
          <cell r="G29">
            <v>1.54</v>
          </cell>
          <cell r="H29">
            <v>-0.18</v>
          </cell>
          <cell r="I29">
            <v>-4</v>
          </cell>
          <cell r="J29">
            <v>-0.01</v>
          </cell>
        </row>
        <row r="30">
          <cell r="B30">
            <v>-40.159999999999997</v>
          </cell>
          <cell r="C30">
            <v>-281.74</v>
          </cell>
          <cell r="D30">
            <v>-279.58</v>
          </cell>
          <cell r="E30">
            <v>-151.13</v>
          </cell>
          <cell r="F30">
            <v>-159.51</v>
          </cell>
          <cell r="G30">
            <v>269.73</v>
          </cell>
          <cell r="H30">
            <v>-38.4</v>
          </cell>
          <cell r="I30">
            <v>45.19</v>
          </cell>
          <cell r="J30">
            <v>149.9</v>
          </cell>
          <cell r="K30">
            <v>138.01</v>
          </cell>
        </row>
        <row r="31">
          <cell r="B31">
            <v>0.62</v>
          </cell>
          <cell r="I31">
            <v>1.59</v>
          </cell>
          <cell r="J31">
            <v>4.63</v>
          </cell>
          <cell r="K31">
            <v>9.64</v>
          </cell>
        </row>
        <row r="56">
          <cell r="B56">
            <v>42094</v>
          </cell>
          <cell r="C56">
            <v>42460</v>
          </cell>
          <cell r="D56">
            <v>42825</v>
          </cell>
          <cell r="E56">
            <v>43190</v>
          </cell>
          <cell r="F56">
            <v>43555</v>
          </cell>
          <cell r="G56">
            <v>43921</v>
          </cell>
          <cell r="H56">
            <v>44286</v>
          </cell>
          <cell r="I56">
            <v>44651</v>
          </cell>
          <cell r="J56">
            <v>45016</v>
          </cell>
          <cell r="K56">
            <v>45382</v>
          </cell>
        </row>
        <row r="57">
          <cell r="B57">
            <v>124.76</v>
          </cell>
          <cell r="C57">
            <v>124.76</v>
          </cell>
          <cell r="D57">
            <v>124.76</v>
          </cell>
          <cell r="E57">
            <v>124.76</v>
          </cell>
          <cell r="F57">
            <v>125.13</v>
          </cell>
          <cell r="G57">
            <v>125.13</v>
          </cell>
          <cell r="H57">
            <v>125.43</v>
          </cell>
          <cell r="I57">
            <v>158.62</v>
          </cell>
          <cell r="J57">
            <v>185.34</v>
          </cell>
          <cell r="K57">
            <v>192.73</v>
          </cell>
        </row>
        <row r="58">
          <cell r="B58">
            <v>417.46</v>
          </cell>
          <cell r="C58">
            <v>131.02000000000001</v>
          </cell>
          <cell r="D58">
            <v>-104.32</v>
          </cell>
          <cell r="E58">
            <v>-254.8</v>
          </cell>
          <cell r="F58">
            <v>-412.35</v>
          </cell>
          <cell r="G58">
            <v>-142.51</v>
          </cell>
          <cell r="H58">
            <v>-181.15</v>
          </cell>
          <cell r="I58">
            <v>-37.36</v>
          </cell>
          <cell r="J58">
            <v>288.77999999999997</v>
          </cell>
          <cell r="K58">
            <v>461.16</v>
          </cell>
        </row>
        <row r="59">
          <cell r="B59">
            <v>825.02</v>
          </cell>
          <cell r="C59">
            <v>884.89</v>
          </cell>
          <cell r="D59">
            <v>1072.1199999999999</v>
          </cell>
          <cell r="E59">
            <v>1031.49</v>
          </cell>
          <cell r="F59">
            <v>1110.8900000000001</v>
          </cell>
          <cell r="G59">
            <v>578.61</v>
          </cell>
          <cell r="H59">
            <v>702.46</v>
          </cell>
          <cell r="I59">
            <v>585.17999999999995</v>
          </cell>
          <cell r="J59">
            <v>255.54</v>
          </cell>
          <cell r="K59">
            <v>121.44</v>
          </cell>
        </row>
        <row r="60">
          <cell r="B60">
            <v>349.12</v>
          </cell>
          <cell r="C60">
            <v>387.33</v>
          </cell>
          <cell r="D60">
            <v>257.79000000000002</v>
          </cell>
          <cell r="E60">
            <v>382.65</v>
          </cell>
          <cell r="F60">
            <v>457.39</v>
          </cell>
          <cell r="G60">
            <v>518.83000000000004</v>
          </cell>
          <cell r="H60">
            <v>364.78</v>
          </cell>
          <cell r="I60">
            <v>306.83999999999997</v>
          </cell>
          <cell r="J60">
            <v>281.88</v>
          </cell>
          <cell r="K60">
            <v>258.11</v>
          </cell>
        </row>
        <row r="61">
          <cell r="B61">
            <v>1716.36</v>
          </cell>
          <cell r="C61">
            <v>1528</v>
          </cell>
          <cell r="D61">
            <v>1350.35</v>
          </cell>
          <cell r="E61">
            <v>1284.0999999999999</v>
          </cell>
          <cell r="F61">
            <v>1281.06</v>
          </cell>
          <cell r="G61">
            <v>1080.06</v>
          </cell>
          <cell r="H61">
            <v>1011.52</v>
          </cell>
          <cell r="I61">
            <v>1013.28</v>
          </cell>
          <cell r="J61">
            <v>1011.54</v>
          </cell>
          <cell r="K61">
            <v>1033.44</v>
          </cell>
        </row>
        <row r="62">
          <cell r="B62">
            <v>608.4</v>
          </cell>
          <cell r="C62">
            <v>579.35</v>
          </cell>
          <cell r="D62">
            <v>541.58000000000004</v>
          </cell>
          <cell r="E62">
            <v>587.48</v>
          </cell>
          <cell r="F62">
            <v>551.59</v>
          </cell>
          <cell r="G62">
            <v>501.72</v>
          </cell>
          <cell r="H62">
            <v>468.57</v>
          </cell>
          <cell r="I62">
            <v>439.28</v>
          </cell>
          <cell r="J62">
            <v>420.03</v>
          </cell>
          <cell r="K62">
            <v>396.34</v>
          </cell>
        </row>
        <row r="63">
          <cell r="B63">
            <v>123.13</v>
          </cell>
          <cell r="C63">
            <v>124.41</v>
          </cell>
          <cell r="D63">
            <v>124.13</v>
          </cell>
          <cell r="E63">
            <v>113.25</v>
          </cell>
          <cell r="F63">
            <v>114.28</v>
          </cell>
          <cell r="G63">
            <v>100.36</v>
          </cell>
          <cell r="H63">
            <v>100.1</v>
          </cell>
          <cell r="I63">
            <v>100.22</v>
          </cell>
          <cell r="J63">
            <v>0.11</v>
          </cell>
          <cell r="K63">
            <v>0.28000000000000003</v>
          </cell>
        </row>
        <row r="64">
          <cell r="B64">
            <v>2.7</v>
          </cell>
          <cell r="C64">
            <v>0.04</v>
          </cell>
          <cell r="D64">
            <v>0.04</v>
          </cell>
          <cell r="E64">
            <v>0.04</v>
          </cell>
          <cell r="F64">
            <v>3.48</v>
          </cell>
          <cell r="G64">
            <v>0.04</v>
          </cell>
          <cell r="H64">
            <v>0.04</v>
          </cell>
          <cell r="I64">
            <v>0.04</v>
          </cell>
          <cell r="J64">
            <v>22.61</v>
          </cell>
          <cell r="K64">
            <v>11.78</v>
          </cell>
        </row>
        <row r="65">
          <cell r="B65">
            <v>982.13</v>
          </cell>
          <cell r="C65">
            <v>824.2</v>
          </cell>
          <cell r="D65">
            <v>684.6</v>
          </cell>
          <cell r="E65">
            <v>583.33000000000004</v>
          </cell>
          <cell r="F65">
            <v>611.71</v>
          </cell>
          <cell r="G65">
            <v>477.94</v>
          </cell>
          <cell r="H65">
            <v>442.81</v>
          </cell>
          <cell r="I65">
            <v>473.74</v>
          </cell>
          <cell r="J65">
            <v>568.79</v>
          </cell>
          <cell r="K65">
            <v>625.04</v>
          </cell>
        </row>
        <row r="66">
          <cell r="B66">
            <v>1716.36</v>
          </cell>
          <cell r="C66">
            <v>1528</v>
          </cell>
          <cell r="D66">
            <v>1350.35</v>
          </cell>
          <cell r="E66">
            <v>1284.0999999999999</v>
          </cell>
          <cell r="F66">
            <v>1281.06</v>
          </cell>
          <cell r="G66">
            <v>1080.06</v>
          </cell>
          <cell r="H66">
            <v>1011.52</v>
          </cell>
          <cell r="I66">
            <v>1013.28</v>
          </cell>
          <cell r="J66">
            <v>1011.54</v>
          </cell>
          <cell r="K66">
            <v>1033.44</v>
          </cell>
        </row>
        <row r="67">
          <cell r="B67">
            <v>148.5</v>
          </cell>
          <cell r="C67">
            <v>114.72</v>
          </cell>
          <cell r="D67">
            <v>149.66</v>
          </cell>
          <cell r="E67">
            <v>173.14</v>
          </cell>
          <cell r="F67">
            <v>240.99</v>
          </cell>
          <cell r="G67">
            <v>243.38</v>
          </cell>
          <cell r="H67">
            <v>181.1</v>
          </cell>
          <cell r="I67">
            <v>236.77</v>
          </cell>
          <cell r="J67">
            <v>338.81</v>
          </cell>
          <cell r="K67">
            <v>418.5</v>
          </cell>
        </row>
        <row r="68">
          <cell r="B68">
            <v>126.2</v>
          </cell>
          <cell r="C68">
            <v>101.68</v>
          </cell>
          <cell r="D68">
            <v>88.22</v>
          </cell>
          <cell r="E68">
            <v>79.98</v>
          </cell>
          <cell r="F68">
            <v>97.8</v>
          </cell>
          <cell r="G68">
            <v>60.1</v>
          </cell>
          <cell r="H68">
            <v>72.08</v>
          </cell>
          <cell r="I68">
            <v>72.319999999999993</v>
          </cell>
          <cell r="J68">
            <v>116.21</v>
          </cell>
          <cell r="K68">
            <v>100.83</v>
          </cell>
        </row>
        <row r="69">
          <cell r="B69">
            <v>33.479999999999997</v>
          </cell>
          <cell r="C69">
            <v>10.5</v>
          </cell>
          <cell r="D69">
            <v>6.01</v>
          </cell>
          <cell r="E69">
            <v>68.33</v>
          </cell>
          <cell r="F69">
            <v>53.06</v>
          </cell>
          <cell r="G69">
            <v>39.71</v>
          </cell>
          <cell r="H69">
            <v>48.11</v>
          </cell>
          <cell r="I69">
            <v>70.62</v>
          </cell>
          <cell r="J69">
            <v>44.17</v>
          </cell>
          <cell r="K69">
            <v>41.8</v>
          </cell>
        </row>
        <row r="81">
          <cell r="B81">
            <v>42094</v>
          </cell>
          <cell r="C81">
            <v>42460</v>
          </cell>
          <cell r="D81">
            <v>42825</v>
          </cell>
          <cell r="E81">
            <v>43190</v>
          </cell>
          <cell r="F81">
            <v>43555</v>
          </cell>
          <cell r="G81">
            <v>43921</v>
          </cell>
          <cell r="H81">
            <v>44286</v>
          </cell>
          <cell r="I81">
            <v>44651</v>
          </cell>
          <cell r="J81">
            <v>45016</v>
          </cell>
          <cell r="K81">
            <v>45382</v>
          </cell>
        </row>
        <row r="82">
          <cell r="B82">
            <v>213.1</v>
          </cell>
          <cell r="C82">
            <v>13.42</v>
          </cell>
          <cell r="D82">
            <v>25.92</v>
          </cell>
          <cell r="E82">
            <v>174.75</v>
          </cell>
          <cell r="F82">
            <v>90.77</v>
          </cell>
          <cell r="G82">
            <v>190.79</v>
          </cell>
          <cell r="H82">
            <v>85.47</v>
          </cell>
          <cell r="I82">
            <v>65.11</v>
          </cell>
          <cell r="J82">
            <v>71.290000000000006</v>
          </cell>
          <cell r="K82">
            <v>120.75</v>
          </cell>
        </row>
        <row r="83">
          <cell r="B83">
            <v>-85.08</v>
          </cell>
          <cell r="C83">
            <v>-3.44</v>
          </cell>
          <cell r="D83">
            <v>-2.35</v>
          </cell>
          <cell r="E83">
            <v>-7.83</v>
          </cell>
          <cell r="F83">
            <v>-3.13</v>
          </cell>
          <cell r="G83">
            <v>4.6399999999999997</v>
          </cell>
          <cell r="H83">
            <v>-0.32</v>
          </cell>
          <cell r="I83">
            <v>-25.89</v>
          </cell>
          <cell r="J83">
            <v>-11.77</v>
          </cell>
          <cell r="K83">
            <v>-16.5</v>
          </cell>
        </row>
        <row r="84">
          <cell r="B84">
            <v>-112.68</v>
          </cell>
          <cell r="C84">
            <v>-27.06</v>
          </cell>
          <cell r="D84">
            <v>-28.19</v>
          </cell>
          <cell r="E84">
            <v>-104.96</v>
          </cell>
          <cell r="F84">
            <v>-104.31</v>
          </cell>
          <cell r="G84">
            <v>-208.26</v>
          </cell>
          <cell r="H84">
            <v>-77.62</v>
          </cell>
          <cell r="I84">
            <v>-41.34</v>
          </cell>
          <cell r="J84">
            <v>-67.45</v>
          </cell>
          <cell r="K84">
            <v>-128.74</v>
          </cell>
        </row>
        <row r="85">
          <cell r="B85">
            <v>15.34</v>
          </cell>
          <cell r="C85">
            <v>-17.09</v>
          </cell>
          <cell r="D85">
            <v>-4.62</v>
          </cell>
          <cell r="E85">
            <v>61.96</v>
          </cell>
          <cell r="F85">
            <v>-16.670000000000002</v>
          </cell>
          <cell r="G85">
            <v>-12.83</v>
          </cell>
          <cell r="H85">
            <v>7.53</v>
          </cell>
          <cell r="I85">
            <v>-2.12</v>
          </cell>
          <cell r="J85">
            <v>-7.93</v>
          </cell>
          <cell r="K85">
            <v>-24.5</v>
          </cell>
        </row>
        <row r="90">
          <cell r="B90">
            <v>19.8</v>
          </cell>
          <cell r="C90">
            <v>16.05</v>
          </cell>
          <cell r="D90">
            <v>13.7</v>
          </cell>
          <cell r="E90">
            <v>18.75</v>
          </cell>
          <cell r="F90">
            <v>14.5</v>
          </cell>
          <cell r="G90">
            <v>15.1</v>
          </cell>
          <cell r="H90">
            <v>29.45</v>
          </cell>
          <cell r="I90">
            <v>66.650000000000006</v>
          </cell>
          <cell r="J90">
            <v>112.7</v>
          </cell>
          <cell r="K90">
            <v>210.5</v>
          </cell>
        </row>
        <row r="93">
          <cell r="B93">
            <v>12.48</v>
          </cell>
          <cell r="C93">
            <v>12.48</v>
          </cell>
          <cell r="D93">
            <v>12.48</v>
          </cell>
          <cell r="E93">
            <v>12.48</v>
          </cell>
          <cell r="F93">
            <v>12.51</v>
          </cell>
          <cell r="G93">
            <v>12.51</v>
          </cell>
          <cell r="H93">
            <v>12.54</v>
          </cell>
          <cell r="I93">
            <v>15.86</v>
          </cell>
          <cell r="J93">
            <v>18.53</v>
          </cell>
          <cell r="K93">
            <v>19.27</v>
          </cell>
        </row>
      </sheetData>
      <sheetData sheetId="25"/>
      <sheetData sheetId="26"/>
      <sheetData sheetId="27"/>
      <sheetData sheetId="2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1FAF1E-6912-46E6-B1AF-6CCF7EA2F577}" name="Annual" displayName="Annual" ref="B5:M38" headerRowCount="0" totalsRowShown="0" headerRowDxfId="37" dataDxfId="36">
  <tableColumns count="12">
    <tableColumn id="1" xr3:uid="{468338B1-7424-4EEA-9F4F-4C3BA84DF7F4}" name="Column1" headerRowDxfId="34" dataDxfId="33" totalsRowDxfId="35"/>
    <tableColumn id="2" xr3:uid="{9318AB6B-FF4D-47D6-8BC9-78DA0022E7B8}" name="Column2" headerRowDxfId="31" dataDxfId="30" totalsRowDxfId="32"/>
    <tableColumn id="3" xr3:uid="{ED88679F-C0D0-40E3-BDDD-E679493F741A}" name="Column3" headerRowDxfId="28" dataDxfId="27" totalsRowDxfId="29"/>
    <tableColumn id="4" xr3:uid="{DDEB794F-84C4-4C97-839E-1EEA14D346B2}" name="Column4" headerRowDxfId="25" dataDxfId="24" totalsRowDxfId="26"/>
    <tableColumn id="5" xr3:uid="{BD02B2A1-DB2B-4650-93E6-6096D6696621}" name="Column5" headerRowDxfId="22" dataDxfId="21" totalsRowDxfId="23"/>
    <tableColumn id="6" xr3:uid="{380119AA-AE0E-4E2E-BF6F-D59823DAF437}" name="Column6" headerRowDxfId="19" dataDxfId="18" totalsRowDxfId="20"/>
    <tableColumn id="7" xr3:uid="{C53BCB68-E1CB-44D9-961A-895FEEED8940}" name="Column7" headerRowDxfId="16" dataDxfId="15" totalsRowDxfId="17"/>
    <tableColumn id="8" xr3:uid="{2F30C6E4-A7B2-4F82-A5D4-D8DC6FBEDD4D}" name="Column8" headerRowDxfId="13" dataDxfId="12" totalsRowDxfId="14"/>
    <tableColumn id="9" xr3:uid="{CF6EED2B-7F92-4C76-94BF-9120C83181A9}" name="Column9" headerRowDxfId="10" dataDxfId="9" totalsRowDxfId="11"/>
    <tableColumn id="10" xr3:uid="{DEE0C9C3-2B1F-47D6-A61C-6E55BDA3F9DE}" name="Column10" headerRowDxfId="7" dataDxfId="6" totalsRowDxfId="8"/>
    <tableColumn id="11" xr3:uid="{E01B8E4B-8B7B-43B5-BBCE-1ED719E3A5E7}" name="Column11" headerRowDxfId="4" dataDxfId="3" totalsRowDxfId="5"/>
    <tableColumn id="12" xr3:uid="{B8369E0C-ADE6-45E3-AA41-CBE0043DA560}" name="Column12" headerRowDxfId="1" dataDxfId="0" totalsRowDxfId="2"/>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A4F4A-18D7-45EF-85F5-27B2F950D6E5}">
  <dimension ref="B2:AB217"/>
  <sheetViews>
    <sheetView showGridLines="0" workbookViewId="0">
      <selection activeCell="A16" sqref="A16"/>
    </sheetView>
  </sheetViews>
  <sheetFormatPr defaultColWidth="8.7109375" defaultRowHeight="13.5" x14ac:dyDescent="0.25"/>
  <cols>
    <col min="1" max="1" width="1.42578125" style="165" customWidth="1"/>
    <col min="2" max="2" width="26.85546875" style="165" bestFit="1" customWidth="1"/>
    <col min="3" max="12" width="9.7109375" style="165" bestFit="1" customWidth="1"/>
    <col min="13" max="16384" width="8.7109375" style="165"/>
  </cols>
  <sheetData>
    <row r="2" spans="2:28" ht="24" x14ac:dyDescent="0.4">
      <c r="B2" s="189" t="str">
        <f>"Common Size P&amp;L"&amp;" "&amp;'[1]Data Sheet'!B1</f>
        <v>Common Size P&amp;L TILAKNAGAR INDUSTRIES LTD</v>
      </c>
      <c r="C2" s="189"/>
      <c r="D2" s="189"/>
      <c r="E2" s="189"/>
      <c r="F2" s="189"/>
      <c r="G2" s="189"/>
      <c r="H2" s="189"/>
      <c r="I2" s="189"/>
      <c r="J2" s="189"/>
      <c r="K2" s="189"/>
      <c r="L2" s="189"/>
      <c r="M2" s="190"/>
      <c r="N2" s="190"/>
      <c r="O2" s="190"/>
      <c r="P2" s="190"/>
      <c r="Q2" s="190"/>
      <c r="R2" s="190"/>
      <c r="S2" s="190"/>
      <c r="T2" s="190"/>
      <c r="U2" s="190"/>
      <c r="V2" s="190"/>
      <c r="W2" s="190"/>
      <c r="X2" s="190"/>
      <c r="Y2" s="190"/>
      <c r="Z2" s="190"/>
      <c r="AA2" s="190"/>
      <c r="AB2" s="190"/>
    </row>
    <row r="3" spans="2:28" ht="15.75" x14ac:dyDescent="0.25">
      <c r="B3" s="191" t="s">
        <v>55</v>
      </c>
      <c r="C3" s="106">
        <f>'[1]Data Sheet'!B16</f>
        <v>42094</v>
      </c>
      <c r="D3" s="106">
        <f>'[1]Data Sheet'!C16</f>
        <v>42460</v>
      </c>
      <c r="E3" s="106">
        <f>'[1]Data Sheet'!D16</f>
        <v>42825</v>
      </c>
      <c r="F3" s="106">
        <f>'[1]Data Sheet'!E16</f>
        <v>43190</v>
      </c>
      <c r="G3" s="106">
        <f>'[1]Data Sheet'!F16</f>
        <v>43555</v>
      </c>
      <c r="H3" s="106">
        <f>'[1]Data Sheet'!G16</f>
        <v>43921</v>
      </c>
      <c r="I3" s="106">
        <f>'[1]Data Sheet'!H16</f>
        <v>44286</v>
      </c>
      <c r="J3" s="106">
        <f>'[1]Data Sheet'!I16</f>
        <v>44651</v>
      </c>
      <c r="K3" s="106">
        <f>'[1]Data Sheet'!J16</f>
        <v>45016</v>
      </c>
      <c r="L3" s="106">
        <f>'[1]Data Sheet'!K16</f>
        <v>45382</v>
      </c>
      <c r="M3" s="95"/>
      <c r="N3" s="190"/>
      <c r="O3" s="190"/>
      <c r="P3" s="190"/>
      <c r="Q3" s="190"/>
      <c r="R3" s="190"/>
      <c r="S3" s="190"/>
      <c r="T3" s="190"/>
      <c r="U3" s="190"/>
      <c r="V3" s="190"/>
      <c r="W3" s="190"/>
      <c r="X3" s="190"/>
      <c r="Y3" s="190"/>
      <c r="Z3" s="190"/>
      <c r="AA3" s="190"/>
      <c r="AB3" s="190"/>
    </row>
    <row r="4" spans="2:28" ht="15.75" x14ac:dyDescent="0.25">
      <c r="B4" s="192" t="s">
        <v>61</v>
      </c>
      <c r="C4" s="192">
        <v>1</v>
      </c>
      <c r="D4" s="192">
        <v>1</v>
      </c>
      <c r="E4" s="192">
        <v>1</v>
      </c>
      <c r="F4" s="192">
        <v>1</v>
      </c>
      <c r="G4" s="192">
        <v>1</v>
      </c>
      <c r="H4" s="192">
        <v>1</v>
      </c>
      <c r="I4" s="192">
        <v>1</v>
      </c>
      <c r="J4" s="192">
        <v>1</v>
      </c>
      <c r="K4" s="192">
        <v>1</v>
      </c>
      <c r="L4" s="192">
        <v>1</v>
      </c>
      <c r="M4" s="95"/>
      <c r="N4" s="190"/>
      <c r="O4" s="190"/>
      <c r="P4" s="190"/>
      <c r="Q4" s="190"/>
      <c r="R4" s="190"/>
      <c r="S4" s="190"/>
      <c r="T4" s="190"/>
      <c r="U4" s="190"/>
      <c r="V4" s="190"/>
      <c r="W4" s="190"/>
      <c r="X4" s="190"/>
      <c r="Y4" s="190"/>
      <c r="Z4" s="190"/>
      <c r="AA4" s="190"/>
      <c r="AB4" s="190"/>
    </row>
    <row r="5" spans="2:28" ht="15.75" x14ac:dyDescent="0.25">
      <c r="B5" s="192" t="s">
        <v>211</v>
      </c>
      <c r="C5" s="192">
        <f>'[1]Data Sheet'!B18/'[1]Data Sheet'!B$17</f>
        <v>0.2647314328481884</v>
      </c>
      <c r="D5" s="192">
        <f>'[1]Data Sheet'!C18/'[1]Data Sheet'!C$17</f>
        <v>0.5672033028244392</v>
      </c>
      <c r="E5" s="192">
        <f>'[1]Data Sheet'!D18/'[1]Data Sheet'!D$17</f>
        <v>0.28988602605673458</v>
      </c>
      <c r="F5" s="192">
        <f>'[1]Data Sheet'!E18/'[1]Data Sheet'!E$17</f>
        <v>0.25593229139623036</v>
      </c>
      <c r="G5" s="192">
        <f>'[1]Data Sheet'!F18/'[1]Data Sheet'!F$17</f>
        <v>0.24078750396927404</v>
      </c>
      <c r="H5" s="192">
        <f>'[1]Data Sheet'!G18/'[1]Data Sheet'!G$17</f>
        <v>0.24384602423295496</v>
      </c>
      <c r="I5" s="192">
        <f>'[1]Data Sheet'!H18/'[1]Data Sheet'!H$17</f>
        <v>0.26467425968109343</v>
      </c>
      <c r="J5" s="192">
        <f>'[1]Data Sheet'!I18/'[1]Data Sheet'!I$17</f>
        <v>0.22906161839233058</v>
      </c>
      <c r="K5" s="192">
        <f>'[1]Data Sheet'!J18/'[1]Data Sheet'!J$17</f>
        <v>0.25449173795046209</v>
      </c>
      <c r="L5" s="192">
        <f>'[1]Data Sheet'!K18/'[1]Data Sheet'!K$17</f>
        <v>0.49657448258545861</v>
      </c>
      <c r="M5" s="95"/>
      <c r="N5" s="190"/>
      <c r="O5" s="190"/>
      <c r="P5" s="190"/>
      <c r="Q5" s="190"/>
      <c r="R5" s="190"/>
      <c r="S5" s="190"/>
      <c r="T5" s="190"/>
      <c r="U5" s="190"/>
      <c r="V5" s="190"/>
      <c r="W5" s="190"/>
      <c r="X5" s="190"/>
      <c r="Y5" s="190"/>
      <c r="Z5" s="190"/>
      <c r="AA5" s="190"/>
      <c r="AB5" s="190"/>
    </row>
    <row r="6" spans="2:28" ht="15.75" x14ac:dyDescent="0.25">
      <c r="B6" s="192" t="s">
        <v>212</v>
      </c>
      <c r="C6" s="192">
        <f>'[1]Data Sheet'!B19/'[1]Data Sheet'!B$17</f>
        <v>5.1321117838097905E-3</v>
      </c>
      <c r="D6" s="192">
        <f>'[1]Data Sheet'!C19/'[1]Data Sheet'!C$17</f>
        <v>-3.6916490093711084E-2</v>
      </c>
      <c r="E6" s="192">
        <f>'[1]Data Sheet'!D19/'[1]Data Sheet'!D$17</f>
        <v>-3.2017552375589772E-2</v>
      </c>
      <c r="F6" s="192">
        <f>'[1]Data Sheet'!E19/'[1]Data Sheet'!E$17</f>
        <v>1.0194368001107706E-2</v>
      </c>
      <c r="G6" s="192">
        <f>'[1]Data Sheet'!F19/'[1]Data Sheet'!F$17</f>
        <v>2.6839853023452737E-2</v>
      </c>
      <c r="H6" s="192">
        <f>'[1]Data Sheet'!G19/'[1]Data Sheet'!G$17</f>
        <v>-4.7669377939126567E-2</v>
      </c>
      <c r="I6" s="192">
        <f>'[1]Data Sheet'!H19/'[1]Data Sheet'!H$17</f>
        <v>2.5403189066059224E-2</v>
      </c>
      <c r="J6" s="192">
        <f>'[1]Data Sheet'!I19/'[1]Data Sheet'!I$17</f>
        <v>-5.6550544442600555E-3</v>
      </c>
      <c r="K6" s="192">
        <f>'[1]Data Sheet'!J19/'[1]Data Sheet'!J$17</f>
        <v>1.4583118623106257E-2</v>
      </c>
      <c r="L6" s="192">
        <f>'[1]Data Sheet'!K19/'[1]Data Sheet'!K$17</f>
        <v>-1.1915778901682269E-2</v>
      </c>
      <c r="M6" s="95"/>
      <c r="N6" s="190"/>
      <c r="O6" s="190"/>
      <c r="P6" s="190"/>
      <c r="Q6" s="190"/>
      <c r="R6" s="190"/>
      <c r="S6" s="190"/>
      <c r="T6" s="190"/>
      <c r="U6" s="190"/>
      <c r="V6" s="190"/>
      <c r="W6" s="190"/>
      <c r="X6" s="190"/>
      <c r="Y6" s="190"/>
      <c r="Z6" s="190"/>
      <c r="AA6" s="190"/>
      <c r="AB6" s="190"/>
    </row>
    <row r="7" spans="2:28" ht="15.75" x14ac:dyDescent="0.25">
      <c r="B7" s="192" t="s">
        <v>67</v>
      </c>
      <c r="C7" s="192">
        <f>'[1]Data Sheet'!B20/'[1]Data Sheet'!B$17</f>
        <v>6.5888830974432993E-3</v>
      </c>
      <c r="D7" s="192">
        <f>'[1]Data Sheet'!C20/'[1]Data Sheet'!C$17</f>
        <v>1.1861333799340307E-2</v>
      </c>
      <c r="E7" s="192">
        <f>'[1]Data Sheet'!D20/'[1]Data Sheet'!D$17</f>
        <v>9.0868493097489463E-3</v>
      </c>
      <c r="F7" s="192">
        <f>'[1]Data Sheet'!E20/'[1]Data Sheet'!E$17</f>
        <v>6.2308531076379877E-3</v>
      </c>
      <c r="G7" s="192">
        <f>'[1]Data Sheet'!F20/'[1]Data Sheet'!F$17</f>
        <v>9.8740417038392335E-3</v>
      </c>
      <c r="H7" s="192">
        <f>'[1]Data Sheet'!G20/'[1]Data Sheet'!G$17</f>
        <v>5.8054930073679206E-3</v>
      </c>
      <c r="I7" s="192">
        <f>'[1]Data Sheet'!H20/'[1]Data Sheet'!H$17</f>
        <v>6.6150341685649204E-3</v>
      </c>
      <c r="J7" s="192">
        <f>'[1]Data Sheet'!I20/'[1]Data Sheet'!I$17</f>
        <v>6.0635459616783897E-3</v>
      </c>
      <c r="K7" s="192">
        <f>'[1]Data Sheet'!J20/'[1]Data Sheet'!J$17</f>
        <v>4.9984540863650421E-3</v>
      </c>
      <c r="L7" s="192">
        <f>'[1]Data Sheet'!K20/'[1]Data Sheet'!K$17</f>
        <v>0</v>
      </c>
      <c r="M7" s="95"/>
      <c r="N7" s="190"/>
      <c r="O7" s="190"/>
      <c r="P7" s="190"/>
      <c r="Q7" s="190"/>
      <c r="R7" s="190"/>
      <c r="S7" s="190"/>
      <c r="T7" s="190"/>
      <c r="U7" s="190"/>
      <c r="V7" s="190"/>
      <c r="W7" s="190"/>
      <c r="X7" s="190"/>
      <c r="Y7" s="190"/>
      <c r="Z7" s="190"/>
      <c r="AA7" s="190"/>
      <c r="AB7" s="190"/>
    </row>
    <row r="8" spans="2:28" ht="15.75" x14ac:dyDescent="0.25">
      <c r="B8" s="192" t="s">
        <v>68</v>
      </c>
      <c r="C8" s="192">
        <f>'[1]Data Sheet'!B21/'[1]Data Sheet'!B$17</f>
        <v>0.30217981102067543</v>
      </c>
      <c r="D8" s="192">
        <f>'[1]Data Sheet'!C21/'[1]Data Sheet'!C$17</f>
        <v>3.3552502239017887E-2</v>
      </c>
      <c r="E8" s="192">
        <f>'[1]Data Sheet'!D21/'[1]Data Sheet'!D$17</f>
        <v>0.38533677649845643</v>
      </c>
      <c r="F8" s="192">
        <f>'[1]Data Sheet'!E21/'[1]Data Sheet'!E$17</f>
        <v>0.29459819651418384</v>
      </c>
      <c r="G8" s="192">
        <f>'[1]Data Sheet'!F21/'[1]Data Sheet'!F$17</f>
        <v>0.33080307864454961</v>
      </c>
      <c r="H8" s="192">
        <f>'[1]Data Sheet'!G21/'[1]Data Sheet'!G$17</f>
        <v>0.29482407364857616</v>
      </c>
      <c r="I8" s="192">
        <f>'[1]Data Sheet'!H21/'[1]Data Sheet'!H$17</f>
        <v>0.3310979498861048</v>
      </c>
      <c r="J8" s="192">
        <f>'[1]Data Sheet'!I21/'[1]Data Sheet'!I$17</f>
        <v>0.30795154269374625</v>
      </c>
      <c r="K8" s="192">
        <f>'[1]Data Sheet'!J21/'[1]Data Sheet'!J$17</f>
        <v>0.34623312377615173</v>
      </c>
      <c r="L8" s="192">
        <f>'[1]Data Sheet'!K21/'[1]Data Sheet'!K$17</f>
        <v>0</v>
      </c>
      <c r="M8" s="95"/>
      <c r="N8" s="190"/>
      <c r="O8" s="190"/>
      <c r="P8" s="190"/>
      <c r="Q8" s="190"/>
      <c r="R8" s="190"/>
      <c r="S8" s="190"/>
      <c r="T8" s="190"/>
      <c r="U8" s="190"/>
      <c r="V8" s="190"/>
      <c r="W8" s="190"/>
      <c r="X8" s="190"/>
      <c r="Y8" s="190"/>
      <c r="Z8" s="190"/>
      <c r="AA8" s="190"/>
      <c r="AB8" s="190"/>
    </row>
    <row r="9" spans="2:28" ht="15.75" x14ac:dyDescent="0.25">
      <c r="B9" s="192" t="s">
        <v>69</v>
      </c>
      <c r="C9" s="192">
        <f>'[1]Data Sheet'!B22/'[1]Data Sheet'!B$17</f>
        <v>2.8480547425256936E-2</v>
      </c>
      <c r="D9" s="192">
        <f>'[1]Data Sheet'!C22/'[1]Data Sheet'!C$17</f>
        <v>7.4510146573756528E-2</v>
      </c>
      <c r="E9" s="192">
        <f>'[1]Data Sheet'!D22/'[1]Data Sheet'!D$17</f>
        <v>5.4967671786109548E-2</v>
      </c>
      <c r="F9" s="192">
        <f>'[1]Data Sheet'!E22/'[1]Data Sheet'!E$17</f>
        <v>3.8129359433684687E-2</v>
      </c>
      <c r="G9" s="192">
        <f>'[1]Data Sheet'!F22/'[1]Data Sheet'!F$17</f>
        <v>5.0353076376393018E-2</v>
      </c>
      <c r="H9" s="192">
        <f>'[1]Data Sheet'!G22/'[1]Data Sheet'!G$17</f>
        <v>4.5402325260787649E-2</v>
      </c>
      <c r="I9" s="192">
        <f>'[1]Data Sheet'!H22/'[1]Data Sheet'!H$17</f>
        <v>4.6687927107061503E-2</v>
      </c>
      <c r="J9" s="192">
        <f>'[1]Data Sheet'!I22/'[1]Data Sheet'!I$17</f>
        <v>4.160230797707342E-2</v>
      </c>
      <c r="K9" s="192">
        <f>'[1]Data Sheet'!J22/'[1]Data Sheet'!J$17</f>
        <v>3.2575835652203788E-2</v>
      </c>
      <c r="L9" s="192">
        <f>'[1]Data Sheet'!K22/'[1]Data Sheet'!K$17</f>
        <v>3.3602353025574808E-2</v>
      </c>
      <c r="M9" s="95"/>
      <c r="N9" s="190"/>
      <c r="O9" s="190"/>
      <c r="P9" s="190"/>
      <c r="Q9" s="190"/>
      <c r="R9" s="190"/>
      <c r="S9" s="190"/>
      <c r="T9" s="190"/>
      <c r="U9" s="190"/>
      <c r="V9" s="190"/>
      <c r="W9" s="190"/>
      <c r="X9" s="190"/>
      <c r="Y9" s="190"/>
      <c r="Z9" s="190"/>
      <c r="AA9" s="190"/>
      <c r="AB9" s="190"/>
    </row>
    <row r="10" spans="2:28" ht="15.75" x14ac:dyDescent="0.25">
      <c r="B10" s="192" t="s">
        <v>70</v>
      </c>
      <c r="C10" s="192">
        <f>'[1]Data Sheet'!B23/'[1]Data Sheet'!B$17</f>
        <v>0.25983988880424463</v>
      </c>
      <c r="D10" s="192">
        <f>'[1]Data Sheet'!C23/'[1]Data Sheet'!C$17</f>
        <v>0.3539395792830774</v>
      </c>
      <c r="E10" s="192">
        <f>'[1]Data Sheet'!D23/'[1]Data Sheet'!D$17</f>
        <v>0.31299147622468593</v>
      </c>
      <c r="F10" s="192">
        <f>'[1]Data Sheet'!E23/'[1]Data Sheet'!E$17</f>
        <v>0.28153071291344306</v>
      </c>
      <c r="G10" s="192">
        <f>'[1]Data Sheet'!F23/'[1]Data Sheet'!F$17</f>
        <v>0.19451710946123718</v>
      </c>
      <c r="H10" s="192">
        <f>'[1]Data Sheet'!G23/'[1]Data Sheet'!G$17</f>
        <v>0.20452491460257649</v>
      </c>
      <c r="I10" s="192">
        <f>'[1]Data Sheet'!H23/'[1]Data Sheet'!H$17</f>
        <v>0.2389794988610478</v>
      </c>
      <c r="J10" s="192">
        <f>'[1]Data Sheet'!I23/'[1]Data Sheet'!I$17</f>
        <v>0.23739739841964844</v>
      </c>
      <c r="K10" s="192">
        <f>'[1]Data Sheet'!J23/'[1]Data Sheet'!J$17</f>
        <v>0.23655055137586317</v>
      </c>
      <c r="L10" s="192">
        <f>'[1]Data Sheet'!K23/'[1]Data Sheet'!K$17</f>
        <v>0</v>
      </c>
      <c r="M10" s="95"/>
      <c r="N10" s="190"/>
      <c r="O10" s="190"/>
      <c r="P10" s="190"/>
      <c r="Q10" s="190"/>
      <c r="R10" s="190"/>
      <c r="S10" s="190"/>
      <c r="T10" s="190"/>
      <c r="U10" s="190"/>
      <c r="V10" s="190"/>
      <c r="W10" s="190"/>
      <c r="X10" s="190"/>
      <c r="Y10" s="190"/>
      <c r="Z10" s="190"/>
      <c r="AA10" s="190"/>
      <c r="AB10" s="190"/>
    </row>
    <row r="11" spans="2:28" ht="15.75" x14ac:dyDescent="0.25">
      <c r="B11" s="192" t="s">
        <v>213</v>
      </c>
      <c r="C11" s="192">
        <f>'[1]Data Sheet'!B24/'[1]Data Sheet'!B$17</f>
        <v>1.6251687315397671E-2</v>
      </c>
      <c r="D11" s="192">
        <f>'[1]Data Sheet'!C24/'[1]Data Sheet'!C$17</f>
        <v>0.18860176063260448</v>
      </c>
      <c r="E11" s="192">
        <f>'[1]Data Sheet'!D24/'[1]Data Sheet'!D$17</f>
        <v>9.8402034832922355E-2</v>
      </c>
      <c r="F11" s="192">
        <f>'[1]Data Sheet'!E24/'[1]Data Sheet'!E$17</f>
        <v>0.12864980874742546</v>
      </c>
      <c r="G11" s="192">
        <f>'[1]Data Sheet'!F24/'[1]Data Sheet'!F$17</f>
        <v>0.11561550209426458</v>
      </c>
      <c r="H11" s="192">
        <f>'[1]Data Sheet'!G24/'[1]Data Sheet'!G$17</f>
        <v>0.23750440390300692</v>
      </c>
      <c r="I11" s="192">
        <f>'[1]Data Sheet'!H24/'[1]Data Sheet'!H$17</f>
        <v>3.8560364464692486E-2</v>
      </c>
      <c r="J11" s="192">
        <f>'[1]Data Sheet'!I24/'[1]Data Sheet'!I$17</f>
        <v>2.9143316695814235E-2</v>
      </c>
      <c r="K11" s="192">
        <f>'[1]Data Sheet'!J24/'[1]Data Sheet'!J$17</f>
        <v>2.1874677934659383E-2</v>
      </c>
      <c r="L11" s="192">
        <f>'[1]Data Sheet'!K24/'[1]Data Sheet'!K$17</f>
        <v>0.32487535420926145</v>
      </c>
      <c r="M11" s="95"/>
      <c r="N11" s="190"/>
      <c r="O11" s="190"/>
      <c r="P11" s="190"/>
      <c r="Q11" s="190"/>
      <c r="R11" s="190"/>
      <c r="S11" s="190"/>
      <c r="T11" s="190"/>
      <c r="U11" s="190"/>
      <c r="V11" s="190"/>
      <c r="W11" s="190"/>
      <c r="X11" s="190"/>
      <c r="Y11" s="190"/>
      <c r="Z11" s="190"/>
      <c r="AA11" s="190"/>
      <c r="AB11" s="190"/>
    </row>
    <row r="12" spans="2:28" ht="15.75" x14ac:dyDescent="0.25">
      <c r="B12" s="192" t="s">
        <v>214</v>
      </c>
      <c r="C12" s="192">
        <f>('[1]Data Sheet'!B17-'[1]Data Sheet'!B18-'[1]Data Sheet'!B19-'[1]Data Sheet'!B20-'[1]Data Sheet'!B21-'[1]Data Sheet'!B22-'[1]Data Sheet'!B23-'[1]Data Sheet'!B24)/'[1]Data Sheet'!B$17</f>
        <v>0.11679563770498375</v>
      </c>
      <c r="D12" s="192">
        <f>('[1]Data Sheet'!C17-'[1]Data Sheet'!C18-'[1]Data Sheet'!C19-'[1]Data Sheet'!C20-'[1]Data Sheet'!C21-'[1]Data Sheet'!C22-'[1]Data Sheet'!C23-'[1]Data Sheet'!C24)/'[1]Data Sheet'!C$17</f>
        <v>-0.19275213525852467</v>
      </c>
      <c r="E12" s="192">
        <f>('[1]Data Sheet'!D17-'[1]Data Sheet'!D18-'[1]Data Sheet'!D19-'[1]Data Sheet'!D20-'[1]Data Sheet'!D21-'[1]Data Sheet'!D22-'[1]Data Sheet'!D23-'[1]Data Sheet'!D24)/'[1]Data Sheet'!D$17</f>
        <v>-0.11865328233306804</v>
      </c>
      <c r="F12" s="192">
        <f>('[1]Data Sheet'!E17-'[1]Data Sheet'!E18-'[1]Data Sheet'!E19-'[1]Data Sheet'!E20-'[1]Data Sheet'!E21-'[1]Data Sheet'!E22-'[1]Data Sheet'!E23-'[1]Data Sheet'!E24)/'[1]Data Sheet'!E$17</f>
        <v>-1.5265590113713132E-2</v>
      </c>
      <c r="G12" s="192">
        <f>('[1]Data Sheet'!F17-'[1]Data Sheet'!F18-'[1]Data Sheet'!F19-'[1]Data Sheet'!F20-'[1]Data Sheet'!F21-'[1]Data Sheet'!F22-'[1]Data Sheet'!F23-'[1]Data Sheet'!F24)/'[1]Data Sheet'!F$17</f>
        <v>3.1209834726989679E-2</v>
      </c>
      <c r="H12" s="192">
        <f>('[1]Data Sheet'!G17-'[1]Data Sheet'!G18-'[1]Data Sheet'!G19-'[1]Data Sheet'!G20-'[1]Data Sheet'!G21-'[1]Data Sheet'!G22-'[1]Data Sheet'!G23-'[1]Data Sheet'!G24)/'[1]Data Sheet'!G$17</f>
        <v>1.5762143283856427E-2</v>
      </c>
      <c r="I12" s="192">
        <f>('[1]Data Sheet'!H17-'[1]Data Sheet'!H18-'[1]Data Sheet'!H19-'[1]Data Sheet'!H20-'[1]Data Sheet'!H21-'[1]Data Sheet'!H22-'[1]Data Sheet'!H23-'[1]Data Sheet'!H24)/'[1]Data Sheet'!H$17</f>
        <v>4.7981776765375871E-2</v>
      </c>
      <c r="J12" s="192">
        <f>('[1]Data Sheet'!I17-'[1]Data Sheet'!I18-'[1]Data Sheet'!I19-'[1]Data Sheet'!I20-'[1]Data Sheet'!I21-'[1]Data Sheet'!I22-'[1]Data Sheet'!I23-'[1]Data Sheet'!I24)/'[1]Data Sheet'!I$17</f>
        <v>0.15443532430396872</v>
      </c>
      <c r="K12" s="192">
        <f>('[1]Data Sheet'!J17-'[1]Data Sheet'!J18-'[1]Data Sheet'!J19-'[1]Data Sheet'!J20-'[1]Data Sheet'!J21-'[1]Data Sheet'!J22-'[1]Data Sheet'!J23-'[1]Data Sheet'!J24)/'[1]Data Sheet'!J$17</f>
        <v>8.8692500601188551E-2</v>
      </c>
      <c r="L12" s="192">
        <f>('[1]Data Sheet'!K17-'[1]Data Sheet'!K18-'[1]Data Sheet'!K19-'[1]Data Sheet'!K20-'[1]Data Sheet'!K21-'[1]Data Sheet'!K22-'[1]Data Sheet'!K23-'[1]Data Sheet'!K24)/'[1]Data Sheet'!K$17</f>
        <v>0.15686358908138739</v>
      </c>
      <c r="M12" s="95"/>
      <c r="N12" s="190"/>
      <c r="O12" s="190"/>
      <c r="P12" s="190"/>
      <c r="Q12" s="190"/>
      <c r="R12" s="190"/>
      <c r="S12" s="190"/>
      <c r="T12" s="190"/>
      <c r="U12" s="190"/>
      <c r="V12" s="190"/>
      <c r="W12" s="190"/>
      <c r="X12" s="190"/>
      <c r="Y12" s="190"/>
      <c r="Z12" s="190"/>
      <c r="AA12" s="190"/>
      <c r="AB12" s="190"/>
    </row>
    <row r="13" spans="2:28" ht="15.75" x14ac:dyDescent="0.25">
      <c r="B13" s="192"/>
      <c r="C13" s="192"/>
      <c r="D13" s="192"/>
      <c r="E13" s="192"/>
      <c r="F13" s="192"/>
      <c r="G13" s="192"/>
      <c r="H13" s="192"/>
      <c r="I13" s="192"/>
      <c r="J13" s="192"/>
      <c r="K13" s="192"/>
      <c r="L13" s="192"/>
      <c r="M13" s="95"/>
      <c r="N13" s="190"/>
      <c r="O13" s="190"/>
      <c r="P13" s="190"/>
      <c r="Q13" s="190"/>
      <c r="R13" s="190"/>
      <c r="S13" s="190"/>
      <c r="T13" s="190"/>
      <c r="U13" s="190"/>
      <c r="V13" s="190"/>
      <c r="W13" s="190"/>
      <c r="X13" s="190"/>
      <c r="Y13" s="190"/>
      <c r="Z13" s="190"/>
      <c r="AA13" s="190"/>
      <c r="AB13" s="190"/>
    </row>
    <row r="14" spans="2:28" ht="15.75" x14ac:dyDescent="0.25">
      <c r="B14" s="192" t="s">
        <v>76</v>
      </c>
      <c r="C14" s="192">
        <f>'[1]Data Sheet'!B25/'[1]Data Sheet'!B$17</f>
        <v>2.9803669994520401E-3</v>
      </c>
      <c r="D14" s="192">
        <f>'[1]Data Sheet'!C25/'[1]Data Sheet'!C$17</f>
        <v>5.9852770921164731E-3</v>
      </c>
      <c r="E14" s="192">
        <f>'[1]Data Sheet'!D25/'[1]Data Sheet'!D$17</f>
        <v>3.1260314933110695E-3</v>
      </c>
      <c r="F14" s="192">
        <f>'[1]Data Sheet'!E25/'[1]Data Sheet'!E$17</f>
        <v>5.7895010125136308E-2</v>
      </c>
      <c r="G14" s="192">
        <f>'[1]Data Sheet'!F25/'[1]Data Sheet'!F$17</f>
        <v>7.8629428575748873E-3</v>
      </c>
      <c r="H14" s="192">
        <f>'[1]Data Sheet'!G25/'[1]Data Sheet'!G$17</f>
        <v>0.74311842286659613</v>
      </c>
      <c r="I14" s="192">
        <f>'[1]Data Sheet'!H25/'[1]Data Sheet'!H$17</f>
        <v>2.0610478359908885E-2</v>
      </c>
      <c r="J14" s="192">
        <f>'[1]Data Sheet'!I25/'[1]Data Sheet'!I$17</f>
        <v>3.0228372288956688E-2</v>
      </c>
      <c r="K14" s="192">
        <f>'[1]Data Sheet'!J25/'[1]Data Sheet'!J$17</f>
        <v>7.3173245388024333E-2</v>
      </c>
      <c r="L14" s="192">
        <f>'[1]Data Sheet'!K25/'[1]Data Sheet'!K$17</f>
        <v>8.0347214749452982E-3</v>
      </c>
      <c r="M14" s="95"/>
      <c r="N14" s="190"/>
      <c r="O14" s="190"/>
      <c r="P14" s="190"/>
      <c r="Q14" s="190"/>
      <c r="R14" s="190"/>
      <c r="S14" s="190"/>
      <c r="T14" s="190"/>
      <c r="U14" s="190"/>
      <c r="V14" s="190"/>
      <c r="W14" s="190"/>
      <c r="X14" s="190"/>
      <c r="Y14" s="190"/>
      <c r="Z14" s="190"/>
      <c r="AA14" s="190"/>
      <c r="AB14" s="190"/>
    </row>
    <row r="15" spans="2:28" ht="15.75" x14ac:dyDescent="0.25">
      <c r="B15" s="192" t="s">
        <v>78</v>
      </c>
      <c r="C15" s="192">
        <f>'[1]Data Sheet'!B26/'[1]Data Sheet'!B$17</f>
        <v>3.6993972441628907E-2</v>
      </c>
      <c r="D15" s="192">
        <f>'[1]Data Sheet'!C26/'[1]Data Sheet'!C$17</f>
        <v>8.4208916752222626E-2</v>
      </c>
      <c r="E15" s="192">
        <f>'[1]Data Sheet'!D26/'[1]Data Sheet'!D$17</f>
        <v>7.4053938605518135E-2</v>
      </c>
      <c r="F15" s="192">
        <f>'[1]Data Sheet'!E26/'[1]Data Sheet'!E$17</f>
        <v>6.4575869290548149E-2</v>
      </c>
      <c r="G15" s="192">
        <f>'[1]Data Sheet'!F26/'[1]Data Sheet'!F$17</f>
        <v>5.5569836541514823E-2</v>
      </c>
      <c r="H15" s="192">
        <f>'[1]Data Sheet'!G26/'[1]Data Sheet'!G$17</f>
        <v>5.0518511710552508E-2</v>
      </c>
      <c r="I15" s="192">
        <f>'[1]Data Sheet'!H26/'[1]Data Sheet'!H$17</f>
        <v>6.0355353075170835E-2</v>
      </c>
      <c r="J15" s="192">
        <f>'[1]Data Sheet'!I26/'[1]Data Sheet'!I$17</f>
        <v>4.1793788375863263E-2</v>
      </c>
      <c r="K15" s="192">
        <f>'[1]Data Sheet'!J26/'[1]Data Sheet'!J$17</f>
        <v>2.7783503383833182E-2</v>
      </c>
      <c r="L15" s="192">
        <f>'[1]Data Sheet'!K26/'[1]Data Sheet'!K$17</f>
        <v>2.2877434628214784E-2</v>
      </c>
      <c r="M15" s="95"/>
      <c r="N15" s="190"/>
      <c r="O15" s="190"/>
      <c r="P15" s="190"/>
      <c r="Q15" s="190"/>
      <c r="R15" s="190"/>
      <c r="S15" s="190"/>
      <c r="T15" s="190"/>
      <c r="U15" s="190"/>
      <c r="V15" s="190"/>
      <c r="W15" s="190"/>
      <c r="X15" s="190"/>
      <c r="Y15" s="190"/>
      <c r="Z15" s="190"/>
      <c r="AA15" s="190"/>
      <c r="AB15" s="190"/>
    </row>
    <row r="16" spans="2:28" ht="15.75" x14ac:dyDescent="0.25">
      <c r="B16" s="192" t="s">
        <v>80</v>
      </c>
      <c r="C16" s="192">
        <f>'[1]Data Sheet'!B27/'[1]Data Sheet'!B$17</f>
        <v>0.13025406626304745</v>
      </c>
      <c r="D16" s="192">
        <f>'[1]Data Sheet'!C27/'[1]Data Sheet'!C$17</f>
        <v>0.27311649446252645</v>
      </c>
      <c r="E16" s="192">
        <f>'[1]Data Sheet'!D27/'[1]Data Sheet'!D$17</f>
        <v>0.3053026037318215</v>
      </c>
      <c r="F16" s="192">
        <f>'[1]Data Sheet'!E27/'[1]Data Sheet'!E$17</f>
        <v>0.26297661699292108</v>
      </c>
      <c r="G16" s="192">
        <f>'[1]Data Sheet'!F27/'[1]Data Sheet'!F$17</f>
        <v>0.27854475072959034</v>
      </c>
      <c r="H16" s="192">
        <f>'[1]Data Sheet'!G27/'[1]Data Sheet'!G$17</f>
        <v>0.19749398771502535</v>
      </c>
      <c r="I16" s="192">
        <f>'[1]Data Sheet'!H27/'[1]Data Sheet'!H$17</f>
        <v>0.12933029612756264</v>
      </c>
      <c r="J16" s="192">
        <f>'[1]Data Sheet'!I27/'[1]Data Sheet'!I$17</f>
        <v>7.8979281820850941E-2</v>
      </c>
      <c r="K16" s="192">
        <f>'[1]Data Sheet'!J27/'[1]Data Sheet'!J$17</f>
        <v>3.4516816104984714E-2</v>
      </c>
      <c r="L16" s="192">
        <f>'[1]Data Sheet'!K27/'[1]Data Sheet'!K$17</f>
        <v>1.9182897521431902E-2</v>
      </c>
      <c r="M16" s="95"/>
      <c r="N16" s="190"/>
      <c r="O16" s="190"/>
      <c r="P16" s="190"/>
      <c r="Q16" s="190"/>
      <c r="R16" s="190"/>
      <c r="S16" s="190"/>
      <c r="T16" s="190"/>
      <c r="U16" s="190"/>
      <c r="V16" s="190"/>
      <c r="W16" s="190"/>
      <c r="X16" s="190"/>
      <c r="Y16" s="190"/>
      <c r="Z16" s="190"/>
      <c r="AA16" s="190"/>
      <c r="AB16" s="190"/>
    </row>
    <row r="17" spans="2:28" ht="15.75" x14ac:dyDescent="0.25">
      <c r="B17" s="192" t="s">
        <v>215</v>
      </c>
      <c r="C17" s="192">
        <f>'[1]Data Sheet'!B28/'[1]Data Sheet'!B$17</f>
        <v>-3.7207810432620982E-2</v>
      </c>
      <c r="D17" s="192">
        <f>'[1]Data Sheet'!C28/'[1]Data Sheet'!C$17</f>
        <v>-0.61792524956857942</v>
      </c>
      <c r="E17" s="192">
        <f>'[1]Data Sheet'!D28/'[1]Data Sheet'!D$17</f>
        <v>-0.55891889792827609</v>
      </c>
      <c r="F17" s="192">
        <f>'[1]Data Sheet'!E28/'[1]Data Sheet'!E$17</f>
        <v>-0.26453433026983059</v>
      </c>
      <c r="G17" s="192">
        <f>'[1]Data Sheet'!F28/'[1]Data Sheet'!F$17</f>
        <v>-0.24136210363963528</v>
      </c>
      <c r="H17" s="192">
        <f>'[1]Data Sheet'!G28/'[1]Data Sheet'!G$17</f>
        <v>0.41552931084662159</v>
      </c>
      <c r="I17" s="192">
        <f>'[1]Data Sheet'!H28/'[1]Data Sheet'!H$17</f>
        <v>-7.0287015945330295E-2</v>
      </c>
      <c r="J17" s="192">
        <f>'[1]Data Sheet'!I28/'[1]Data Sheet'!I$17</f>
        <v>5.2580517507691125E-2</v>
      </c>
      <c r="K17" s="192">
        <f>'[1]Data Sheet'!J28/'[1]Data Sheet'!J$17</f>
        <v>0.12873166374660758</v>
      </c>
      <c r="L17" s="192">
        <f>'[1]Data Sheet'!K28/'[1]Data Sheet'!K$17</f>
        <v>9.9006420603321488E-2</v>
      </c>
      <c r="M17" s="95"/>
      <c r="N17" s="190"/>
      <c r="O17" s="190"/>
      <c r="P17" s="190"/>
      <c r="Q17" s="190"/>
      <c r="R17" s="190"/>
      <c r="S17" s="190"/>
      <c r="T17" s="190"/>
      <c r="U17" s="190"/>
      <c r="V17" s="190"/>
      <c r="W17" s="190"/>
      <c r="X17" s="190"/>
      <c r="Y17" s="190"/>
      <c r="Z17" s="190"/>
      <c r="AA17" s="190"/>
      <c r="AB17" s="190"/>
    </row>
    <row r="18" spans="2:28" ht="15.75" x14ac:dyDescent="0.25">
      <c r="B18" s="192"/>
      <c r="C18" s="192"/>
      <c r="D18" s="192"/>
      <c r="E18" s="192"/>
      <c r="F18" s="192"/>
      <c r="G18" s="192"/>
      <c r="H18" s="192"/>
      <c r="I18" s="192"/>
      <c r="J18" s="192"/>
      <c r="K18" s="192"/>
      <c r="L18" s="192"/>
      <c r="M18" s="95"/>
      <c r="N18" s="190"/>
      <c r="O18" s="190"/>
      <c r="P18" s="190"/>
      <c r="Q18" s="190"/>
      <c r="R18" s="190"/>
      <c r="S18" s="190"/>
      <c r="T18" s="190"/>
      <c r="U18" s="190"/>
      <c r="V18" s="190"/>
      <c r="W18" s="190"/>
      <c r="X18" s="190"/>
      <c r="Y18" s="190"/>
      <c r="Z18" s="190"/>
      <c r="AA18" s="190"/>
      <c r="AB18" s="190"/>
    </row>
    <row r="19" spans="2:28" ht="15.75" x14ac:dyDescent="0.25">
      <c r="B19" s="192" t="s">
        <v>86</v>
      </c>
      <c r="C19" s="192">
        <f>'[1]Data Sheet'!B29/'[1]Data Sheet'!B$17</f>
        <v>1.6465525306389745E-2</v>
      </c>
      <c r="D19" s="192">
        <f>'[1]Data Sheet'!C29/'[1]Data Sheet'!C$17</f>
        <v>-2.4902247755521087E-3</v>
      </c>
      <c r="E19" s="192">
        <f>'[1]Data Sheet'!D29/'[1]Data Sheet'!D$17</f>
        <v>-1.6096149738850162E-2</v>
      </c>
      <c r="F19" s="192">
        <f>'[1]Data Sheet'!E29/'[1]Data Sheet'!E$17</f>
        <v>-2.9769631514270384E-3</v>
      </c>
      <c r="G19" s="192">
        <f>'[1]Data Sheet'!F29/'[1]Data Sheet'!F$17</f>
        <v>-1.5121043956874781E-4</v>
      </c>
      <c r="H19" s="192">
        <f>'[1]Data Sheet'!G29/'[1]Data Sheet'!G$17</f>
        <v>2.3589602193526643E-3</v>
      </c>
      <c r="I19" s="192">
        <f>'[1]Data Sheet'!H29/'[1]Data Sheet'!H$17</f>
        <v>-3.2801822323462411E-4</v>
      </c>
      <c r="J19" s="192">
        <f>'[1]Data Sheet'!I29/'[1]Data Sheet'!I$17</f>
        <v>-5.1061439677291699E-3</v>
      </c>
      <c r="K19" s="192">
        <f>'[1]Data Sheet'!J29/'[1]Data Sheet'!J$17</f>
        <v>-8.5884090831014473E-6</v>
      </c>
      <c r="L19" s="192">
        <f>'[1]Data Sheet'!K29/'[1]Data Sheet'!K$17</f>
        <v>0</v>
      </c>
      <c r="M19" s="95"/>
      <c r="N19" s="190"/>
      <c r="O19" s="190"/>
      <c r="P19" s="190"/>
      <c r="Q19" s="190"/>
      <c r="R19" s="190"/>
      <c r="S19" s="190"/>
      <c r="T19" s="190"/>
      <c r="U19" s="190"/>
      <c r="V19" s="190"/>
      <c r="W19" s="190"/>
      <c r="X19" s="190"/>
      <c r="Y19" s="190"/>
      <c r="Z19" s="190"/>
      <c r="AA19" s="190"/>
      <c r="AB19" s="190"/>
    </row>
    <row r="20" spans="2:28" ht="15.75" x14ac:dyDescent="0.25">
      <c r="B20" s="192" t="s">
        <v>216</v>
      </c>
      <c r="C20" s="192">
        <f>'[1]Data Sheet'!B30/'[1]Data Sheet'!B$17</f>
        <v>-5.3673335739010723E-2</v>
      </c>
      <c r="D20" s="192">
        <f>'[1]Data Sheet'!C30/'[1]Data Sheet'!C$17</f>
        <v>-0.61543502479302736</v>
      </c>
      <c r="E20" s="192">
        <f>'[1]Data Sheet'!D30/'[1]Data Sheet'!D$17</f>
        <v>-0.54284216453410483</v>
      </c>
      <c r="F20" s="192">
        <f>'[1]Data Sheet'!E30/'[1]Data Sheet'!E$17</f>
        <v>-0.26157467504370252</v>
      </c>
      <c r="G20" s="192">
        <f>'[1]Data Sheet'!F30/'[1]Data Sheet'!F$17</f>
        <v>-0.24119577215610963</v>
      </c>
      <c r="H20" s="192">
        <f>'[1]Data Sheet'!G30/'[1]Data Sheet'!G$17</f>
        <v>0.41317035062726898</v>
      </c>
      <c r="I20" s="192">
        <f>'[1]Data Sheet'!H30/'[1]Data Sheet'!H$17</f>
        <v>-6.9977220956719821E-2</v>
      </c>
      <c r="J20" s="192">
        <f>'[1]Data Sheet'!I30/'[1]Data Sheet'!I$17</f>
        <v>5.7686661475420294E-2</v>
      </c>
      <c r="K20" s="192">
        <f>'[1]Data Sheet'!J30/'[1]Data Sheet'!J$17</f>
        <v>0.12874025215569068</v>
      </c>
      <c r="L20" s="192">
        <f>'[1]Data Sheet'!K30/'[1]Data Sheet'!K$17</f>
        <v>9.9006420603321488E-2</v>
      </c>
      <c r="M20" s="95"/>
      <c r="N20" s="190"/>
      <c r="O20" s="190"/>
      <c r="P20" s="190"/>
      <c r="Q20" s="190"/>
      <c r="R20" s="190"/>
      <c r="S20" s="190"/>
      <c r="T20" s="190"/>
      <c r="U20" s="190"/>
      <c r="V20" s="190"/>
      <c r="W20" s="190"/>
      <c r="X20" s="190"/>
      <c r="Y20" s="190"/>
      <c r="Z20" s="190"/>
      <c r="AA20" s="190"/>
      <c r="AB20" s="190"/>
    </row>
    <row r="21" spans="2:28" ht="15.75" x14ac:dyDescent="0.25">
      <c r="B21" s="192" t="s">
        <v>217</v>
      </c>
      <c r="C21" s="192">
        <f>'[1]Data Sheet'!B31/'[1]Data Sheet'!B$17</f>
        <v>8.2862221509428916E-4</v>
      </c>
      <c r="D21" s="192">
        <f>'[1]Data Sheet'!C31/'[1]Data Sheet'!C$17</f>
        <v>0</v>
      </c>
      <c r="E21" s="192">
        <f>'[1]Data Sheet'!D31/'[1]Data Sheet'!D$17</f>
        <v>0</v>
      </c>
      <c r="F21" s="192">
        <f>'[1]Data Sheet'!E31/'[1]Data Sheet'!E$17</f>
        <v>0</v>
      </c>
      <c r="G21" s="192">
        <f>'[1]Data Sheet'!F31/'[1]Data Sheet'!F$17</f>
        <v>0</v>
      </c>
      <c r="H21" s="192">
        <f>'[1]Data Sheet'!G31/'[1]Data Sheet'!G$17</f>
        <v>0</v>
      </c>
      <c r="I21" s="192">
        <f>'[1]Data Sheet'!H31/'[1]Data Sheet'!H$17</f>
        <v>0</v>
      </c>
      <c r="J21" s="192">
        <f>'[1]Data Sheet'!I31/'[1]Data Sheet'!I$17</f>
        <v>2.0296922271723452E-3</v>
      </c>
      <c r="K21" s="192">
        <f>'[1]Data Sheet'!J31/'[1]Data Sheet'!J$17</f>
        <v>3.9764334054759702E-3</v>
      </c>
      <c r="L21" s="192">
        <f>'[1]Data Sheet'!K31/'[1]Data Sheet'!K$17</f>
        <v>6.9155995552207753E-3</v>
      </c>
      <c r="M21" s="95"/>
      <c r="N21" s="190"/>
      <c r="O21" s="190"/>
      <c r="P21" s="190"/>
      <c r="Q21" s="190"/>
      <c r="R21" s="190"/>
      <c r="S21" s="190"/>
      <c r="T21" s="190"/>
      <c r="U21" s="190"/>
      <c r="V21" s="190"/>
      <c r="W21" s="190"/>
      <c r="X21" s="190"/>
      <c r="Y21" s="190"/>
      <c r="Z21" s="190"/>
      <c r="AA21" s="190"/>
      <c r="AB21" s="190"/>
    </row>
    <row r="22" spans="2:28" x14ac:dyDescent="0.25">
      <c r="B22" s="190"/>
      <c r="C22" s="190"/>
      <c r="D22" s="190"/>
      <c r="E22" s="190"/>
      <c r="F22" s="190"/>
      <c r="G22" s="190"/>
      <c r="H22" s="190"/>
      <c r="I22" s="190"/>
      <c r="J22" s="190"/>
      <c r="K22" s="190"/>
      <c r="L22" s="190"/>
      <c r="M22" s="190"/>
      <c r="N22" s="190"/>
      <c r="O22" s="190"/>
      <c r="P22" s="190"/>
      <c r="Q22" s="190"/>
      <c r="R22" s="190"/>
      <c r="S22" s="190"/>
      <c r="T22" s="190"/>
      <c r="U22" s="190"/>
      <c r="V22" s="190"/>
      <c r="W22" s="190"/>
      <c r="X22" s="190"/>
      <c r="Y22" s="190"/>
      <c r="Z22" s="190"/>
      <c r="AA22" s="190"/>
      <c r="AB22" s="190"/>
    </row>
    <row r="23" spans="2:28" ht="24" x14ac:dyDescent="0.4">
      <c r="B23" s="189" t="str">
        <f>"Common Size Balance Sheet"&amp;" "&amp;'[1]Data Sheet'!B1</f>
        <v>Common Size Balance Sheet TILAKNAGAR INDUSTRIES LTD</v>
      </c>
      <c r="C23" s="189"/>
      <c r="D23" s="189"/>
      <c r="E23" s="189"/>
      <c r="F23" s="189"/>
      <c r="G23" s="189"/>
      <c r="H23" s="189"/>
      <c r="I23" s="189"/>
      <c r="J23" s="189"/>
      <c r="K23" s="189"/>
      <c r="L23" s="189"/>
      <c r="M23" s="190"/>
      <c r="N23" s="190"/>
      <c r="O23" s="190"/>
      <c r="P23" s="190"/>
      <c r="Q23" s="190"/>
      <c r="R23" s="190"/>
      <c r="S23" s="190"/>
      <c r="T23" s="190"/>
      <c r="U23" s="190"/>
      <c r="V23" s="190"/>
      <c r="W23" s="190"/>
      <c r="X23" s="190"/>
      <c r="Y23" s="190"/>
      <c r="Z23" s="190"/>
      <c r="AA23" s="190"/>
      <c r="AB23" s="190"/>
    </row>
    <row r="24" spans="2:28" ht="15.75" x14ac:dyDescent="0.25">
      <c r="B24" s="191" t="s">
        <v>55</v>
      </c>
      <c r="C24" s="106">
        <f>'[1]Data Sheet'!B56</f>
        <v>42094</v>
      </c>
      <c r="D24" s="106">
        <f>'[1]Data Sheet'!C56</f>
        <v>42460</v>
      </c>
      <c r="E24" s="106">
        <f>'[1]Data Sheet'!D56</f>
        <v>42825</v>
      </c>
      <c r="F24" s="106">
        <f>'[1]Data Sheet'!E56</f>
        <v>43190</v>
      </c>
      <c r="G24" s="106">
        <f>'[1]Data Sheet'!F56</f>
        <v>43555</v>
      </c>
      <c r="H24" s="106">
        <f>'[1]Data Sheet'!G56</f>
        <v>43921</v>
      </c>
      <c r="I24" s="106">
        <f>'[1]Data Sheet'!H56</f>
        <v>44286</v>
      </c>
      <c r="J24" s="106">
        <f>'[1]Data Sheet'!I56</f>
        <v>44651</v>
      </c>
      <c r="K24" s="106">
        <f>'[1]Data Sheet'!J56</f>
        <v>45016</v>
      </c>
      <c r="L24" s="106">
        <f>'[1]Data Sheet'!K56</f>
        <v>45382</v>
      </c>
      <c r="M24" s="95"/>
      <c r="N24" s="190"/>
      <c r="O24" s="190"/>
      <c r="P24" s="190"/>
      <c r="Q24" s="190"/>
      <c r="R24" s="190"/>
      <c r="S24" s="190"/>
      <c r="T24" s="190"/>
      <c r="U24" s="190"/>
      <c r="V24" s="190"/>
      <c r="W24" s="190"/>
      <c r="X24" s="190"/>
      <c r="Y24" s="190"/>
      <c r="Z24" s="190"/>
      <c r="AA24" s="190"/>
      <c r="AB24" s="190"/>
    </row>
    <row r="25" spans="2:28" ht="15.75" x14ac:dyDescent="0.25">
      <c r="B25" s="192" t="s">
        <v>99</v>
      </c>
      <c r="C25" s="192">
        <f>'[1]Data Sheet'!B57/'[1]Data Sheet'!B$61</f>
        <v>7.2688713323545179E-2</v>
      </c>
      <c r="D25" s="192">
        <f>'[1]Data Sheet'!C57/'[1]Data Sheet'!C$61</f>
        <v>8.1649214659685873E-2</v>
      </c>
      <c r="E25" s="192">
        <f>'[1]Data Sheet'!D57/'[1]Data Sheet'!D$61</f>
        <v>9.23908616284667E-2</v>
      </c>
      <c r="F25" s="192">
        <f>'[1]Data Sheet'!E57/'[1]Data Sheet'!E$61</f>
        <v>9.7157542247488529E-2</v>
      </c>
      <c r="G25" s="192">
        <f>'[1]Data Sheet'!F57/'[1]Data Sheet'!F$61</f>
        <v>9.7676923797480206E-2</v>
      </c>
      <c r="H25" s="192">
        <f>'[1]Data Sheet'!G57/'[1]Data Sheet'!G$61</f>
        <v>0.11585467474029221</v>
      </c>
      <c r="I25" s="192">
        <f>'[1]Data Sheet'!H57/'[1]Data Sheet'!H$61</f>
        <v>0.12400150268902246</v>
      </c>
      <c r="J25" s="192">
        <f>'[1]Data Sheet'!I57/'[1]Data Sheet'!I$61</f>
        <v>0.15654113374388126</v>
      </c>
      <c r="K25" s="192">
        <f>'[1]Data Sheet'!J57/'[1]Data Sheet'!J$61</f>
        <v>0.18322557684322915</v>
      </c>
      <c r="L25" s="192">
        <f>'[1]Data Sheet'!K57/'[1]Data Sheet'!K$61</f>
        <v>0.18649365226815295</v>
      </c>
      <c r="M25" s="95"/>
      <c r="N25" s="190"/>
      <c r="O25" s="190"/>
      <c r="P25" s="190"/>
      <c r="Q25" s="190"/>
      <c r="R25" s="190"/>
      <c r="S25" s="190"/>
      <c r="T25" s="190"/>
      <c r="U25" s="190"/>
      <c r="V25" s="190"/>
      <c r="W25" s="190"/>
      <c r="X25" s="190"/>
      <c r="Y25" s="190"/>
      <c r="Z25" s="190"/>
      <c r="AA25" s="190"/>
      <c r="AB25" s="190"/>
    </row>
    <row r="26" spans="2:28" ht="15.75" x14ac:dyDescent="0.25">
      <c r="B26" s="192" t="s">
        <v>100</v>
      </c>
      <c r="C26" s="192">
        <f>'[1]Data Sheet'!B58/'[1]Data Sheet'!B$61</f>
        <v>0.24322403225430564</v>
      </c>
      <c r="D26" s="192">
        <f>'[1]Data Sheet'!C58/'[1]Data Sheet'!C$61</f>
        <v>8.5746073298429329E-2</v>
      </c>
      <c r="E26" s="192">
        <f>'[1]Data Sheet'!D58/'[1]Data Sheet'!D$61</f>
        <v>-7.7254045247528422E-2</v>
      </c>
      <c r="F26" s="192">
        <f>'[1]Data Sheet'!E58/'[1]Data Sheet'!E$61</f>
        <v>-0.19842691379176078</v>
      </c>
      <c r="G26" s="192">
        <f>'[1]Data Sheet'!F58/'[1]Data Sheet'!F$61</f>
        <v>-0.32188187906889609</v>
      </c>
      <c r="H26" s="192">
        <f>'[1]Data Sheet'!G58/'[1]Data Sheet'!G$61</f>
        <v>-0.13194637334962872</v>
      </c>
      <c r="I26" s="192">
        <f>'[1]Data Sheet'!H58/'[1]Data Sheet'!H$61</f>
        <v>-0.179086918696615</v>
      </c>
      <c r="J26" s="192">
        <f>'[1]Data Sheet'!I58/'[1]Data Sheet'!I$61</f>
        <v>-3.6870361597978844E-2</v>
      </c>
      <c r="K26" s="192">
        <f>'[1]Data Sheet'!J58/'[1]Data Sheet'!J$61</f>
        <v>0.28548549736046025</v>
      </c>
      <c r="L26" s="192">
        <f>'[1]Data Sheet'!K58/'[1]Data Sheet'!K$61</f>
        <v>0.44623780771017185</v>
      </c>
      <c r="M26" s="95"/>
      <c r="N26" s="190"/>
      <c r="O26" s="190"/>
      <c r="P26" s="190"/>
      <c r="Q26" s="190"/>
      <c r="R26" s="190"/>
      <c r="S26" s="190"/>
      <c r="T26" s="190"/>
      <c r="U26" s="190"/>
      <c r="V26" s="190"/>
      <c r="W26" s="190"/>
      <c r="X26" s="190"/>
      <c r="Y26" s="190"/>
      <c r="Z26" s="190"/>
      <c r="AA26" s="190"/>
      <c r="AB26" s="190"/>
    </row>
    <row r="27" spans="2:28" ht="15.75" x14ac:dyDescent="0.25">
      <c r="B27" s="192" t="s">
        <v>101</v>
      </c>
      <c r="C27" s="192">
        <f>'[1]Data Sheet'!B59/'[1]Data Sheet'!B$61</f>
        <v>0.48068004381365215</v>
      </c>
      <c r="D27" s="192">
        <f>'[1]Data Sheet'!C59/'[1]Data Sheet'!C$61</f>
        <v>0.57911649214659688</v>
      </c>
      <c r="E27" s="192">
        <f>'[1]Data Sheet'!D59/'[1]Data Sheet'!D$61</f>
        <v>0.79395712222757064</v>
      </c>
      <c r="F27" s="192">
        <f>'[1]Data Sheet'!E59/'[1]Data Sheet'!E$61</f>
        <v>0.80327856085974614</v>
      </c>
      <c r="G27" s="192">
        <f>'[1]Data Sheet'!F59/'[1]Data Sheet'!F$61</f>
        <v>0.86716469173965316</v>
      </c>
      <c r="H27" s="192">
        <f>'[1]Data Sheet'!G59/'[1]Data Sheet'!G$61</f>
        <v>0.53572023776456867</v>
      </c>
      <c r="I27" s="192">
        <f>'[1]Data Sheet'!H59/'[1]Data Sheet'!H$61</f>
        <v>0.69445982284087315</v>
      </c>
      <c r="J27" s="192">
        <f>'[1]Data Sheet'!I59/'[1]Data Sheet'!I$61</f>
        <v>0.57751065845570815</v>
      </c>
      <c r="K27" s="192">
        <f>'[1]Data Sheet'!J59/'[1]Data Sheet'!J$61</f>
        <v>0.25262471083694171</v>
      </c>
      <c r="L27" s="192">
        <f>'[1]Data Sheet'!K59/'[1]Data Sheet'!K$61</f>
        <v>0.1175104505341384</v>
      </c>
      <c r="M27" s="95"/>
      <c r="N27" s="190"/>
      <c r="O27" s="190"/>
      <c r="P27" s="190"/>
      <c r="Q27" s="190"/>
      <c r="R27" s="190"/>
      <c r="S27" s="190"/>
      <c r="T27" s="190"/>
      <c r="U27" s="190"/>
      <c r="V27" s="190"/>
      <c r="W27" s="190"/>
      <c r="X27" s="190"/>
      <c r="Y27" s="190"/>
      <c r="Z27" s="190"/>
      <c r="AA27" s="190"/>
      <c r="AB27" s="190"/>
    </row>
    <row r="28" spans="2:28" ht="15.75" x14ac:dyDescent="0.25">
      <c r="B28" s="192" t="s">
        <v>102</v>
      </c>
      <c r="C28" s="192">
        <f>'[1]Data Sheet'!B60/'[1]Data Sheet'!B$61</f>
        <v>0.20340721060849706</v>
      </c>
      <c r="D28" s="192">
        <f>'[1]Data Sheet'!C60/'[1]Data Sheet'!C$61</f>
        <v>0.25348821989528797</v>
      </c>
      <c r="E28" s="192">
        <f>'[1]Data Sheet'!D60/'[1]Data Sheet'!D$61</f>
        <v>0.19090606139149113</v>
      </c>
      <c r="F28" s="192">
        <f>'[1]Data Sheet'!E60/'[1]Data Sheet'!E$61</f>
        <v>0.29799081068452615</v>
      </c>
      <c r="G28" s="192">
        <f>'[1]Data Sheet'!F60/'[1]Data Sheet'!F$61</f>
        <v>0.35704026353176277</v>
      </c>
      <c r="H28" s="192">
        <f>'[1]Data Sheet'!G60/'[1]Data Sheet'!G$61</f>
        <v>0.48037146084476795</v>
      </c>
      <c r="I28" s="192">
        <f>'[1]Data Sheet'!H60/'[1]Data Sheet'!H$61</f>
        <v>0.36062559316671938</v>
      </c>
      <c r="J28" s="192">
        <f>'[1]Data Sheet'!I60/'[1]Data Sheet'!I$61</f>
        <v>0.30281856939838936</v>
      </c>
      <c r="K28" s="192">
        <f>'[1]Data Sheet'!J60/'[1]Data Sheet'!J$61</f>
        <v>0.27866421495936888</v>
      </c>
      <c r="L28" s="192">
        <f>'[1]Data Sheet'!K60/'[1]Data Sheet'!K$61</f>
        <v>0.24975808948753678</v>
      </c>
      <c r="M28" s="95"/>
      <c r="N28" s="190"/>
      <c r="O28" s="190"/>
      <c r="P28" s="190"/>
      <c r="Q28" s="190"/>
      <c r="R28" s="190"/>
      <c r="S28" s="190"/>
      <c r="T28" s="190"/>
      <c r="U28" s="190"/>
      <c r="V28" s="190"/>
      <c r="W28" s="190"/>
      <c r="X28" s="190"/>
      <c r="Y28" s="190"/>
      <c r="Z28" s="190"/>
      <c r="AA28" s="190"/>
      <c r="AB28" s="190"/>
    </row>
    <row r="29" spans="2:28" ht="15.75" x14ac:dyDescent="0.25">
      <c r="B29" s="193" t="s">
        <v>103</v>
      </c>
      <c r="C29" s="194">
        <v>1</v>
      </c>
      <c r="D29" s="194">
        <v>1</v>
      </c>
      <c r="E29" s="194">
        <v>1</v>
      </c>
      <c r="F29" s="194">
        <v>1</v>
      </c>
      <c r="G29" s="194">
        <v>1</v>
      </c>
      <c r="H29" s="194">
        <v>1</v>
      </c>
      <c r="I29" s="194">
        <v>1</v>
      </c>
      <c r="J29" s="194">
        <v>1</v>
      </c>
      <c r="K29" s="194">
        <v>1</v>
      </c>
      <c r="L29" s="194">
        <v>1</v>
      </c>
      <c r="M29" s="95"/>
      <c r="N29" s="190"/>
      <c r="O29" s="190"/>
      <c r="P29" s="190"/>
      <c r="Q29" s="190"/>
      <c r="R29" s="190"/>
      <c r="S29" s="190"/>
      <c r="T29" s="190"/>
      <c r="U29" s="190"/>
      <c r="V29" s="190"/>
      <c r="W29" s="190"/>
      <c r="X29" s="190"/>
      <c r="Y29" s="190"/>
      <c r="Z29" s="190"/>
      <c r="AA29" s="190"/>
      <c r="AB29" s="190"/>
    </row>
    <row r="30" spans="2:28" ht="15.75" x14ac:dyDescent="0.25">
      <c r="B30" s="192" t="s">
        <v>104</v>
      </c>
      <c r="C30" s="192">
        <f>'[1]Data Sheet'!B62/'[1]Data Sheet'!B$66</f>
        <v>0.35447108998112287</v>
      </c>
      <c r="D30" s="192">
        <f>'[1]Data Sheet'!C62/'[1]Data Sheet'!C$66</f>
        <v>0.37915575916230371</v>
      </c>
      <c r="E30" s="192">
        <f>'[1]Data Sheet'!D62/'[1]Data Sheet'!D$66</f>
        <v>0.40106639019513463</v>
      </c>
      <c r="F30" s="192">
        <f>'[1]Data Sheet'!E62/'[1]Data Sheet'!E$66</f>
        <v>0.45750330971108172</v>
      </c>
      <c r="G30" s="192">
        <f>'[1]Data Sheet'!F62/'[1]Data Sheet'!F$66</f>
        <v>0.43057311913571578</v>
      </c>
      <c r="H30" s="192">
        <f>'[1]Data Sheet'!G62/'[1]Data Sheet'!G$66</f>
        <v>0.46452974834731409</v>
      </c>
      <c r="I30" s="192">
        <f>'[1]Data Sheet'!H62/'[1]Data Sheet'!H$66</f>
        <v>0.46323354950964885</v>
      </c>
      <c r="J30" s="192">
        <f>'[1]Data Sheet'!I62/'[1]Data Sheet'!I$66</f>
        <v>0.43352281699036788</v>
      </c>
      <c r="K30" s="192">
        <f>'[1]Data Sheet'!J62/'[1]Data Sheet'!J$66</f>
        <v>0.41523815172904677</v>
      </c>
      <c r="L30" s="192">
        <f>'[1]Data Sheet'!K62/'[1]Data Sheet'!K$66</f>
        <v>0.38351525003870562</v>
      </c>
      <c r="M30" s="95"/>
      <c r="N30" s="190"/>
      <c r="O30" s="190"/>
      <c r="P30" s="190"/>
      <c r="Q30" s="190"/>
      <c r="R30" s="190"/>
      <c r="S30" s="190"/>
      <c r="T30" s="190"/>
      <c r="U30" s="190"/>
      <c r="V30" s="190"/>
      <c r="W30" s="190"/>
      <c r="X30" s="190"/>
      <c r="Y30" s="190"/>
      <c r="Z30" s="190"/>
      <c r="AA30" s="190"/>
      <c r="AB30" s="190"/>
    </row>
    <row r="31" spans="2:28" ht="15.75" x14ac:dyDescent="0.25">
      <c r="B31" s="192" t="s">
        <v>105</v>
      </c>
      <c r="C31" s="192">
        <f>'[1]Data Sheet'!B63/'[1]Data Sheet'!B$66</f>
        <v>7.1739029108112515E-2</v>
      </c>
      <c r="D31" s="192">
        <f>'[1]Data Sheet'!C63/'[1]Data Sheet'!C$66</f>
        <v>8.1420157068062826E-2</v>
      </c>
      <c r="E31" s="192">
        <f>'[1]Data Sheet'!D63/'[1]Data Sheet'!D$66</f>
        <v>9.1924315918095315E-2</v>
      </c>
      <c r="F31" s="192">
        <f>'[1]Data Sheet'!E63/'[1]Data Sheet'!E$66</f>
        <v>8.8194065882719427E-2</v>
      </c>
      <c r="G31" s="192">
        <f>'[1]Data Sheet'!F63/'[1]Data Sheet'!F$66</f>
        <v>8.920737514246016E-2</v>
      </c>
      <c r="H31" s="192">
        <f>'[1]Data Sheet'!G63/'[1]Data Sheet'!G$66</f>
        <v>9.2920763661278077E-2</v>
      </c>
      <c r="I31" s="192">
        <f>'[1]Data Sheet'!H63/'[1]Data Sheet'!H$66</f>
        <v>9.8959981018664975E-2</v>
      </c>
      <c r="J31" s="192">
        <f>'[1]Data Sheet'!I63/'[1]Data Sheet'!I$66</f>
        <v>9.8906521395862937E-2</v>
      </c>
      <c r="K31" s="192">
        <f>'[1]Data Sheet'!J63/'[1]Data Sheet'!J$66</f>
        <v>1.0874508175652965E-4</v>
      </c>
      <c r="L31" s="192">
        <f>'[1]Data Sheet'!K63/'[1]Data Sheet'!K$66</f>
        <v>2.7093977395881716E-4</v>
      </c>
      <c r="M31" s="95"/>
      <c r="N31" s="190"/>
      <c r="O31" s="190"/>
      <c r="P31" s="190"/>
      <c r="Q31" s="190"/>
      <c r="R31" s="190"/>
      <c r="S31" s="190"/>
      <c r="T31" s="190"/>
      <c r="U31" s="190"/>
      <c r="V31" s="190"/>
      <c r="W31" s="190"/>
      <c r="X31" s="190"/>
      <c r="Y31" s="190"/>
      <c r="Z31" s="190"/>
      <c r="AA31" s="190"/>
      <c r="AB31" s="190"/>
    </row>
    <row r="32" spans="2:28" ht="15.75" x14ac:dyDescent="0.25">
      <c r="B32" s="192" t="s">
        <v>106</v>
      </c>
      <c r="C32" s="192">
        <f>'[1]Data Sheet'!B64/'[1]Data Sheet'!B$66</f>
        <v>1.5730965531706637E-3</v>
      </c>
      <c r="D32" s="192">
        <f>'[1]Data Sheet'!C64/'[1]Data Sheet'!C$66</f>
        <v>2.6178010471204188E-5</v>
      </c>
      <c r="E32" s="192">
        <f>'[1]Data Sheet'!D64/'[1]Data Sheet'!D$66</f>
        <v>2.9621949864849858E-5</v>
      </c>
      <c r="F32" s="192">
        <f>'[1]Data Sheet'!E64/'[1]Data Sheet'!E$66</f>
        <v>3.1150221945331361E-5</v>
      </c>
      <c r="G32" s="192">
        <f>'[1]Data Sheet'!F64/'[1]Data Sheet'!F$66</f>
        <v>2.7165003981078173E-3</v>
      </c>
      <c r="H32" s="192">
        <f>'[1]Data Sheet'!G64/'[1]Data Sheet'!G$66</f>
        <v>3.7034979538173811E-5</v>
      </c>
      <c r="I32" s="192">
        <f>'[1]Data Sheet'!H64/'[1]Data Sheet'!H$66</f>
        <v>3.9544447959506484E-5</v>
      </c>
      <c r="J32" s="192">
        <f>'[1]Data Sheet'!I64/'[1]Data Sheet'!I$66</f>
        <v>3.9475761882204329E-5</v>
      </c>
      <c r="K32" s="192">
        <f>'[1]Data Sheet'!J64/'[1]Data Sheet'!J$66</f>
        <v>2.2352057259228505E-2</v>
      </c>
      <c r="L32" s="192">
        <f>'[1]Data Sheet'!K64/'[1]Data Sheet'!K$66</f>
        <v>1.1398823347267377E-2</v>
      </c>
      <c r="M32" s="95"/>
      <c r="N32" s="190"/>
      <c r="O32" s="190"/>
      <c r="P32" s="190"/>
      <c r="Q32" s="190"/>
      <c r="R32" s="190"/>
      <c r="S32" s="190"/>
      <c r="T32" s="190"/>
      <c r="U32" s="190"/>
      <c r="V32" s="190"/>
      <c r="W32" s="190"/>
      <c r="X32" s="190"/>
      <c r="Y32" s="190"/>
      <c r="Z32" s="190"/>
      <c r="AA32" s="190"/>
      <c r="AB32" s="190"/>
    </row>
    <row r="33" spans="2:28" ht="15.75" x14ac:dyDescent="0.25">
      <c r="B33" s="192" t="s">
        <v>107</v>
      </c>
      <c r="C33" s="192">
        <f>'[1]Data Sheet'!B65/'[1]Data Sheet'!B$66</f>
        <v>0.57221678435759404</v>
      </c>
      <c r="D33" s="192">
        <f>'[1]Data Sheet'!C65/'[1]Data Sheet'!C$66</f>
        <v>0.53939790575916235</v>
      </c>
      <c r="E33" s="192">
        <f>'[1]Data Sheet'!D65/'[1]Data Sheet'!D$66</f>
        <v>0.5069796719369053</v>
      </c>
      <c r="F33" s="192">
        <f>'[1]Data Sheet'!E65/'[1]Data Sheet'!E$66</f>
        <v>0.45427147418425362</v>
      </c>
      <c r="G33" s="192">
        <f>'[1]Data Sheet'!F65/'[1]Data Sheet'!F$66</f>
        <v>0.47750300532371637</v>
      </c>
      <c r="H33" s="192">
        <f>'[1]Data Sheet'!G65/'[1]Data Sheet'!G$66</f>
        <v>0.44251245301186976</v>
      </c>
      <c r="I33" s="192">
        <f>'[1]Data Sheet'!H65/'[1]Data Sheet'!H$66</f>
        <v>0.43776692502372666</v>
      </c>
      <c r="J33" s="192">
        <f>'[1]Data Sheet'!I65/'[1]Data Sheet'!I$66</f>
        <v>0.46753118585188697</v>
      </c>
      <c r="K33" s="192">
        <f>'[1]Data Sheet'!J65/'[1]Data Sheet'!J$66</f>
        <v>0.5623010459299681</v>
      </c>
      <c r="L33" s="192">
        <f>'[1]Data Sheet'!K65/'[1]Data Sheet'!K$66</f>
        <v>0.60481498684006807</v>
      </c>
      <c r="M33" s="95"/>
      <c r="N33" s="190"/>
      <c r="O33" s="190"/>
      <c r="P33" s="190"/>
      <c r="Q33" s="190"/>
      <c r="R33" s="190"/>
      <c r="S33" s="190"/>
      <c r="T33" s="190"/>
      <c r="U33" s="190"/>
      <c r="V33" s="190"/>
      <c r="W33" s="190"/>
      <c r="X33" s="190"/>
      <c r="Y33" s="190"/>
      <c r="Z33" s="190"/>
      <c r="AA33" s="190"/>
      <c r="AB33" s="190"/>
    </row>
    <row r="34" spans="2:28" ht="15.75" x14ac:dyDescent="0.25">
      <c r="B34" s="193" t="s">
        <v>108</v>
      </c>
      <c r="C34" s="194">
        <v>1</v>
      </c>
      <c r="D34" s="194">
        <v>1</v>
      </c>
      <c r="E34" s="194">
        <v>1</v>
      </c>
      <c r="F34" s="194">
        <v>1</v>
      </c>
      <c r="G34" s="194">
        <v>1</v>
      </c>
      <c r="H34" s="194">
        <v>1</v>
      </c>
      <c r="I34" s="194">
        <v>1</v>
      </c>
      <c r="J34" s="194">
        <v>1</v>
      </c>
      <c r="K34" s="194">
        <v>1</v>
      </c>
      <c r="L34" s="194">
        <v>1</v>
      </c>
      <c r="M34" s="95"/>
      <c r="N34" s="190"/>
      <c r="O34" s="190"/>
      <c r="P34" s="190"/>
      <c r="Q34" s="190"/>
      <c r="R34" s="190"/>
      <c r="S34" s="190"/>
      <c r="T34" s="190"/>
      <c r="U34" s="190"/>
      <c r="V34" s="190"/>
      <c r="W34" s="190"/>
      <c r="X34" s="190"/>
      <c r="Y34" s="190"/>
      <c r="Z34" s="190"/>
      <c r="AA34" s="190"/>
      <c r="AB34" s="190"/>
    </row>
    <row r="35" spans="2:28" ht="15.75" x14ac:dyDescent="0.25">
      <c r="B35" s="192" t="s">
        <v>218</v>
      </c>
      <c r="C35" s="192">
        <f>'[1]Data Sheet'!B67/'[1]Data Sheet'!B$66</f>
        <v>8.6520310424386501E-2</v>
      </c>
      <c r="D35" s="192">
        <f>'[1]Data Sheet'!C67/'[1]Data Sheet'!C$66</f>
        <v>7.507853403141361E-2</v>
      </c>
      <c r="E35" s="192">
        <f>'[1]Data Sheet'!D67/'[1]Data Sheet'!D$66</f>
        <v>0.11083052541933573</v>
      </c>
      <c r="F35" s="192">
        <f>'[1]Data Sheet'!E67/'[1]Data Sheet'!E$66</f>
        <v>0.1348337356903668</v>
      </c>
      <c r="G35" s="192">
        <f>'[1]Data Sheet'!F67/'[1]Data Sheet'!F$66</f>
        <v>0.18811765256896634</v>
      </c>
      <c r="H35" s="192">
        <f>'[1]Data Sheet'!G67/'[1]Data Sheet'!G$66</f>
        <v>0.22533933300001852</v>
      </c>
      <c r="I35" s="192">
        <f>'[1]Data Sheet'!H67/'[1]Data Sheet'!H$66</f>
        <v>0.17903748813666562</v>
      </c>
      <c r="J35" s="192">
        <f>'[1]Data Sheet'!I67/'[1]Data Sheet'!I$66</f>
        <v>0.23366690352123798</v>
      </c>
      <c r="K35" s="192">
        <f>'[1]Data Sheet'!J67/'[1]Data Sheet'!J$66</f>
        <v>0.33494473772663463</v>
      </c>
      <c r="L35" s="192">
        <f>'[1]Data Sheet'!K67/'[1]Data Sheet'!K$66</f>
        <v>0.40495819786344633</v>
      </c>
      <c r="M35" s="95"/>
      <c r="N35" s="190"/>
      <c r="O35" s="190"/>
      <c r="P35" s="190"/>
      <c r="Q35" s="190"/>
      <c r="R35" s="190"/>
      <c r="S35" s="190"/>
      <c r="T35" s="190"/>
      <c r="U35" s="190"/>
      <c r="V35" s="190"/>
      <c r="W35" s="190"/>
      <c r="X35" s="190"/>
      <c r="Y35" s="190"/>
      <c r="Z35" s="190"/>
      <c r="AA35" s="190"/>
      <c r="AB35" s="190"/>
    </row>
    <row r="36" spans="2:28" ht="15.75" x14ac:dyDescent="0.25">
      <c r="B36" s="192" t="s">
        <v>111</v>
      </c>
      <c r="C36" s="192">
        <f>'[1]Data Sheet'!B68/'[1]Data Sheet'!B$66</f>
        <v>7.3527698151902868E-2</v>
      </c>
      <c r="D36" s="192">
        <f>'[1]Data Sheet'!C68/'[1]Data Sheet'!C$66</f>
        <v>6.6544502617801052E-2</v>
      </c>
      <c r="E36" s="192">
        <f>'[1]Data Sheet'!D68/'[1]Data Sheet'!D$66</f>
        <v>6.5331210426926356E-2</v>
      </c>
      <c r="F36" s="192">
        <f>'[1]Data Sheet'!E68/'[1]Data Sheet'!E$66</f>
        <v>6.2284868779690063E-2</v>
      </c>
      <c r="G36" s="192">
        <f>'[1]Data Sheet'!F68/'[1]Data Sheet'!F$66</f>
        <v>7.6343028429581752E-2</v>
      </c>
      <c r="H36" s="192">
        <f>'[1]Data Sheet'!G68/'[1]Data Sheet'!G$66</f>
        <v>5.5645056756106148E-2</v>
      </c>
      <c r="I36" s="192">
        <f>'[1]Data Sheet'!H68/'[1]Data Sheet'!H$66</f>
        <v>7.1259095223030686E-2</v>
      </c>
      <c r="J36" s="192">
        <f>'[1]Data Sheet'!I68/'[1]Data Sheet'!I$66</f>
        <v>7.137217748302542E-2</v>
      </c>
      <c r="K36" s="192">
        <f>'[1]Data Sheet'!J68/'[1]Data Sheet'!J$66</f>
        <v>0.11488423591751191</v>
      </c>
      <c r="L36" s="192">
        <f>'[1]Data Sheet'!K68/'[1]Data Sheet'!K$66</f>
        <v>9.756734788666975E-2</v>
      </c>
      <c r="M36" s="95"/>
      <c r="N36" s="190"/>
      <c r="O36" s="190"/>
      <c r="P36" s="190"/>
      <c r="Q36" s="190"/>
      <c r="R36" s="190"/>
      <c r="S36" s="190"/>
      <c r="T36" s="190"/>
      <c r="U36" s="190"/>
      <c r="V36" s="190"/>
      <c r="W36" s="190"/>
      <c r="X36" s="190"/>
      <c r="Y36" s="190"/>
      <c r="Z36" s="190"/>
      <c r="AA36" s="190"/>
      <c r="AB36" s="190"/>
    </row>
    <row r="37" spans="2:28" ht="15.75" x14ac:dyDescent="0.25">
      <c r="B37" s="192" t="s">
        <v>112</v>
      </c>
      <c r="C37" s="192">
        <f>'[1]Data Sheet'!B69/'[1]Data Sheet'!B$66</f>
        <v>1.9506397259316226E-2</v>
      </c>
      <c r="D37" s="192">
        <f>'[1]Data Sheet'!C69/'[1]Data Sheet'!C$66</f>
        <v>6.8717277486910998E-3</v>
      </c>
      <c r="E37" s="192">
        <f>'[1]Data Sheet'!D69/'[1]Data Sheet'!D$66</f>
        <v>4.4506979671936906E-3</v>
      </c>
      <c r="F37" s="192">
        <f>'[1]Data Sheet'!E69/'[1]Data Sheet'!E$66</f>
        <v>5.3212366638112296E-2</v>
      </c>
      <c r="G37" s="192">
        <f>'[1]Data Sheet'!F69/'[1]Data Sheet'!F$66</f>
        <v>4.1418825035517463E-2</v>
      </c>
      <c r="H37" s="192">
        <f>'[1]Data Sheet'!G69/'[1]Data Sheet'!G$66</f>
        <v>3.6766475936522047E-2</v>
      </c>
      <c r="I37" s="192">
        <f>'[1]Data Sheet'!H69/'[1]Data Sheet'!H$66</f>
        <v>4.7562084783296425E-2</v>
      </c>
      <c r="J37" s="192">
        <f>'[1]Data Sheet'!I69/'[1]Data Sheet'!I$66</f>
        <v>6.9694457603031751E-2</v>
      </c>
      <c r="K37" s="192">
        <f>'[1]Data Sheet'!J69/'[1]Data Sheet'!J$66</f>
        <v>4.3666093283508317E-2</v>
      </c>
      <c r="L37" s="192">
        <f>'[1]Data Sheet'!K69/'[1]Data Sheet'!K$66</f>
        <v>4.0447437683851985E-2</v>
      </c>
      <c r="M37" s="95"/>
      <c r="N37" s="190"/>
      <c r="O37" s="190"/>
      <c r="P37" s="190"/>
      <c r="Q37" s="190"/>
      <c r="R37" s="190"/>
      <c r="S37" s="190"/>
      <c r="T37" s="190"/>
      <c r="U37" s="190"/>
      <c r="V37" s="190"/>
      <c r="W37" s="190"/>
      <c r="X37" s="190"/>
      <c r="Y37" s="190"/>
      <c r="Z37" s="190"/>
      <c r="AA37" s="190"/>
      <c r="AB37" s="190"/>
    </row>
    <row r="38" spans="2:28" ht="15.75" x14ac:dyDescent="0.25">
      <c r="B38" s="95"/>
      <c r="C38" s="95"/>
      <c r="D38" s="95"/>
      <c r="E38" s="95"/>
      <c r="F38" s="95"/>
      <c r="G38" s="95"/>
      <c r="H38" s="95"/>
      <c r="I38" s="95"/>
      <c r="J38" s="95"/>
      <c r="K38" s="95"/>
      <c r="L38" s="95"/>
      <c r="M38" s="95"/>
      <c r="N38" s="190"/>
      <c r="O38" s="190"/>
      <c r="P38" s="190"/>
      <c r="Q38" s="190"/>
      <c r="R38" s="190"/>
      <c r="S38" s="190"/>
      <c r="T38" s="190"/>
      <c r="U38" s="190"/>
      <c r="V38" s="190"/>
      <c r="W38" s="190"/>
      <c r="X38" s="190"/>
      <c r="Y38" s="190"/>
      <c r="Z38" s="190"/>
      <c r="AA38" s="190"/>
      <c r="AB38" s="190"/>
    </row>
    <row r="39" spans="2:28" ht="15.75" x14ac:dyDescent="0.25">
      <c r="B39" s="195"/>
      <c r="C39" s="190"/>
      <c r="D39" s="190"/>
      <c r="E39" s="190"/>
      <c r="F39" s="190"/>
      <c r="G39" s="190"/>
      <c r="H39" s="190"/>
      <c r="I39" s="190"/>
      <c r="J39" s="190"/>
      <c r="K39" s="190"/>
      <c r="L39" s="190"/>
      <c r="M39" s="190"/>
      <c r="N39" s="190"/>
      <c r="O39" s="190"/>
      <c r="P39" s="190"/>
      <c r="Q39" s="190"/>
      <c r="R39" s="190"/>
      <c r="S39" s="190"/>
      <c r="T39" s="190"/>
      <c r="U39" s="190"/>
      <c r="V39" s="190"/>
      <c r="W39" s="190"/>
      <c r="X39" s="190"/>
      <c r="Y39" s="190"/>
      <c r="Z39" s="190"/>
      <c r="AA39" s="190"/>
      <c r="AB39" s="190"/>
    </row>
    <row r="40" spans="2:28" x14ac:dyDescent="0.25">
      <c r="B40" s="190"/>
      <c r="C40" s="190"/>
      <c r="D40" s="190"/>
      <c r="E40" s="190"/>
      <c r="F40" s="190"/>
      <c r="G40" s="190"/>
      <c r="H40" s="190"/>
      <c r="I40" s="190"/>
      <c r="J40" s="190"/>
      <c r="K40" s="190"/>
      <c r="L40" s="190"/>
      <c r="M40" s="190"/>
      <c r="N40" s="190"/>
      <c r="O40" s="190"/>
      <c r="P40" s="190"/>
      <c r="Q40" s="190"/>
      <c r="R40" s="190"/>
      <c r="S40" s="190"/>
      <c r="T40" s="190"/>
      <c r="U40" s="190"/>
      <c r="V40" s="190"/>
      <c r="W40" s="190"/>
      <c r="X40" s="190"/>
      <c r="Y40" s="190"/>
      <c r="Z40" s="190"/>
      <c r="AA40" s="190"/>
      <c r="AB40" s="190"/>
    </row>
    <row r="41" spans="2:28" x14ac:dyDescent="0.25">
      <c r="B41" s="190"/>
      <c r="C41" s="190"/>
      <c r="D41" s="190"/>
      <c r="E41" s="190"/>
      <c r="F41" s="190"/>
      <c r="G41" s="190"/>
      <c r="H41" s="190"/>
      <c r="I41" s="190"/>
      <c r="J41" s="190"/>
      <c r="K41" s="190"/>
      <c r="L41" s="190"/>
      <c r="M41" s="190"/>
      <c r="N41" s="190"/>
      <c r="O41" s="190"/>
      <c r="P41" s="190"/>
      <c r="Q41" s="190"/>
      <c r="R41" s="190"/>
      <c r="S41" s="190"/>
      <c r="T41" s="190"/>
      <c r="U41" s="190"/>
      <c r="V41" s="190"/>
      <c r="W41" s="190"/>
      <c r="X41" s="190"/>
      <c r="Y41" s="190"/>
      <c r="Z41" s="190"/>
      <c r="AA41" s="190"/>
      <c r="AB41" s="190"/>
    </row>
    <row r="42" spans="2:28" x14ac:dyDescent="0.25">
      <c r="B42" s="190"/>
      <c r="C42" s="190"/>
      <c r="D42" s="190"/>
      <c r="E42" s="190"/>
      <c r="F42" s="190"/>
      <c r="G42" s="190"/>
      <c r="H42" s="190"/>
      <c r="I42" s="190"/>
      <c r="J42" s="190"/>
      <c r="K42" s="190"/>
      <c r="L42" s="190"/>
      <c r="M42" s="190"/>
      <c r="N42" s="190"/>
      <c r="O42" s="190"/>
      <c r="P42" s="190"/>
      <c r="Q42" s="190"/>
      <c r="R42" s="190"/>
      <c r="S42" s="190"/>
      <c r="T42" s="190"/>
      <c r="U42" s="190"/>
      <c r="V42" s="190"/>
      <c r="W42" s="190"/>
      <c r="X42" s="190"/>
      <c r="Y42" s="190"/>
      <c r="Z42" s="190"/>
      <c r="AA42" s="190"/>
      <c r="AB42" s="190"/>
    </row>
    <row r="43" spans="2:28" x14ac:dyDescent="0.25">
      <c r="B43" s="190"/>
      <c r="C43" s="190"/>
      <c r="D43" s="190"/>
      <c r="E43" s="190"/>
      <c r="F43" s="190"/>
      <c r="G43" s="190"/>
      <c r="H43" s="190"/>
      <c r="I43" s="190"/>
      <c r="J43" s="190"/>
      <c r="K43" s="190"/>
      <c r="L43" s="190"/>
      <c r="M43" s="190"/>
      <c r="N43" s="190"/>
      <c r="O43" s="190"/>
      <c r="P43" s="190"/>
      <c r="Q43" s="190"/>
      <c r="R43" s="190"/>
      <c r="S43" s="190"/>
      <c r="T43" s="190"/>
      <c r="U43" s="190"/>
      <c r="V43" s="190"/>
      <c r="W43" s="190"/>
      <c r="X43" s="190"/>
      <c r="Y43" s="190"/>
      <c r="Z43" s="190"/>
      <c r="AA43" s="190"/>
      <c r="AB43" s="190"/>
    </row>
    <row r="44" spans="2:28" x14ac:dyDescent="0.25">
      <c r="B44" s="190"/>
      <c r="C44" s="190"/>
      <c r="D44" s="190"/>
      <c r="E44" s="190"/>
      <c r="F44" s="190"/>
      <c r="G44" s="190"/>
      <c r="H44" s="190"/>
      <c r="I44" s="190"/>
      <c r="J44" s="190"/>
      <c r="K44" s="190"/>
      <c r="L44" s="190"/>
      <c r="M44" s="190"/>
      <c r="N44" s="190"/>
      <c r="O44" s="190"/>
      <c r="P44" s="190"/>
      <c r="Q44" s="190"/>
      <c r="R44" s="190"/>
      <c r="S44" s="190"/>
      <c r="T44" s="190"/>
      <c r="U44" s="190"/>
      <c r="V44" s="190"/>
      <c r="W44" s="190"/>
      <c r="X44" s="190"/>
      <c r="Y44" s="190"/>
      <c r="Z44" s="190"/>
      <c r="AA44" s="190"/>
      <c r="AB44" s="190"/>
    </row>
    <row r="45" spans="2:28" x14ac:dyDescent="0.25">
      <c r="B45" s="190"/>
      <c r="C45" s="190"/>
      <c r="D45" s="190"/>
      <c r="E45" s="190"/>
      <c r="F45" s="190"/>
      <c r="G45" s="190"/>
      <c r="H45" s="190"/>
      <c r="I45" s="190"/>
      <c r="J45" s="190"/>
      <c r="K45" s="190"/>
      <c r="L45" s="190"/>
      <c r="M45" s="190"/>
      <c r="N45" s="190"/>
      <c r="O45" s="190"/>
      <c r="P45" s="190"/>
      <c r="Q45" s="190"/>
      <c r="R45" s="190"/>
      <c r="S45" s="190"/>
      <c r="T45" s="190"/>
      <c r="U45" s="190"/>
      <c r="V45" s="190"/>
      <c r="W45" s="190"/>
      <c r="X45" s="190"/>
      <c r="Y45" s="190"/>
      <c r="Z45" s="190"/>
      <c r="AA45" s="190"/>
      <c r="AB45" s="190"/>
    </row>
    <row r="46" spans="2:28" x14ac:dyDescent="0.25">
      <c r="B46" s="190"/>
      <c r="C46" s="190"/>
      <c r="D46" s="190"/>
      <c r="E46" s="190"/>
      <c r="F46" s="190"/>
      <c r="G46" s="190"/>
      <c r="H46" s="190"/>
      <c r="I46" s="190"/>
      <c r="J46" s="190"/>
      <c r="K46" s="190"/>
      <c r="L46" s="190"/>
      <c r="M46" s="190"/>
      <c r="N46" s="190"/>
      <c r="O46" s="190"/>
      <c r="P46" s="190"/>
      <c r="Q46" s="190"/>
      <c r="R46" s="190"/>
      <c r="S46" s="190"/>
      <c r="T46" s="190"/>
      <c r="U46" s="190"/>
      <c r="V46" s="190"/>
      <c r="W46" s="190"/>
      <c r="X46" s="190"/>
      <c r="Y46" s="190"/>
      <c r="Z46" s="190"/>
      <c r="AA46" s="190"/>
      <c r="AB46" s="190"/>
    </row>
    <row r="47" spans="2:28" x14ac:dyDescent="0.25">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c r="AA47" s="190"/>
      <c r="AB47" s="190"/>
    </row>
    <row r="48" spans="2:28" x14ac:dyDescent="0.25">
      <c r="B48" s="190"/>
      <c r="C48" s="190"/>
      <c r="D48" s="190"/>
      <c r="E48" s="190"/>
      <c r="F48" s="190"/>
      <c r="G48" s="190"/>
      <c r="H48" s="190"/>
      <c r="I48" s="190"/>
      <c r="J48" s="190"/>
      <c r="K48" s="190"/>
      <c r="L48" s="190"/>
      <c r="M48" s="190"/>
      <c r="N48" s="190"/>
      <c r="O48" s="190"/>
      <c r="P48" s="190"/>
      <c r="Q48" s="190"/>
      <c r="R48" s="190"/>
      <c r="S48" s="190"/>
      <c r="T48" s="190"/>
      <c r="U48" s="190"/>
      <c r="V48" s="190"/>
      <c r="W48" s="190"/>
      <c r="X48" s="190"/>
      <c r="Y48" s="190"/>
      <c r="Z48" s="190"/>
      <c r="AA48" s="190"/>
      <c r="AB48" s="190"/>
    </row>
    <row r="49" spans="2:28" x14ac:dyDescent="0.25">
      <c r="B49" s="190"/>
      <c r="C49" s="190"/>
      <c r="D49" s="190"/>
      <c r="E49" s="190"/>
      <c r="F49" s="190"/>
      <c r="G49" s="190"/>
      <c r="H49" s="190"/>
      <c r="I49" s="190"/>
      <c r="J49" s="190"/>
      <c r="K49" s="190"/>
      <c r="L49" s="190"/>
      <c r="M49" s="190"/>
      <c r="N49" s="190"/>
      <c r="O49" s="190"/>
      <c r="P49" s="190"/>
      <c r="Q49" s="190"/>
      <c r="R49" s="190"/>
      <c r="S49" s="190"/>
      <c r="T49" s="190"/>
      <c r="U49" s="190"/>
      <c r="V49" s="190"/>
      <c r="W49" s="190"/>
      <c r="X49" s="190"/>
      <c r="Y49" s="190"/>
      <c r="Z49" s="190"/>
      <c r="AA49" s="190"/>
      <c r="AB49" s="190"/>
    </row>
    <row r="50" spans="2:28" x14ac:dyDescent="0.25">
      <c r="B50" s="190"/>
      <c r="C50" s="190"/>
      <c r="D50" s="190"/>
      <c r="E50" s="190"/>
      <c r="F50" s="190"/>
      <c r="G50" s="190"/>
      <c r="H50" s="190"/>
      <c r="I50" s="190"/>
      <c r="J50" s="190"/>
      <c r="K50" s="190"/>
      <c r="L50" s="190"/>
      <c r="M50" s="190"/>
      <c r="N50" s="190"/>
      <c r="O50" s="190"/>
      <c r="P50" s="190"/>
      <c r="Q50" s="190"/>
      <c r="R50" s="190"/>
      <c r="S50" s="190"/>
      <c r="T50" s="190"/>
      <c r="U50" s="190"/>
      <c r="V50" s="190"/>
      <c r="W50" s="190"/>
      <c r="X50" s="190"/>
      <c r="Y50" s="190"/>
      <c r="Z50" s="190"/>
      <c r="AA50" s="190"/>
      <c r="AB50" s="190"/>
    </row>
    <row r="51" spans="2:28" x14ac:dyDescent="0.25">
      <c r="B51" s="190"/>
      <c r="C51" s="190"/>
      <c r="D51" s="190"/>
      <c r="E51" s="190"/>
      <c r="F51" s="190"/>
      <c r="G51" s="190"/>
      <c r="H51" s="190"/>
      <c r="I51" s="190"/>
      <c r="J51" s="190"/>
      <c r="K51" s="190"/>
      <c r="L51" s="190"/>
      <c r="M51" s="190"/>
      <c r="N51" s="190"/>
      <c r="O51" s="190"/>
      <c r="P51" s="190"/>
      <c r="Q51" s="190"/>
      <c r="R51" s="190"/>
      <c r="S51" s="190"/>
      <c r="T51" s="190"/>
      <c r="U51" s="190"/>
      <c r="V51" s="190"/>
      <c r="W51" s="190"/>
      <c r="X51" s="190"/>
      <c r="Y51" s="190"/>
      <c r="Z51" s="190"/>
      <c r="AA51" s="190"/>
      <c r="AB51" s="190"/>
    </row>
    <row r="52" spans="2:28" x14ac:dyDescent="0.25">
      <c r="B52" s="190"/>
      <c r="C52" s="190"/>
      <c r="D52" s="190"/>
      <c r="E52" s="190"/>
      <c r="F52" s="190"/>
      <c r="G52" s="190"/>
      <c r="H52" s="190"/>
      <c r="I52" s="190"/>
      <c r="J52" s="190"/>
      <c r="K52" s="190"/>
      <c r="L52" s="190"/>
      <c r="M52" s="190"/>
      <c r="N52" s="190"/>
      <c r="O52" s="190"/>
      <c r="P52" s="190"/>
      <c r="Q52" s="190"/>
      <c r="R52" s="190"/>
      <c r="S52" s="190"/>
      <c r="T52" s="190"/>
      <c r="U52" s="190"/>
      <c r="V52" s="190"/>
      <c r="W52" s="190"/>
      <c r="X52" s="190"/>
      <c r="Y52" s="190"/>
      <c r="Z52" s="190"/>
      <c r="AA52" s="190"/>
      <c r="AB52" s="190"/>
    </row>
    <row r="53" spans="2:28" x14ac:dyDescent="0.25">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c r="AA53" s="190"/>
      <c r="AB53" s="190"/>
    </row>
    <row r="54" spans="2:28" x14ac:dyDescent="0.25">
      <c r="B54" s="190"/>
      <c r="C54" s="190"/>
      <c r="D54" s="190"/>
      <c r="E54" s="190"/>
      <c r="F54" s="190"/>
      <c r="G54" s="190"/>
      <c r="H54" s="190"/>
      <c r="I54" s="190"/>
      <c r="J54" s="190"/>
      <c r="K54" s="190"/>
      <c r="L54" s="190"/>
      <c r="M54" s="190"/>
      <c r="N54" s="190"/>
      <c r="O54" s="190"/>
      <c r="P54" s="190"/>
      <c r="Q54" s="190"/>
      <c r="R54" s="190"/>
      <c r="S54" s="190"/>
      <c r="T54" s="190"/>
      <c r="U54" s="190"/>
      <c r="V54" s="190"/>
      <c r="W54" s="190"/>
      <c r="X54" s="190"/>
      <c r="Y54" s="190"/>
      <c r="Z54" s="190"/>
      <c r="AA54" s="190"/>
      <c r="AB54" s="190"/>
    </row>
    <row r="55" spans="2:28" x14ac:dyDescent="0.25">
      <c r="B55" s="190"/>
      <c r="C55" s="190"/>
      <c r="D55" s="190"/>
      <c r="E55" s="190"/>
      <c r="F55" s="190"/>
      <c r="G55" s="190"/>
      <c r="H55" s="190"/>
      <c r="I55" s="190"/>
      <c r="J55" s="190"/>
      <c r="K55" s="190"/>
      <c r="L55" s="190"/>
      <c r="M55" s="190"/>
      <c r="N55" s="190"/>
      <c r="O55" s="190"/>
      <c r="P55" s="190"/>
      <c r="Q55" s="190"/>
      <c r="R55" s="190"/>
      <c r="S55" s="190"/>
      <c r="T55" s="190"/>
      <c r="U55" s="190"/>
      <c r="V55" s="190"/>
      <c r="W55" s="190"/>
      <c r="X55" s="190"/>
      <c r="Y55" s="190"/>
      <c r="Z55" s="190"/>
      <c r="AA55" s="190"/>
      <c r="AB55" s="190"/>
    </row>
    <row r="56" spans="2:28" x14ac:dyDescent="0.25">
      <c r="B56" s="190"/>
      <c r="C56" s="190"/>
      <c r="D56" s="190"/>
      <c r="E56" s="190"/>
      <c r="F56" s="190"/>
      <c r="G56" s="190"/>
      <c r="H56" s="190"/>
      <c r="I56" s="190"/>
      <c r="J56" s="190"/>
      <c r="K56" s="190"/>
      <c r="L56" s="190"/>
      <c r="M56" s="190"/>
      <c r="N56" s="190"/>
      <c r="O56" s="190"/>
      <c r="P56" s="190"/>
      <c r="Q56" s="190"/>
      <c r="R56" s="190"/>
      <c r="S56" s="190"/>
      <c r="T56" s="190"/>
      <c r="U56" s="190"/>
      <c r="V56" s="190"/>
      <c r="W56" s="190"/>
      <c r="X56" s="190"/>
      <c r="Y56" s="190"/>
      <c r="Z56" s="190"/>
      <c r="AA56" s="190"/>
      <c r="AB56" s="190"/>
    </row>
    <row r="57" spans="2:28" x14ac:dyDescent="0.25">
      <c r="B57" s="190"/>
      <c r="C57" s="190"/>
      <c r="D57" s="190"/>
      <c r="E57" s="190"/>
      <c r="F57" s="190"/>
      <c r="G57" s="190"/>
      <c r="H57" s="190"/>
      <c r="I57" s="190"/>
      <c r="J57" s="190"/>
      <c r="K57" s="190"/>
      <c r="L57" s="190"/>
      <c r="M57" s="190"/>
      <c r="N57" s="190"/>
      <c r="O57" s="190"/>
      <c r="P57" s="190"/>
      <c r="Q57" s="190"/>
      <c r="R57" s="190"/>
      <c r="S57" s="190"/>
      <c r="T57" s="190"/>
      <c r="U57" s="190"/>
      <c r="V57" s="190"/>
      <c r="W57" s="190"/>
      <c r="X57" s="190"/>
      <c r="Y57" s="190"/>
      <c r="Z57" s="190"/>
      <c r="AA57" s="190"/>
      <c r="AB57" s="190"/>
    </row>
    <row r="58" spans="2:28" x14ac:dyDescent="0.25">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c r="AA58" s="190"/>
      <c r="AB58" s="190"/>
    </row>
    <row r="59" spans="2:28" x14ac:dyDescent="0.25">
      <c r="B59" s="190"/>
      <c r="C59" s="190"/>
      <c r="D59" s="190"/>
      <c r="E59" s="190"/>
      <c r="F59" s="190"/>
      <c r="G59" s="190"/>
      <c r="H59" s="190"/>
      <c r="I59" s="190"/>
      <c r="J59" s="190"/>
      <c r="K59" s="190"/>
      <c r="L59" s="190"/>
      <c r="M59" s="190"/>
      <c r="N59" s="190"/>
      <c r="O59" s="190"/>
      <c r="P59" s="190"/>
      <c r="Q59" s="190"/>
      <c r="R59" s="190"/>
      <c r="S59" s="190"/>
      <c r="T59" s="190"/>
      <c r="U59" s="190"/>
      <c r="V59" s="190"/>
      <c r="W59" s="190"/>
      <c r="X59" s="190"/>
      <c r="Y59" s="190"/>
      <c r="Z59" s="190"/>
      <c r="AA59" s="190"/>
      <c r="AB59" s="190"/>
    </row>
    <row r="60" spans="2:28" x14ac:dyDescent="0.25">
      <c r="B60" s="190"/>
      <c r="C60" s="190"/>
      <c r="D60" s="190"/>
      <c r="E60" s="190"/>
      <c r="F60" s="190"/>
      <c r="G60" s="190"/>
      <c r="H60" s="190"/>
      <c r="I60" s="190"/>
      <c r="J60" s="190"/>
      <c r="K60" s="190"/>
      <c r="L60" s="190"/>
      <c r="M60" s="190"/>
      <c r="N60" s="190"/>
      <c r="O60" s="190"/>
      <c r="P60" s="190"/>
      <c r="Q60" s="190"/>
      <c r="R60" s="190"/>
      <c r="S60" s="190"/>
      <c r="T60" s="190"/>
      <c r="U60" s="190"/>
      <c r="V60" s="190"/>
      <c r="W60" s="190"/>
      <c r="X60" s="190"/>
      <c r="Y60" s="190"/>
      <c r="Z60" s="190"/>
      <c r="AA60" s="190"/>
      <c r="AB60" s="190"/>
    </row>
    <row r="61" spans="2:28" x14ac:dyDescent="0.25">
      <c r="B61" s="190"/>
      <c r="C61" s="190"/>
      <c r="D61" s="190"/>
      <c r="E61" s="190"/>
      <c r="F61" s="190"/>
      <c r="G61" s="190"/>
      <c r="H61" s="190"/>
      <c r="I61" s="190"/>
      <c r="J61" s="190"/>
      <c r="K61" s="190"/>
      <c r="L61" s="190"/>
      <c r="M61" s="190"/>
      <c r="N61" s="190"/>
      <c r="O61" s="190"/>
      <c r="P61" s="190"/>
      <c r="Q61" s="190"/>
      <c r="R61" s="190"/>
      <c r="S61" s="190"/>
      <c r="T61" s="190"/>
      <c r="U61" s="190"/>
      <c r="V61" s="190"/>
      <c r="W61" s="190"/>
      <c r="X61" s="190"/>
      <c r="Y61" s="190"/>
      <c r="Z61" s="190"/>
      <c r="AA61" s="190"/>
      <c r="AB61" s="190"/>
    </row>
    <row r="62" spans="2:28" x14ac:dyDescent="0.25">
      <c r="B62" s="190"/>
      <c r="C62" s="190"/>
      <c r="D62" s="190"/>
      <c r="E62" s="190"/>
      <c r="F62" s="190"/>
      <c r="G62" s="190"/>
      <c r="H62" s="190"/>
      <c r="I62" s="190"/>
      <c r="J62" s="190"/>
      <c r="K62" s="190"/>
      <c r="L62" s="190"/>
      <c r="M62" s="190"/>
      <c r="N62" s="190"/>
      <c r="O62" s="190"/>
      <c r="P62" s="190"/>
      <c r="Q62" s="190"/>
      <c r="R62" s="190"/>
      <c r="S62" s="190"/>
      <c r="T62" s="190"/>
      <c r="U62" s="190"/>
      <c r="V62" s="190"/>
      <c r="W62" s="190"/>
      <c r="X62" s="190"/>
      <c r="Y62" s="190"/>
      <c r="Z62" s="190"/>
      <c r="AA62" s="190"/>
      <c r="AB62" s="190"/>
    </row>
    <row r="63" spans="2:28" x14ac:dyDescent="0.25">
      <c r="B63" s="190"/>
      <c r="C63" s="190"/>
      <c r="D63" s="190"/>
      <c r="E63" s="190"/>
      <c r="F63" s="190"/>
      <c r="G63" s="190"/>
      <c r="H63" s="190"/>
      <c r="I63" s="190"/>
      <c r="J63" s="190"/>
      <c r="K63" s="190"/>
      <c r="L63" s="190"/>
      <c r="M63" s="190"/>
      <c r="N63" s="190"/>
      <c r="O63" s="190"/>
      <c r="P63" s="190"/>
      <c r="Q63" s="190"/>
      <c r="R63" s="190"/>
      <c r="S63" s="190"/>
      <c r="T63" s="190"/>
      <c r="U63" s="190"/>
      <c r="V63" s="190"/>
      <c r="W63" s="190"/>
      <c r="X63" s="190"/>
      <c r="Y63" s="190"/>
      <c r="Z63" s="190"/>
      <c r="AA63" s="190"/>
      <c r="AB63" s="190"/>
    </row>
    <row r="64" spans="2:28" x14ac:dyDescent="0.25">
      <c r="B64" s="190"/>
      <c r="C64" s="190"/>
      <c r="D64" s="190"/>
      <c r="E64" s="190"/>
      <c r="F64" s="190"/>
      <c r="G64" s="190"/>
      <c r="H64" s="190"/>
      <c r="I64" s="190"/>
      <c r="J64" s="190"/>
      <c r="K64" s="190"/>
      <c r="L64" s="190"/>
      <c r="M64" s="190"/>
      <c r="N64" s="190"/>
      <c r="O64" s="190"/>
      <c r="P64" s="190"/>
      <c r="Q64" s="190"/>
      <c r="R64" s="190"/>
      <c r="S64" s="190"/>
      <c r="T64" s="190"/>
      <c r="U64" s="190"/>
      <c r="V64" s="190"/>
      <c r="W64" s="190"/>
      <c r="X64" s="190"/>
      <c r="Y64" s="190"/>
      <c r="Z64" s="190"/>
      <c r="AA64" s="190"/>
      <c r="AB64" s="190"/>
    </row>
    <row r="65" spans="2:28" x14ac:dyDescent="0.25">
      <c r="B65" s="190"/>
      <c r="C65" s="190"/>
      <c r="D65" s="190"/>
      <c r="E65" s="190"/>
      <c r="F65" s="190"/>
      <c r="G65" s="190"/>
      <c r="H65" s="190"/>
      <c r="I65" s="190"/>
      <c r="J65" s="190"/>
      <c r="K65" s="190"/>
      <c r="L65" s="190"/>
      <c r="M65" s="190"/>
      <c r="N65" s="190"/>
      <c r="O65" s="190"/>
      <c r="P65" s="190"/>
      <c r="Q65" s="190"/>
      <c r="R65" s="190"/>
      <c r="S65" s="190"/>
      <c r="T65" s="190"/>
      <c r="U65" s="190"/>
      <c r="V65" s="190"/>
      <c r="W65" s="190"/>
      <c r="X65" s="190"/>
      <c r="Y65" s="190"/>
      <c r="Z65" s="190"/>
      <c r="AA65" s="190"/>
      <c r="AB65" s="190"/>
    </row>
    <row r="66" spans="2:28" x14ac:dyDescent="0.25">
      <c r="B66" s="190"/>
      <c r="C66" s="190"/>
      <c r="D66" s="190"/>
      <c r="E66" s="190"/>
      <c r="F66" s="190"/>
      <c r="G66" s="190"/>
      <c r="H66" s="190"/>
      <c r="I66" s="190"/>
      <c r="J66" s="190"/>
      <c r="K66" s="190"/>
      <c r="L66" s="190"/>
      <c r="M66" s="190"/>
      <c r="N66" s="190"/>
      <c r="O66" s="190"/>
      <c r="P66" s="190"/>
      <c r="Q66" s="190"/>
      <c r="R66" s="190"/>
      <c r="S66" s="190"/>
      <c r="T66" s="190"/>
      <c r="U66" s="190"/>
      <c r="V66" s="190"/>
      <c r="W66" s="190"/>
      <c r="X66" s="190"/>
      <c r="Y66" s="190"/>
      <c r="Z66" s="190"/>
      <c r="AA66" s="190"/>
      <c r="AB66" s="190"/>
    </row>
    <row r="67" spans="2:28" x14ac:dyDescent="0.25">
      <c r="B67" s="190"/>
      <c r="C67" s="190"/>
      <c r="D67" s="190"/>
      <c r="E67" s="190"/>
      <c r="F67" s="190"/>
      <c r="G67" s="190"/>
      <c r="H67" s="190"/>
      <c r="I67" s="190"/>
      <c r="J67" s="190"/>
      <c r="K67" s="190"/>
      <c r="L67" s="190"/>
      <c r="M67" s="190"/>
      <c r="N67" s="190"/>
      <c r="O67" s="190"/>
      <c r="P67" s="190"/>
      <c r="Q67" s="190"/>
      <c r="R67" s="190"/>
      <c r="S67" s="190"/>
      <c r="T67" s="190"/>
      <c r="U67" s="190"/>
      <c r="V67" s="190"/>
      <c r="W67" s="190"/>
      <c r="X67" s="190"/>
      <c r="Y67" s="190"/>
      <c r="Z67" s="190"/>
      <c r="AA67" s="190"/>
      <c r="AB67" s="190"/>
    </row>
    <row r="68" spans="2:28" x14ac:dyDescent="0.25">
      <c r="B68" s="190"/>
      <c r="C68" s="190"/>
      <c r="D68" s="190"/>
      <c r="E68" s="190"/>
      <c r="F68" s="190"/>
      <c r="G68" s="190"/>
      <c r="H68" s="190"/>
      <c r="I68" s="190"/>
      <c r="J68" s="190"/>
      <c r="K68" s="190"/>
      <c r="L68" s="190"/>
      <c r="M68" s="190"/>
      <c r="N68" s="190"/>
      <c r="O68" s="190"/>
      <c r="P68" s="190"/>
      <c r="Q68" s="190"/>
      <c r="R68" s="190"/>
      <c r="S68" s="190"/>
      <c r="T68" s="190"/>
      <c r="U68" s="190"/>
      <c r="V68" s="190"/>
      <c r="W68" s="190"/>
      <c r="X68" s="190"/>
      <c r="Y68" s="190"/>
      <c r="Z68" s="190"/>
      <c r="AA68" s="190"/>
      <c r="AB68" s="190"/>
    </row>
    <row r="69" spans="2:28" x14ac:dyDescent="0.25">
      <c r="B69" s="190"/>
      <c r="C69" s="190"/>
      <c r="D69" s="190"/>
      <c r="E69" s="190"/>
      <c r="F69" s="190"/>
      <c r="G69" s="190"/>
      <c r="H69" s="190"/>
      <c r="I69" s="190"/>
      <c r="J69" s="190"/>
      <c r="K69" s="190"/>
      <c r="L69" s="190"/>
      <c r="M69" s="190"/>
      <c r="N69" s="190"/>
      <c r="O69" s="190"/>
      <c r="P69" s="190"/>
      <c r="Q69" s="190"/>
      <c r="R69" s="190"/>
      <c r="S69" s="190"/>
      <c r="T69" s="190"/>
      <c r="U69" s="190"/>
      <c r="V69" s="190"/>
      <c r="W69" s="190"/>
      <c r="X69" s="190"/>
      <c r="Y69" s="190"/>
      <c r="Z69" s="190"/>
      <c r="AA69" s="190"/>
      <c r="AB69" s="190"/>
    </row>
    <row r="70" spans="2:28" x14ac:dyDescent="0.25">
      <c r="B70" s="190"/>
      <c r="C70" s="190"/>
      <c r="D70" s="190"/>
      <c r="E70" s="190"/>
      <c r="F70" s="190"/>
      <c r="G70" s="190"/>
      <c r="H70" s="190"/>
      <c r="I70" s="190"/>
      <c r="J70" s="190"/>
      <c r="K70" s="190"/>
      <c r="L70" s="190"/>
      <c r="M70" s="190"/>
      <c r="N70" s="190"/>
      <c r="O70" s="190"/>
      <c r="P70" s="190"/>
      <c r="Q70" s="190"/>
      <c r="R70" s="190"/>
      <c r="S70" s="190"/>
      <c r="T70" s="190"/>
      <c r="U70" s="190"/>
      <c r="V70" s="190"/>
      <c r="W70" s="190"/>
      <c r="X70" s="190"/>
      <c r="Y70" s="190"/>
      <c r="Z70" s="190"/>
      <c r="AA70" s="190"/>
      <c r="AB70" s="190"/>
    </row>
    <row r="71" spans="2:28" x14ac:dyDescent="0.25">
      <c r="B71" s="190"/>
      <c r="C71" s="190"/>
      <c r="D71" s="190"/>
      <c r="E71" s="190"/>
      <c r="F71" s="190"/>
      <c r="G71" s="190"/>
      <c r="H71" s="190"/>
      <c r="I71" s="190"/>
      <c r="J71" s="190"/>
      <c r="K71" s="190"/>
      <c r="L71" s="190"/>
      <c r="M71" s="190"/>
      <c r="N71" s="190"/>
      <c r="O71" s="190"/>
      <c r="P71" s="190"/>
      <c r="Q71" s="190"/>
      <c r="R71" s="190"/>
      <c r="S71" s="190"/>
      <c r="T71" s="190"/>
      <c r="U71" s="190"/>
      <c r="V71" s="190"/>
      <c r="W71" s="190"/>
      <c r="X71" s="190"/>
      <c r="Y71" s="190"/>
      <c r="Z71" s="190"/>
      <c r="AA71" s="190"/>
      <c r="AB71" s="190"/>
    </row>
    <row r="72" spans="2:28" x14ac:dyDescent="0.25">
      <c r="B72" s="190"/>
      <c r="C72" s="190"/>
      <c r="D72" s="190"/>
      <c r="E72" s="190"/>
      <c r="F72" s="190"/>
      <c r="G72" s="190"/>
      <c r="H72" s="190"/>
      <c r="I72" s="190"/>
      <c r="J72" s="190"/>
      <c r="K72" s="190"/>
      <c r="L72" s="190"/>
      <c r="M72" s="190"/>
      <c r="N72" s="190"/>
      <c r="O72" s="190"/>
      <c r="P72" s="190"/>
      <c r="Q72" s="190"/>
      <c r="R72" s="190"/>
      <c r="S72" s="190"/>
      <c r="T72" s="190"/>
      <c r="U72" s="190"/>
      <c r="V72" s="190"/>
      <c r="W72" s="190"/>
      <c r="X72" s="190"/>
      <c r="Y72" s="190"/>
      <c r="Z72" s="190"/>
      <c r="AA72" s="190"/>
      <c r="AB72" s="190"/>
    </row>
    <row r="73" spans="2:28" x14ac:dyDescent="0.25">
      <c r="B73" s="190"/>
      <c r="C73" s="190"/>
      <c r="D73" s="190"/>
      <c r="E73" s="190"/>
      <c r="F73" s="190"/>
      <c r="G73" s="190"/>
      <c r="H73" s="190"/>
      <c r="I73" s="190"/>
      <c r="J73" s="190"/>
      <c r="K73" s="190"/>
      <c r="L73" s="190"/>
      <c r="M73" s="190"/>
      <c r="N73" s="190"/>
      <c r="O73" s="190"/>
      <c r="P73" s="190"/>
      <c r="Q73" s="190"/>
      <c r="R73" s="190"/>
      <c r="S73" s="190"/>
      <c r="T73" s="190"/>
      <c r="U73" s="190"/>
      <c r="V73" s="190"/>
      <c r="W73" s="190"/>
      <c r="X73" s="190"/>
      <c r="Y73" s="190"/>
      <c r="Z73" s="190"/>
      <c r="AA73" s="190"/>
      <c r="AB73" s="190"/>
    </row>
    <row r="74" spans="2:28" x14ac:dyDescent="0.25">
      <c r="B74" s="190"/>
      <c r="C74" s="190"/>
      <c r="D74" s="190"/>
      <c r="E74" s="190"/>
      <c r="F74" s="190"/>
      <c r="G74" s="190"/>
      <c r="H74" s="190"/>
      <c r="I74" s="190"/>
      <c r="J74" s="190"/>
      <c r="K74" s="190"/>
      <c r="L74" s="190"/>
      <c r="M74" s="190"/>
      <c r="N74" s="190"/>
      <c r="O74" s="190"/>
      <c r="P74" s="190"/>
      <c r="Q74" s="190"/>
      <c r="R74" s="190"/>
      <c r="S74" s="190"/>
      <c r="T74" s="190"/>
      <c r="U74" s="190"/>
      <c r="V74" s="190"/>
      <c r="W74" s="190"/>
      <c r="X74" s="190"/>
      <c r="Y74" s="190"/>
      <c r="Z74" s="190"/>
      <c r="AA74" s="190"/>
      <c r="AB74" s="190"/>
    </row>
    <row r="75" spans="2:28" x14ac:dyDescent="0.25">
      <c r="B75" s="190"/>
      <c r="C75" s="190"/>
      <c r="D75" s="190"/>
      <c r="E75" s="190"/>
      <c r="F75" s="190"/>
      <c r="G75" s="190"/>
      <c r="H75" s="190"/>
      <c r="I75" s="190"/>
      <c r="J75" s="190"/>
      <c r="K75" s="190"/>
      <c r="L75" s="190"/>
      <c r="M75" s="190"/>
      <c r="N75" s="190"/>
      <c r="O75" s="190"/>
      <c r="P75" s="190"/>
      <c r="Q75" s="190"/>
      <c r="R75" s="190"/>
      <c r="S75" s="190"/>
      <c r="T75" s="190"/>
      <c r="U75" s="190"/>
      <c r="V75" s="190"/>
      <c r="W75" s="190"/>
      <c r="X75" s="190"/>
      <c r="Y75" s="190"/>
      <c r="Z75" s="190"/>
      <c r="AA75" s="190"/>
      <c r="AB75" s="190"/>
    </row>
    <row r="76" spans="2:28" x14ac:dyDescent="0.25">
      <c r="B76" s="190"/>
      <c r="C76" s="190"/>
      <c r="D76" s="190"/>
      <c r="E76" s="190"/>
      <c r="F76" s="190"/>
      <c r="G76" s="190"/>
      <c r="H76" s="190"/>
      <c r="I76" s="190"/>
      <c r="J76" s="190"/>
      <c r="K76" s="190"/>
      <c r="L76" s="190"/>
      <c r="M76" s="190"/>
      <c r="N76" s="190"/>
      <c r="O76" s="190"/>
      <c r="P76" s="190"/>
      <c r="Q76" s="190"/>
      <c r="R76" s="190"/>
      <c r="S76" s="190"/>
      <c r="T76" s="190"/>
      <c r="U76" s="190"/>
      <c r="V76" s="190"/>
      <c r="W76" s="190"/>
      <c r="X76" s="190"/>
      <c r="Y76" s="190"/>
      <c r="Z76" s="190"/>
      <c r="AA76" s="190"/>
      <c r="AB76" s="190"/>
    </row>
    <row r="77" spans="2:28" x14ac:dyDescent="0.25">
      <c r="B77" s="190"/>
      <c r="C77" s="190"/>
      <c r="D77" s="190"/>
      <c r="E77" s="190"/>
      <c r="F77" s="190"/>
      <c r="G77" s="190"/>
      <c r="H77" s="190"/>
      <c r="I77" s="190"/>
      <c r="J77" s="190"/>
      <c r="K77" s="190"/>
      <c r="L77" s="190"/>
      <c r="M77" s="190"/>
      <c r="N77" s="190"/>
      <c r="O77" s="190"/>
      <c r="P77" s="190"/>
      <c r="Q77" s="190"/>
      <c r="R77" s="190"/>
      <c r="S77" s="190"/>
      <c r="T77" s="190"/>
      <c r="U77" s="190"/>
      <c r="V77" s="190"/>
      <c r="W77" s="190"/>
      <c r="X77" s="190"/>
      <c r="Y77" s="190"/>
      <c r="Z77" s="190"/>
      <c r="AA77" s="190"/>
      <c r="AB77" s="190"/>
    </row>
    <row r="78" spans="2:28" x14ac:dyDescent="0.25">
      <c r="B78" s="190"/>
      <c r="C78" s="190"/>
      <c r="D78" s="190"/>
      <c r="E78" s="190"/>
      <c r="F78" s="190"/>
      <c r="G78" s="190"/>
      <c r="H78" s="190"/>
      <c r="I78" s="190"/>
      <c r="J78" s="190"/>
      <c r="K78" s="190"/>
      <c r="L78" s="190"/>
      <c r="M78" s="190"/>
      <c r="N78" s="190"/>
      <c r="O78" s="190"/>
      <c r="P78" s="190"/>
      <c r="Q78" s="190"/>
      <c r="R78" s="190"/>
      <c r="S78" s="190"/>
      <c r="T78" s="190"/>
      <c r="U78" s="190"/>
      <c r="V78" s="190"/>
      <c r="W78" s="190"/>
      <c r="X78" s="190"/>
      <c r="Y78" s="190"/>
      <c r="Z78" s="190"/>
      <c r="AA78" s="190"/>
      <c r="AB78" s="190"/>
    </row>
    <row r="79" spans="2:28" x14ac:dyDescent="0.25">
      <c r="B79" s="190"/>
      <c r="C79" s="190"/>
      <c r="D79" s="190"/>
      <c r="E79" s="190"/>
      <c r="F79" s="190"/>
      <c r="G79" s="190"/>
      <c r="H79" s="190"/>
      <c r="I79" s="190"/>
      <c r="J79" s="190"/>
      <c r="K79" s="190"/>
      <c r="L79" s="190"/>
      <c r="M79" s="190"/>
      <c r="N79" s="190"/>
      <c r="O79" s="190"/>
      <c r="P79" s="190"/>
      <c r="Q79" s="190"/>
      <c r="R79" s="190"/>
      <c r="S79" s="190"/>
      <c r="T79" s="190"/>
      <c r="U79" s="190"/>
      <c r="V79" s="190"/>
      <c r="W79" s="190"/>
      <c r="X79" s="190"/>
      <c r="Y79" s="190"/>
      <c r="Z79" s="190"/>
      <c r="AA79" s="190"/>
      <c r="AB79" s="190"/>
    </row>
    <row r="80" spans="2:28" x14ac:dyDescent="0.25">
      <c r="B80" s="190"/>
      <c r="C80" s="190"/>
      <c r="D80" s="190"/>
      <c r="E80" s="190"/>
      <c r="F80" s="190"/>
      <c r="G80" s="190"/>
      <c r="H80" s="190"/>
      <c r="I80" s="190"/>
      <c r="J80" s="190"/>
      <c r="K80" s="190"/>
      <c r="L80" s="190"/>
      <c r="M80" s="190"/>
      <c r="N80" s="190"/>
      <c r="O80" s="190"/>
      <c r="P80" s="190"/>
      <c r="Q80" s="190"/>
      <c r="R80" s="190"/>
      <c r="S80" s="190"/>
      <c r="T80" s="190"/>
      <c r="U80" s="190"/>
      <c r="V80" s="190"/>
      <c r="W80" s="190"/>
      <c r="X80" s="190"/>
      <c r="Y80" s="190"/>
      <c r="Z80" s="190"/>
      <c r="AA80" s="190"/>
      <c r="AB80" s="190"/>
    </row>
    <row r="81" spans="2:28" x14ac:dyDescent="0.25">
      <c r="B81" s="190"/>
      <c r="C81" s="190"/>
      <c r="D81" s="190"/>
      <c r="E81" s="190"/>
      <c r="F81" s="190"/>
      <c r="G81" s="190"/>
      <c r="H81" s="190"/>
      <c r="I81" s="190"/>
      <c r="J81" s="190"/>
      <c r="K81" s="190"/>
      <c r="L81" s="190"/>
      <c r="M81" s="190"/>
      <c r="N81" s="190"/>
      <c r="O81" s="190"/>
      <c r="P81" s="190"/>
      <c r="Q81" s="190"/>
      <c r="R81" s="190"/>
      <c r="S81" s="190"/>
      <c r="T81" s="190"/>
      <c r="U81" s="190"/>
      <c r="V81" s="190"/>
      <c r="W81" s="190"/>
      <c r="X81" s="190"/>
      <c r="Y81" s="190"/>
      <c r="Z81" s="190"/>
      <c r="AA81" s="190"/>
      <c r="AB81" s="190"/>
    </row>
    <row r="82" spans="2:28" x14ac:dyDescent="0.25">
      <c r="B82" s="190"/>
      <c r="C82" s="190"/>
      <c r="D82" s="190"/>
      <c r="E82" s="190"/>
      <c r="F82" s="190"/>
      <c r="G82" s="190"/>
      <c r="H82" s="190"/>
      <c r="I82" s="190"/>
      <c r="J82" s="190"/>
      <c r="K82" s="190"/>
      <c r="L82" s="190"/>
      <c r="M82" s="190"/>
      <c r="N82" s="190"/>
      <c r="O82" s="190"/>
      <c r="P82" s="190"/>
      <c r="Q82" s="190"/>
      <c r="R82" s="190"/>
      <c r="S82" s="190"/>
      <c r="T82" s="190"/>
      <c r="U82" s="190"/>
      <c r="V82" s="190"/>
      <c r="W82" s="190"/>
      <c r="X82" s="190"/>
      <c r="Y82" s="190"/>
      <c r="Z82" s="190"/>
      <c r="AA82" s="190"/>
      <c r="AB82" s="190"/>
    </row>
    <row r="83" spans="2:28" x14ac:dyDescent="0.25">
      <c r="B83" s="190"/>
      <c r="C83" s="190"/>
      <c r="D83" s="190"/>
      <c r="E83" s="190"/>
      <c r="F83" s="190"/>
      <c r="G83" s="190"/>
      <c r="H83" s="190"/>
      <c r="I83" s="190"/>
      <c r="J83" s="190"/>
      <c r="K83" s="190"/>
      <c r="L83" s="190"/>
      <c r="M83" s="190"/>
      <c r="N83" s="190"/>
      <c r="O83" s="190"/>
      <c r="P83" s="190"/>
      <c r="Q83" s="190"/>
      <c r="R83" s="190"/>
      <c r="S83" s="190"/>
      <c r="T83" s="190"/>
      <c r="U83" s="190"/>
      <c r="V83" s="190"/>
      <c r="W83" s="190"/>
      <c r="X83" s="190"/>
      <c r="Y83" s="190"/>
      <c r="Z83" s="190"/>
      <c r="AA83" s="190"/>
      <c r="AB83" s="190"/>
    </row>
    <row r="84" spans="2:28" x14ac:dyDescent="0.25">
      <c r="B84" s="190"/>
      <c r="C84" s="190"/>
      <c r="D84" s="190"/>
      <c r="E84" s="190"/>
      <c r="F84" s="190"/>
      <c r="G84" s="190"/>
      <c r="H84" s="190"/>
      <c r="I84" s="190"/>
      <c r="J84" s="190"/>
      <c r="K84" s="190"/>
      <c r="L84" s="190"/>
      <c r="M84" s="190"/>
      <c r="N84" s="190"/>
      <c r="O84" s="190"/>
      <c r="P84" s="190"/>
      <c r="Q84" s="190"/>
      <c r="R84" s="190"/>
      <c r="S84" s="190"/>
      <c r="T84" s="190"/>
      <c r="U84" s="190"/>
      <c r="V84" s="190"/>
      <c r="W84" s="190"/>
      <c r="X84" s="190"/>
      <c r="Y84" s="190"/>
      <c r="Z84" s="190"/>
      <c r="AA84" s="190"/>
      <c r="AB84" s="190"/>
    </row>
    <row r="85" spans="2:28" x14ac:dyDescent="0.25">
      <c r="B85" s="190"/>
      <c r="C85" s="190"/>
      <c r="D85" s="190"/>
      <c r="E85" s="190"/>
      <c r="F85" s="190"/>
      <c r="G85" s="190"/>
      <c r="H85" s="190"/>
      <c r="I85" s="190"/>
      <c r="J85" s="190"/>
      <c r="K85" s="190"/>
      <c r="L85" s="190"/>
      <c r="M85" s="190"/>
      <c r="N85" s="190"/>
      <c r="O85" s="190"/>
      <c r="P85" s="190"/>
      <c r="Q85" s="190"/>
      <c r="R85" s="190"/>
      <c r="S85" s="190"/>
      <c r="T85" s="190"/>
      <c r="U85" s="190"/>
      <c r="V85" s="190"/>
      <c r="W85" s="190"/>
      <c r="X85" s="190"/>
      <c r="Y85" s="190"/>
      <c r="Z85" s="190"/>
      <c r="AA85" s="190"/>
      <c r="AB85" s="190"/>
    </row>
    <row r="86" spans="2:28" x14ac:dyDescent="0.25">
      <c r="B86" s="190"/>
      <c r="C86" s="190"/>
      <c r="D86" s="190"/>
      <c r="E86" s="190"/>
      <c r="F86" s="190"/>
      <c r="G86" s="190"/>
      <c r="H86" s="190"/>
      <c r="I86" s="190"/>
      <c r="J86" s="190"/>
      <c r="K86" s="190"/>
      <c r="L86" s="190"/>
      <c r="M86" s="190"/>
      <c r="N86" s="190"/>
      <c r="O86" s="190"/>
      <c r="P86" s="190"/>
      <c r="Q86" s="190"/>
      <c r="R86" s="190"/>
      <c r="S86" s="190"/>
      <c r="T86" s="190"/>
      <c r="U86" s="190"/>
      <c r="V86" s="190"/>
      <c r="W86" s="190"/>
      <c r="X86" s="190"/>
      <c r="Y86" s="190"/>
      <c r="Z86" s="190"/>
      <c r="AA86" s="190"/>
      <c r="AB86" s="190"/>
    </row>
    <row r="87" spans="2:28" x14ac:dyDescent="0.25">
      <c r="B87" s="190"/>
      <c r="C87" s="190"/>
      <c r="D87" s="190"/>
      <c r="E87" s="190"/>
      <c r="F87" s="190"/>
      <c r="G87" s="190"/>
      <c r="H87" s="190"/>
      <c r="I87" s="190"/>
      <c r="J87" s="190"/>
      <c r="K87" s="190"/>
      <c r="L87" s="190"/>
      <c r="M87" s="190"/>
      <c r="N87" s="190"/>
      <c r="O87" s="190"/>
      <c r="P87" s="190"/>
      <c r="Q87" s="190"/>
      <c r="R87" s="190"/>
      <c r="S87" s="190"/>
      <c r="T87" s="190"/>
      <c r="U87" s="190"/>
      <c r="V87" s="190"/>
      <c r="W87" s="190"/>
      <c r="X87" s="190"/>
      <c r="Y87" s="190"/>
      <c r="Z87" s="190"/>
      <c r="AA87" s="190"/>
      <c r="AB87" s="190"/>
    </row>
    <row r="88" spans="2:28" x14ac:dyDescent="0.25">
      <c r="B88" s="190"/>
      <c r="C88" s="190"/>
      <c r="D88" s="190"/>
      <c r="E88" s="190"/>
      <c r="F88" s="190"/>
      <c r="G88" s="190"/>
      <c r="H88" s="190"/>
      <c r="I88" s="190"/>
      <c r="J88" s="190"/>
      <c r="K88" s="190"/>
      <c r="L88" s="190"/>
      <c r="M88" s="190"/>
      <c r="N88" s="190"/>
      <c r="O88" s="190"/>
      <c r="P88" s="190"/>
      <c r="Q88" s="190"/>
      <c r="R88" s="190"/>
      <c r="S88" s="190"/>
      <c r="T88" s="190"/>
      <c r="U88" s="190"/>
      <c r="V88" s="190"/>
      <c r="W88" s="190"/>
      <c r="X88" s="190"/>
      <c r="Y88" s="190"/>
      <c r="Z88" s="190"/>
      <c r="AA88" s="190"/>
      <c r="AB88" s="190"/>
    </row>
    <row r="89" spans="2:28" x14ac:dyDescent="0.25">
      <c r="B89" s="190"/>
      <c r="C89" s="190"/>
      <c r="D89" s="190"/>
      <c r="E89" s="190"/>
      <c r="F89" s="190"/>
      <c r="G89" s="190"/>
      <c r="H89" s="190"/>
      <c r="I89" s="190"/>
      <c r="J89" s="190"/>
      <c r="K89" s="190"/>
      <c r="L89" s="190"/>
      <c r="M89" s="190"/>
      <c r="N89" s="190"/>
      <c r="O89" s="190"/>
      <c r="P89" s="190"/>
      <c r="Q89" s="190"/>
      <c r="R89" s="190"/>
      <c r="S89" s="190"/>
      <c r="T89" s="190"/>
      <c r="U89" s="190"/>
      <c r="V89" s="190"/>
      <c r="W89" s="190"/>
      <c r="X89" s="190"/>
      <c r="Y89" s="190"/>
      <c r="Z89" s="190"/>
      <c r="AA89" s="190"/>
      <c r="AB89" s="190"/>
    </row>
    <row r="90" spans="2:28" x14ac:dyDescent="0.25">
      <c r="B90" s="190"/>
      <c r="C90" s="190"/>
      <c r="D90" s="190"/>
      <c r="E90" s="190"/>
      <c r="F90" s="190"/>
      <c r="G90" s="190"/>
      <c r="H90" s="190"/>
      <c r="I90" s="190"/>
      <c r="J90" s="190"/>
      <c r="K90" s="190"/>
      <c r="L90" s="190"/>
      <c r="M90" s="190"/>
      <c r="N90" s="190"/>
      <c r="O90" s="190"/>
      <c r="P90" s="190"/>
      <c r="Q90" s="190"/>
      <c r="R90" s="190"/>
      <c r="S90" s="190"/>
      <c r="T90" s="190"/>
      <c r="U90" s="190"/>
      <c r="V90" s="190"/>
      <c r="W90" s="190"/>
      <c r="X90" s="190"/>
      <c r="Y90" s="190"/>
      <c r="Z90" s="190"/>
      <c r="AA90" s="190"/>
      <c r="AB90" s="190"/>
    </row>
    <row r="91" spans="2:28" x14ac:dyDescent="0.25">
      <c r="B91" s="190"/>
      <c r="C91" s="190"/>
      <c r="D91" s="190"/>
      <c r="E91" s="190"/>
      <c r="F91" s="190"/>
      <c r="G91" s="190"/>
      <c r="H91" s="190"/>
      <c r="I91" s="190"/>
      <c r="J91" s="190"/>
      <c r="K91" s="190"/>
      <c r="L91" s="190"/>
      <c r="M91" s="190"/>
      <c r="N91" s="190"/>
      <c r="O91" s="190"/>
      <c r="P91" s="190"/>
      <c r="Q91" s="190"/>
      <c r="R91" s="190"/>
      <c r="S91" s="190"/>
      <c r="T91" s="190"/>
      <c r="U91" s="190"/>
      <c r="V91" s="190"/>
      <c r="W91" s="190"/>
      <c r="X91" s="190"/>
      <c r="Y91" s="190"/>
      <c r="Z91" s="190"/>
      <c r="AA91" s="190"/>
      <c r="AB91" s="190"/>
    </row>
    <row r="92" spans="2:28" x14ac:dyDescent="0.25">
      <c r="B92" s="190"/>
      <c r="C92" s="190"/>
      <c r="D92" s="190"/>
      <c r="E92" s="190"/>
      <c r="F92" s="190"/>
      <c r="G92" s="190"/>
      <c r="H92" s="190"/>
      <c r="I92" s="190"/>
      <c r="J92" s="190"/>
      <c r="K92" s="190"/>
      <c r="L92" s="190"/>
      <c r="M92" s="190"/>
      <c r="N92" s="190"/>
      <c r="O92" s="190"/>
      <c r="P92" s="190"/>
      <c r="Q92" s="190"/>
      <c r="R92" s="190"/>
      <c r="S92" s="190"/>
      <c r="T92" s="190"/>
      <c r="U92" s="190"/>
      <c r="V92" s="190"/>
      <c r="W92" s="190"/>
      <c r="X92" s="190"/>
      <c r="Y92" s="190"/>
      <c r="Z92" s="190"/>
      <c r="AA92" s="190"/>
      <c r="AB92" s="190"/>
    </row>
    <row r="93" spans="2:28" x14ac:dyDescent="0.25">
      <c r="B93" s="190"/>
      <c r="C93" s="190"/>
      <c r="D93" s="190"/>
      <c r="E93" s="190"/>
      <c r="F93" s="190"/>
      <c r="G93" s="190"/>
      <c r="H93" s="190"/>
      <c r="I93" s="190"/>
      <c r="J93" s="190"/>
      <c r="K93" s="190"/>
      <c r="L93" s="190"/>
      <c r="M93" s="190"/>
      <c r="N93" s="190"/>
      <c r="O93" s="190"/>
      <c r="P93" s="190"/>
      <c r="Q93" s="190"/>
      <c r="R93" s="190"/>
      <c r="S93" s="190"/>
      <c r="T93" s="190"/>
      <c r="U93" s="190"/>
      <c r="V93" s="190"/>
      <c r="W93" s="190"/>
      <c r="X93" s="190"/>
      <c r="Y93" s="190"/>
      <c r="Z93" s="190"/>
      <c r="AA93" s="190"/>
      <c r="AB93" s="190"/>
    </row>
    <row r="94" spans="2:28" x14ac:dyDescent="0.25">
      <c r="B94" s="190"/>
      <c r="C94" s="190"/>
      <c r="D94" s="190"/>
      <c r="E94" s="190"/>
      <c r="F94" s="190"/>
      <c r="G94" s="190"/>
      <c r="H94" s="190"/>
      <c r="I94" s="190"/>
      <c r="J94" s="190"/>
      <c r="K94" s="190"/>
      <c r="L94" s="190"/>
      <c r="M94" s="190"/>
      <c r="N94" s="190"/>
      <c r="O94" s="190"/>
      <c r="P94" s="190"/>
      <c r="Q94" s="190"/>
      <c r="R94" s="190"/>
      <c r="S94" s="190"/>
      <c r="T94" s="190"/>
      <c r="U94" s="190"/>
      <c r="V94" s="190"/>
      <c r="W94" s="190"/>
      <c r="X94" s="190"/>
      <c r="Y94" s="190"/>
      <c r="Z94" s="190"/>
      <c r="AA94" s="190"/>
      <c r="AB94" s="190"/>
    </row>
    <row r="95" spans="2:28" x14ac:dyDescent="0.25">
      <c r="B95" s="190"/>
      <c r="C95" s="190"/>
      <c r="D95" s="190"/>
      <c r="E95" s="190"/>
      <c r="F95" s="190"/>
      <c r="G95" s="190"/>
      <c r="H95" s="190"/>
      <c r="I95" s="190"/>
      <c r="J95" s="190"/>
      <c r="K95" s="190"/>
      <c r="L95" s="190"/>
      <c r="M95" s="190"/>
      <c r="N95" s="190"/>
      <c r="O95" s="190"/>
      <c r="P95" s="190"/>
      <c r="Q95" s="190"/>
      <c r="R95" s="190"/>
      <c r="S95" s="190"/>
      <c r="T95" s="190"/>
      <c r="U95" s="190"/>
      <c r="V95" s="190"/>
      <c r="W95" s="190"/>
      <c r="X95" s="190"/>
      <c r="Y95" s="190"/>
      <c r="Z95" s="190"/>
      <c r="AA95" s="190"/>
      <c r="AB95" s="190"/>
    </row>
    <row r="96" spans="2:28" x14ac:dyDescent="0.25">
      <c r="B96" s="190"/>
      <c r="C96" s="190"/>
      <c r="D96" s="190"/>
      <c r="E96" s="190"/>
      <c r="F96" s="190"/>
      <c r="G96" s="190"/>
      <c r="H96" s="190"/>
      <c r="I96" s="190"/>
      <c r="J96" s="190"/>
      <c r="K96" s="190"/>
      <c r="L96" s="190"/>
      <c r="M96" s="190"/>
      <c r="N96" s="190"/>
      <c r="O96" s="190"/>
      <c r="P96" s="190"/>
      <c r="Q96" s="190"/>
      <c r="R96" s="190"/>
      <c r="S96" s="190"/>
      <c r="T96" s="190"/>
      <c r="U96" s="190"/>
      <c r="V96" s="190"/>
      <c r="W96" s="190"/>
      <c r="X96" s="190"/>
      <c r="Y96" s="190"/>
      <c r="Z96" s="190"/>
      <c r="AA96" s="190"/>
      <c r="AB96" s="190"/>
    </row>
    <row r="97" spans="2:28" x14ac:dyDescent="0.25">
      <c r="B97" s="190"/>
      <c r="C97" s="190"/>
      <c r="D97" s="190"/>
      <c r="E97" s="190"/>
      <c r="F97" s="190"/>
      <c r="G97" s="190"/>
      <c r="H97" s="190"/>
      <c r="I97" s="190"/>
      <c r="J97" s="190"/>
      <c r="K97" s="190"/>
      <c r="L97" s="190"/>
      <c r="M97" s="190"/>
      <c r="N97" s="190"/>
      <c r="O97" s="190"/>
      <c r="P97" s="190"/>
      <c r="Q97" s="190"/>
      <c r="R97" s="190"/>
      <c r="S97" s="190"/>
      <c r="T97" s="190"/>
      <c r="U97" s="190"/>
      <c r="V97" s="190"/>
      <c r="W97" s="190"/>
      <c r="X97" s="190"/>
      <c r="Y97" s="190"/>
      <c r="Z97" s="190"/>
      <c r="AA97" s="190"/>
      <c r="AB97" s="190"/>
    </row>
    <row r="98" spans="2:28" x14ac:dyDescent="0.25">
      <c r="B98" s="190"/>
      <c r="C98" s="190"/>
      <c r="D98" s="190"/>
      <c r="E98" s="190"/>
      <c r="F98" s="190"/>
      <c r="G98" s="190"/>
      <c r="H98" s="190"/>
      <c r="I98" s="190"/>
      <c r="J98" s="190"/>
      <c r="K98" s="190"/>
      <c r="L98" s="190"/>
      <c r="M98" s="190"/>
      <c r="N98" s="190"/>
      <c r="O98" s="190"/>
      <c r="P98" s="190"/>
      <c r="Q98" s="190"/>
      <c r="R98" s="190"/>
      <c r="S98" s="190"/>
      <c r="T98" s="190"/>
      <c r="U98" s="190"/>
      <c r="V98" s="190"/>
      <c r="W98" s="190"/>
      <c r="X98" s="190"/>
      <c r="Y98" s="190"/>
      <c r="Z98" s="190"/>
      <c r="AA98" s="190"/>
      <c r="AB98" s="190"/>
    </row>
    <row r="99" spans="2:28" x14ac:dyDescent="0.25">
      <c r="B99" s="190"/>
      <c r="C99" s="190"/>
      <c r="D99" s="190"/>
      <c r="E99" s="190"/>
      <c r="F99" s="190"/>
      <c r="G99" s="190"/>
      <c r="H99" s="190"/>
      <c r="I99" s="190"/>
      <c r="J99" s="190"/>
      <c r="K99" s="190"/>
      <c r="L99" s="190"/>
      <c r="M99" s="190"/>
      <c r="N99" s="190"/>
      <c r="O99" s="190"/>
      <c r="P99" s="190"/>
      <c r="Q99" s="190"/>
      <c r="R99" s="190"/>
      <c r="S99" s="190"/>
      <c r="T99" s="190"/>
      <c r="U99" s="190"/>
      <c r="V99" s="190"/>
      <c r="W99" s="190"/>
      <c r="X99" s="190"/>
      <c r="Y99" s="190"/>
      <c r="Z99" s="190"/>
      <c r="AA99" s="190"/>
      <c r="AB99" s="190"/>
    </row>
    <row r="100" spans="2:28" x14ac:dyDescent="0.25">
      <c r="B100" s="190"/>
      <c r="C100" s="190"/>
      <c r="D100" s="190"/>
      <c r="E100" s="190"/>
      <c r="F100" s="190"/>
      <c r="G100" s="190"/>
      <c r="H100" s="190"/>
      <c r="I100" s="190"/>
      <c r="J100" s="190"/>
      <c r="K100" s="190"/>
      <c r="L100" s="190"/>
      <c r="M100" s="190"/>
      <c r="N100" s="190"/>
      <c r="O100" s="190"/>
      <c r="P100" s="190"/>
      <c r="Q100" s="190"/>
      <c r="R100" s="190"/>
      <c r="S100" s="190"/>
      <c r="T100" s="190"/>
      <c r="U100" s="190"/>
      <c r="V100" s="190"/>
      <c r="W100" s="190"/>
      <c r="X100" s="190"/>
      <c r="Y100" s="190"/>
      <c r="Z100" s="190"/>
      <c r="AA100" s="190"/>
      <c r="AB100" s="190"/>
    </row>
    <row r="101" spans="2:28" x14ac:dyDescent="0.25">
      <c r="B101" s="190"/>
      <c r="C101" s="190"/>
      <c r="D101" s="190"/>
      <c r="E101" s="190"/>
      <c r="F101" s="190"/>
      <c r="G101" s="190"/>
      <c r="H101" s="190"/>
      <c r="I101" s="190"/>
      <c r="J101" s="190"/>
      <c r="K101" s="190"/>
      <c r="L101" s="190"/>
      <c r="M101" s="190"/>
      <c r="N101" s="190"/>
      <c r="O101" s="190"/>
      <c r="P101" s="190"/>
      <c r="Q101" s="190"/>
      <c r="R101" s="190"/>
      <c r="S101" s="190"/>
      <c r="T101" s="190"/>
      <c r="U101" s="190"/>
      <c r="V101" s="190"/>
      <c r="W101" s="190"/>
      <c r="X101" s="190"/>
      <c r="Y101" s="190"/>
      <c r="Z101" s="190"/>
      <c r="AA101" s="190"/>
      <c r="AB101" s="190"/>
    </row>
    <row r="102" spans="2:28" x14ac:dyDescent="0.25">
      <c r="B102" s="190"/>
      <c r="C102" s="190"/>
      <c r="D102" s="190"/>
      <c r="E102" s="190"/>
      <c r="F102" s="190"/>
      <c r="G102" s="190"/>
      <c r="H102" s="190"/>
      <c r="I102" s="190"/>
      <c r="J102" s="190"/>
      <c r="K102" s="190"/>
      <c r="L102" s="190"/>
      <c r="M102" s="190"/>
      <c r="N102" s="190"/>
      <c r="O102" s="190"/>
      <c r="P102" s="190"/>
      <c r="Q102" s="190"/>
      <c r="R102" s="190"/>
      <c r="S102" s="190"/>
      <c r="T102" s="190"/>
      <c r="U102" s="190"/>
      <c r="V102" s="190"/>
      <c r="W102" s="190"/>
      <c r="X102" s="190"/>
      <c r="Y102" s="190"/>
      <c r="Z102" s="190"/>
      <c r="AA102" s="190"/>
      <c r="AB102" s="190"/>
    </row>
    <row r="103" spans="2:28" x14ac:dyDescent="0.25">
      <c r="B103" s="190"/>
      <c r="C103" s="190"/>
      <c r="D103" s="190"/>
      <c r="E103" s="190"/>
      <c r="F103" s="190"/>
      <c r="G103" s="190"/>
      <c r="H103" s="190"/>
      <c r="I103" s="190"/>
      <c r="J103" s="190"/>
      <c r="K103" s="190"/>
      <c r="L103" s="190"/>
      <c r="M103" s="190"/>
      <c r="N103" s="190"/>
      <c r="O103" s="190"/>
      <c r="P103" s="190"/>
      <c r="Q103" s="190"/>
      <c r="R103" s="190"/>
      <c r="S103" s="190"/>
      <c r="T103" s="190"/>
      <c r="U103" s="190"/>
      <c r="V103" s="190"/>
      <c r="W103" s="190"/>
      <c r="X103" s="190"/>
      <c r="Y103" s="190"/>
      <c r="Z103" s="190"/>
      <c r="AA103" s="190"/>
      <c r="AB103" s="190"/>
    </row>
    <row r="104" spans="2:28" x14ac:dyDescent="0.25">
      <c r="B104" s="190"/>
      <c r="C104" s="190"/>
      <c r="D104" s="190"/>
      <c r="E104" s="190"/>
      <c r="F104" s="190"/>
      <c r="G104" s="190"/>
      <c r="H104" s="190"/>
      <c r="I104" s="190"/>
      <c r="J104" s="190"/>
      <c r="K104" s="190"/>
      <c r="L104" s="190"/>
      <c r="M104" s="190"/>
      <c r="N104" s="190"/>
      <c r="O104" s="190"/>
      <c r="P104" s="190"/>
      <c r="Q104" s="190"/>
      <c r="R104" s="190"/>
      <c r="S104" s="190"/>
      <c r="T104" s="190"/>
      <c r="U104" s="190"/>
      <c r="V104" s="190"/>
      <c r="W104" s="190"/>
      <c r="X104" s="190"/>
      <c r="Y104" s="190"/>
      <c r="Z104" s="190"/>
      <c r="AA104" s="190"/>
      <c r="AB104" s="190"/>
    </row>
    <row r="105" spans="2:28" x14ac:dyDescent="0.25">
      <c r="B105" s="190"/>
      <c r="C105" s="190"/>
      <c r="D105" s="190"/>
      <c r="E105" s="190"/>
      <c r="F105" s="190"/>
      <c r="G105" s="190"/>
      <c r="H105" s="190"/>
      <c r="I105" s="190"/>
      <c r="J105" s="190"/>
      <c r="K105" s="190"/>
      <c r="L105" s="190"/>
      <c r="M105" s="190"/>
      <c r="N105" s="190"/>
      <c r="O105" s="190"/>
      <c r="P105" s="190"/>
      <c r="Q105" s="190"/>
      <c r="R105" s="190"/>
      <c r="S105" s="190"/>
      <c r="T105" s="190"/>
      <c r="U105" s="190"/>
      <c r="V105" s="190"/>
      <c r="W105" s="190"/>
      <c r="X105" s="190"/>
      <c r="Y105" s="190"/>
      <c r="Z105" s="190"/>
      <c r="AA105" s="190"/>
      <c r="AB105" s="190"/>
    </row>
    <row r="106" spans="2:28" x14ac:dyDescent="0.25">
      <c r="B106" s="190"/>
      <c r="C106" s="190"/>
      <c r="D106" s="190"/>
      <c r="E106" s="190"/>
      <c r="F106" s="190"/>
      <c r="G106" s="190"/>
      <c r="H106" s="190"/>
      <c r="I106" s="190"/>
      <c r="J106" s="190"/>
      <c r="K106" s="190"/>
      <c r="L106" s="190"/>
      <c r="M106" s="190"/>
      <c r="N106" s="190"/>
      <c r="O106" s="190"/>
      <c r="P106" s="190"/>
      <c r="Q106" s="190"/>
      <c r="R106" s="190"/>
      <c r="S106" s="190"/>
      <c r="T106" s="190"/>
      <c r="U106" s="190"/>
      <c r="V106" s="190"/>
      <c r="W106" s="190"/>
      <c r="X106" s="190"/>
      <c r="Y106" s="190"/>
      <c r="Z106" s="190"/>
      <c r="AA106" s="190"/>
      <c r="AB106" s="190"/>
    </row>
    <row r="107" spans="2:28" x14ac:dyDescent="0.25">
      <c r="B107" s="190"/>
      <c r="C107" s="190"/>
      <c r="D107" s="190"/>
      <c r="E107" s="190"/>
      <c r="F107" s="190"/>
      <c r="G107" s="190"/>
      <c r="H107" s="190"/>
      <c r="I107" s="190"/>
      <c r="J107" s="190"/>
      <c r="K107" s="190"/>
      <c r="L107" s="190"/>
      <c r="M107" s="190"/>
      <c r="N107" s="190"/>
      <c r="O107" s="190"/>
      <c r="P107" s="190"/>
      <c r="Q107" s="190"/>
      <c r="R107" s="190"/>
      <c r="S107" s="190"/>
      <c r="T107" s="190"/>
      <c r="U107" s="190"/>
      <c r="V107" s="190"/>
      <c r="W107" s="190"/>
      <c r="X107" s="190"/>
      <c r="Y107" s="190"/>
      <c r="Z107" s="190"/>
      <c r="AA107" s="190"/>
      <c r="AB107" s="190"/>
    </row>
    <row r="108" spans="2:28" x14ac:dyDescent="0.25">
      <c r="B108" s="190"/>
      <c r="C108" s="190"/>
      <c r="D108" s="190"/>
      <c r="E108" s="190"/>
      <c r="F108" s="190"/>
      <c r="G108" s="190"/>
      <c r="H108" s="190"/>
      <c r="I108" s="190"/>
      <c r="J108" s="190"/>
      <c r="K108" s="190"/>
      <c r="L108" s="190"/>
      <c r="M108" s="190"/>
      <c r="N108" s="190"/>
      <c r="O108" s="190"/>
      <c r="P108" s="190"/>
      <c r="Q108" s="190"/>
      <c r="R108" s="190"/>
      <c r="S108" s="190"/>
      <c r="T108" s="190"/>
      <c r="U108" s="190"/>
      <c r="V108" s="190"/>
      <c r="W108" s="190"/>
      <c r="X108" s="190"/>
      <c r="Y108" s="190"/>
      <c r="Z108" s="190"/>
      <c r="AA108" s="190"/>
      <c r="AB108" s="190"/>
    </row>
    <row r="109" spans="2:28" x14ac:dyDescent="0.25">
      <c r="B109" s="190"/>
      <c r="C109" s="190"/>
      <c r="D109" s="190"/>
      <c r="E109" s="190"/>
      <c r="F109" s="190"/>
      <c r="G109" s="190"/>
      <c r="H109" s="190"/>
      <c r="I109" s="190"/>
      <c r="J109" s="190"/>
      <c r="K109" s="190"/>
      <c r="L109" s="190"/>
      <c r="M109" s="190"/>
      <c r="N109" s="190"/>
      <c r="O109" s="190"/>
      <c r="P109" s="190"/>
      <c r="Q109" s="190"/>
      <c r="R109" s="190"/>
      <c r="S109" s="190"/>
      <c r="T109" s="190"/>
      <c r="U109" s="190"/>
      <c r="V109" s="190"/>
      <c r="W109" s="190"/>
      <c r="X109" s="190"/>
      <c r="Y109" s="190"/>
      <c r="Z109" s="190"/>
      <c r="AA109" s="190"/>
      <c r="AB109" s="190"/>
    </row>
    <row r="110" spans="2:28" x14ac:dyDescent="0.25">
      <c r="B110" s="190"/>
      <c r="C110" s="190"/>
      <c r="D110" s="190"/>
      <c r="E110" s="190"/>
      <c r="F110" s="190"/>
      <c r="G110" s="190"/>
      <c r="H110" s="190"/>
      <c r="I110" s="190"/>
      <c r="J110" s="190"/>
      <c r="K110" s="190"/>
      <c r="L110" s="190"/>
      <c r="M110" s="190"/>
      <c r="N110" s="190"/>
      <c r="O110" s="190"/>
      <c r="P110" s="190"/>
      <c r="Q110" s="190"/>
      <c r="R110" s="190"/>
      <c r="S110" s="190"/>
      <c r="T110" s="190"/>
      <c r="U110" s="190"/>
      <c r="V110" s="190"/>
      <c r="W110" s="190"/>
      <c r="X110" s="190"/>
      <c r="Y110" s="190"/>
      <c r="Z110" s="190"/>
      <c r="AA110" s="190"/>
      <c r="AB110" s="190"/>
    </row>
    <row r="111" spans="2:28" x14ac:dyDescent="0.25">
      <c r="B111" s="190"/>
      <c r="C111" s="190"/>
      <c r="D111" s="190"/>
      <c r="E111" s="190"/>
      <c r="F111" s="190"/>
      <c r="G111" s="190"/>
      <c r="H111" s="190"/>
      <c r="I111" s="190"/>
      <c r="J111" s="190"/>
      <c r="K111" s="190"/>
      <c r="L111" s="190"/>
      <c r="M111" s="190"/>
      <c r="N111" s="190"/>
      <c r="O111" s="190"/>
      <c r="P111" s="190"/>
      <c r="Q111" s="190"/>
      <c r="R111" s="190"/>
      <c r="S111" s="190"/>
      <c r="T111" s="190"/>
      <c r="U111" s="190"/>
      <c r="V111" s="190"/>
      <c r="W111" s="190"/>
      <c r="X111" s="190"/>
      <c r="Y111" s="190"/>
      <c r="Z111" s="190"/>
      <c r="AA111" s="190"/>
      <c r="AB111" s="190"/>
    </row>
    <row r="112" spans="2:28" x14ac:dyDescent="0.25">
      <c r="B112" s="190"/>
      <c r="C112" s="190"/>
      <c r="D112" s="190"/>
      <c r="E112" s="190"/>
      <c r="F112" s="190"/>
      <c r="G112" s="190"/>
      <c r="H112" s="190"/>
      <c r="I112" s="190"/>
      <c r="J112" s="190"/>
      <c r="K112" s="190"/>
      <c r="L112" s="190"/>
      <c r="M112" s="190"/>
      <c r="N112" s="190"/>
      <c r="O112" s="190"/>
      <c r="P112" s="190"/>
      <c r="Q112" s="190"/>
      <c r="R112" s="190"/>
      <c r="S112" s="190"/>
      <c r="T112" s="190"/>
      <c r="U112" s="190"/>
      <c r="V112" s="190"/>
      <c r="W112" s="190"/>
      <c r="X112" s="190"/>
      <c r="Y112" s="190"/>
      <c r="Z112" s="190"/>
      <c r="AA112" s="190"/>
      <c r="AB112" s="190"/>
    </row>
    <row r="113" spans="2:28" x14ac:dyDescent="0.25">
      <c r="B113" s="190"/>
      <c r="C113" s="190"/>
      <c r="D113" s="190"/>
      <c r="E113" s="190"/>
      <c r="F113" s="190"/>
      <c r="G113" s="190"/>
      <c r="H113" s="190"/>
      <c r="I113" s="190"/>
      <c r="J113" s="190"/>
      <c r="K113" s="190"/>
      <c r="L113" s="190"/>
      <c r="M113" s="190"/>
      <c r="N113" s="190"/>
      <c r="O113" s="190"/>
      <c r="P113" s="190"/>
      <c r="Q113" s="190"/>
      <c r="R113" s="190"/>
      <c r="S113" s="190"/>
      <c r="T113" s="190"/>
      <c r="U113" s="190"/>
      <c r="V113" s="190"/>
      <c r="W113" s="190"/>
      <c r="X113" s="190"/>
      <c r="Y113" s="190"/>
      <c r="Z113" s="190"/>
      <c r="AA113" s="190"/>
      <c r="AB113" s="190"/>
    </row>
    <row r="114" spans="2:28" x14ac:dyDescent="0.25">
      <c r="B114" s="190"/>
      <c r="C114" s="190"/>
      <c r="D114" s="190"/>
      <c r="E114" s="190"/>
      <c r="F114" s="190"/>
      <c r="G114" s="190"/>
      <c r="H114" s="190"/>
      <c r="I114" s="190"/>
      <c r="J114" s="190"/>
      <c r="K114" s="190"/>
      <c r="L114" s="190"/>
      <c r="M114" s="190"/>
      <c r="N114" s="190"/>
      <c r="O114" s="190"/>
      <c r="P114" s="190"/>
      <c r="Q114" s="190"/>
      <c r="R114" s="190"/>
      <c r="S114" s="190"/>
      <c r="T114" s="190"/>
      <c r="U114" s="190"/>
      <c r="V114" s="190"/>
      <c r="W114" s="190"/>
      <c r="X114" s="190"/>
      <c r="Y114" s="190"/>
      <c r="Z114" s="190"/>
      <c r="AA114" s="190"/>
      <c r="AB114" s="190"/>
    </row>
    <row r="115" spans="2:28" x14ac:dyDescent="0.25">
      <c r="B115" s="190"/>
      <c r="C115" s="190"/>
      <c r="D115" s="190"/>
      <c r="E115" s="190"/>
      <c r="F115" s="190"/>
      <c r="G115" s="190"/>
      <c r="H115" s="190"/>
      <c r="I115" s="190"/>
      <c r="J115" s="190"/>
      <c r="K115" s="190"/>
      <c r="L115" s="190"/>
      <c r="M115" s="190"/>
      <c r="N115" s="190"/>
      <c r="O115" s="190"/>
      <c r="P115" s="190"/>
      <c r="Q115" s="190"/>
      <c r="R115" s="190"/>
      <c r="S115" s="190"/>
      <c r="T115" s="190"/>
      <c r="U115" s="190"/>
      <c r="V115" s="190"/>
      <c r="W115" s="190"/>
      <c r="X115" s="190"/>
      <c r="Y115" s="190"/>
      <c r="Z115" s="190"/>
      <c r="AA115" s="190"/>
      <c r="AB115" s="190"/>
    </row>
    <row r="116" spans="2:28" x14ac:dyDescent="0.25">
      <c r="B116" s="190"/>
      <c r="C116" s="190"/>
      <c r="D116" s="190"/>
      <c r="E116" s="190"/>
      <c r="F116" s="190"/>
      <c r="G116" s="190"/>
      <c r="H116" s="190"/>
      <c r="I116" s="190"/>
      <c r="J116" s="190"/>
      <c r="K116" s="190"/>
      <c r="L116" s="190"/>
      <c r="M116" s="190"/>
      <c r="N116" s="190"/>
      <c r="O116" s="190"/>
      <c r="P116" s="190"/>
      <c r="Q116" s="190"/>
      <c r="R116" s="190"/>
      <c r="S116" s="190"/>
      <c r="T116" s="190"/>
      <c r="U116" s="190"/>
      <c r="V116" s="190"/>
      <c r="W116" s="190"/>
      <c r="X116" s="190"/>
      <c r="Y116" s="190"/>
      <c r="Z116" s="190"/>
      <c r="AA116" s="190"/>
      <c r="AB116" s="190"/>
    </row>
    <row r="117" spans="2:28" x14ac:dyDescent="0.25">
      <c r="B117" s="190"/>
      <c r="C117" s="190"/>
      <c r="D117" s="190"/>
      <c r="E117" s="190"/>
      <c r="F117" s="190"/>
      <c r="G117" s="190"/>
      <c r="H117" s="190"/>
      <c r="I117" s="190"/>
      <c r="J117" s="190"/>
      <c r="K117" s="190"/>
      <c r="L117" s="190"/>
      <c r="M117" s="190"/>
      <c r="N117" s="190"/>
      <c r="O117" s="190"/>
      <c r="P117" s="190"/>
      <c r="Q117" s="190"/>
      <c r="R117" s="190"/>
      <c r="S117" s="190"/>
      <c r="T117" s="190"/>
      <c r="U117" s="190"/>
      <c r="V117" s="190"/>
      <c r="W117" s="190"/>
      <c r="X117" s="190"/>
      <c r="Y117" s="190"/>
      <c r="Z117" s="190"/>
      <c r="AA117" s="190"/>
      <c r="AB117" s="190"/>
    </row>
    <row r="118" spans="2:28" x14ac:dyDescent="0.25">
      <c r="B118" s="190"/>
      <c r="C118" s="190"/>
      <c r="D118" s="190"/>
      <c r="E118" s="190"/>
      <c r="F118" s="190"/>
      <c r="G118" s="190"/>
      <c r="H118" s="190"/>
      <c r="I118" s="190"/>
      <c r="J118" s="190"/>
      <c r="K118" s="190"/>
      <c r="L118" s="190"/>
      <c r="M118" s="190"/>
      <c r="N118" s="190"/>
      <c r="O118" s="190"/>
      <c r="P118" s="190"/>
      <c r="Q118" s="190"/>
      <c r="R118" s="190"/>
      <c r="S118" s="190"/>
      <c r="T118" s="190"/>
      <c r="U118" s="190"/>
      <c r="V118" s="190"/>
      <c r="W118" s="190"/>
      <c r="X118" s="190"/>
      <c r="Y118" s="190"/>
      <c r="Z118" s="190"/>
      <c r="AA118" s="190"/>
      <c r="AB118" s="190"/>
    </row>
    <row r="119" spans="2:28" x14ac:dyDescent="0.25">
      <c r="B119" s="190"/>
      <c r="C119" s="190"/>
      <c r="D119" s="190"/>
      <c r="E119" s="190"/>
      <c r="F119" s="190"/>
      <c r="G119" s="190"/>
      <c r="H119" s="190"/>
      <c r="I119" s="190"/>
      <c r="J119" s="190"/>
      <c r="K119" s="190"/>
      <c r="L119" s="190"/>
      <c r="M119" s="190"/>
      <c r="N119" s="190"/>
      <c r="O119" s="190"/>
      <c r="P119" s="190"/>
      <c r="Q119" s="190"/>
      <c r="R119" s="190"/>
      <c r="S119" s="190"/>
      <c r="T119" s="190"/>
      <c r="U119" s="190"/>
      <c r="V119" s="190"/>
      <c r="W119" s="190"/>
      <c r="X119" s="190"/>
      <c r="Y119" s="190"/>
      <c r="Z119" s="190"/>
      <c r="AA119" s="190"/>
      <c r="AB119" s="190"/>
    </row>
    <row r="120" spans="2:28" x14ac:dyDescent="0.25">
      <c r="B120" s="190"/>
      <c r="C120" s="190"/>
      <c r="D120" s="190"/>
      <c r="E120" s="190"/>
      <c r="F120" s="190"/>
      <c r="G120" s="190"/>
      <c r="H120" s="190"/>
      <c r="I120" s="190"/>
      <c r="J120" s="190"/>
      <c r="K120" s="190"/>
      <c r="L120" s="190"/>
      <c r="M120" s="190"/>
      <c r="N120" s="190"/>
      <c r="O120" s="190"/>
      <c r="P120" s="190"/>
      <c r="Q120" s="190"/>
      <c r="R120" s="190"/>
      <c r="S120" s="190"/>
      <c r="T120" s="190"/>
      <c r="U120" s="190"/>
      <c r="V120" s="190"/>
      <c r="W120" s="190"/>
      <c r="X120" s="190"/>
      <c r="Y120" s="190"/>
      <c r="Z120" s="190"/>
      <c r="AA120" s="190"/>
      <c r="AB120" s="190"/>
    </row>
    <row r="121" spans="2:28" x14ac:dyDescent="0.25">
      <c r="B121" s="190"/>
      <c r="C121" s="190"/>
      <c r="D121" s="190"/>
      <c r="E121" s="190"/>
      <c r="F121" s="190"/>
      <c r="G121" s="190"/>
      <c r="H121" s="190"/>
      <c r="I121" s="190"/>
      <c r="J121" s="190"/>
      <c r="K121" s="190"/>
      <c r="L121" s="190"/>
      <c r="M121" s="190"/>
      <c r="N121" s="190"/>
      <c r="O121" s="190"/>
      <c r="P121" s="190"/>
      <c r="Q121" s="190"/>
      <c r="R121" s="190"/>
      <c r="S121" s="190"/>
      <c r="T121" s="190"/>
      <c r="U121" s="190"/>
      <c r="V121" s="190"/>
      <c r="W121" s="190"/>
      <c r="X121" s="190"/>
      <c r="Y121" s="190"/>
      <c r="Z121" s="190"/>
      <c r="AA121" s="190"/>
      <c r="AB121" s="190"/>
    </row>
    <row r="122" spans="2:28" x14ac:dyDescent="0.25">
      <c r="B122" s="190"/>
      <c r="C122" s="190"/>
      <c r="D122" s="190"/>
      <c r="E122" s="190"/>
      <c r="F122" s="190"/>
      <c r="G122" s="190"/>
      <c r="H122" s="190"/>
      <c r="I122" s="190"/>
      <c r="J122" s="190"/>
      <c r="K122" s="190"/>
      <c r="L122" s="190"/>
      <c r="M122" s="190"/>
      <c r="N122" s="190"/>
      <c r="O122" s="190"/>
      <c r="P122" s="190"/>
      <c r="Q122" s="190"/>
      <c r="R122" s="190"/>
      <c r="S122" s="190"/>
      <c r="T122" s="190"/>
      <c r="U122" s="190"/>
      <c r="V122" s="190"/>
      <c r="W122" s="190"/>
      <c r="X122" s="190"/>
      <c r="Y122" s="190"/>
      <c r="Z122" s="190"/>
      <c r="AA122" s="190"/>
      <c r="AB122" s="190"/>
    </row>
    <row r="123" spans="2:28" x14ac:dyDescent="0.25">
      <c r="B123" s="190"/>
      <c r="C123" s="190"/>
      <c r="D123" s="190"/>
      <c r="E123" s="190"/>
      <c r="F123" s="190"/>
      <c r="G123" s="190"/>
      <c r="H123" s="190"/>
      <c r="I123" s="190"/>
      <c r="J123" s="190"/>
      <c r="K123" s="190"/>
      <c r="L123" s="190"/>
      <c r="M123" s="190"/>
      <c r="N123" s="190"/>
      <c r="O123" s="190"/>
      <c r="P123" s="190"/>
      <c r="Q123" s="190"/>
      <c r="R123" s="190"/>
      <c r="S123" s="190"/>
      <c r="T123" s="190"/>
      <c r="U123" s="190"/>
      <c r="V123" s="190"/>
      <c r="W123" s="190"/>
      <c r="X123" s="190"/>
      <c r="Y123" s="190"/>
      <c r="Z123" s="190"/>
      <c r="AA123" s="190"/>
      <c r="AB123" s="190"/>
    </row>
    <row r="124" spans="2:28" x14ac:dyDescent="0.25">
      <c r="B124" s="190"/>
      <c r="C124" s="190"/>
      <c r="D124" s="190"/>
      <c r="E124" s="190"/>
      <c r="F124" s="190"/>
      <c r="G124" s="190"/>
      <c r="H124" s="190"/>
      <c r="I124" s="190"/>
      <c r="J124" s="190"/>
      <c r="K124" s="190"/>
      <c r="L124" s="190"/>
      <c r="M124" s="190"/>
      <c r="N124" s="190"/>
      <c r="O124" s="190"/>
      <c r="P124" s="190"/>
      <c r="Q124" s="190"/>
      <c r="R124" s="190"/>
      <c r="S124" s="190"/>
      <c r="T124" s="190"/>
      <c r="U124" s="190"/>
      <c r="V124" s="190"/>
      <c r="W124" s="190"/>
      <c r="X124" s="190"/>
      <c r="Y124" s="190"/>
      <c r="Z124" s="190"/>
      <c r="AA124" s="190"/>
      <c r="AB124" s="190"/>
    </row>
    <row r="125" spans="2:28" x14ac:dyDescent="0.25">
      <c r="B125" s="190"/>
      <c r="C125" s="190"/>
      <c r="D125" s="190"/>
      <c r="E125" s="190"/>
      <c r="F125" s="190"/>
      <c r="G125" s="190"/>
      <c r="H125" s="190"/>
      <c r="I125" s="190"/>
      <c r="J125" s="190"/>
      <c r="K125" s="190"/>
      <c r="L125" s="190"/>
      <c r="M125" s="190"/>
      <c r="N125" s="190"/>
      <c r="O125" s="190"/>
      <c r="P125" s="190"/>
      <c r="Q125" s="190"/>
      <c r="R125" s="190"/>
      <c r="S125" s="190"/>
      <c r="T125" s="190"/>
      <c r="U125" s="190"/>
      <c r="V125" s="190"/>
      <c r="W125" s="190"/>
      <c r="X125" s="190"/>
      <c r="Y125" s="190"/>
      <c r="Z125" s="190"/>
      <c r="AA125" s="190"/>
      <c r="AB125" s="190"/>
    </row>
    <row r="126" spans="2:28" x14ac:dyDescent="0.25">
      <c r="B126" s="190"/>
      <c r="C126" s="190"/>
      <c r="D126" s="190"/>
      <c r="E126" s="190"/>
      <c r="F126" s="190"/>
      <c r="G126" s="190"/>
      <c r="H126" s="190"/>
      <c r="I126" s="190"/>
      <c r="J126" s="190"/>
      <c r="K126" s="190"/>
      <c r="L126" s="190"/>
      <c r="M126" s="190"/>
      <c r="N126" s="190"/>
      <c r="O126" s="190"/>
      <c r="P126" s="190"/>
      <c r="Q126" s="190"/>
      <c r="R126" s="190"/>
      <c r="S126" s="190"/>
      <c r="T126" s="190"/>
      <c r="U126" s="190"/>
      <c r="V126" s="190"/>
      <c r="W126" s="190"/>
      <c r="X126" s="190"/>
      <c r="Y126" s="190"/>
      <c r="Z126" s="190"/>
      <c r="AA126" s="190"/>
      <c r="AB126" s="190"/>
    </row>
    <row r="127" spans="2:28" x14ac:dyDescent="0.25">
      <c r="B127" s="190"/>
      <c r="C127" s="190"/>
      <c r="D127" s="190"/>
      <c r="E127" s="190"/>
      <c r="F127" s="190"/>
      <c r="G127" s="190"/>
      <c r="H127" s="190"/>
      <c r="I127" s="190"/>
      <c r="J127" s="190"/>
      <c r="K127" s="190"/>
      <c r="L127" s="190"/>
      <c r="M127" s="190"/>
      <c r="N127" s="190"/>
      <c r="O127" s="190"/>
      <c r="P127" s="190"/>
      <c r="Q127" s="190"/>
      <c r="R127" s="190"/>
      <c r="S127" s="190"/>
      <c r="T127" s="190"/>
      <c r="U127" s="190"/>
      <c r="V127" s="190"/>
      <c r="W127" s="190"/>
      <c r="X127" s="190"/>
      <c r="Y127" s="190"/>
      <c r="Z127" s="190"/>
      <c r="AA127" s="190"/>
      <c r="AB127" s="190"/>
    </row>
    <row r="128" spans="2:28" x14ac:dyDescent="0.25">
      <c r="B128" s="190"/>
      <c r="C128" s="190"/>
      <c r="D128" s="190"/>
      <c r="E128" s="190"/>
      <c r="F128" s="190"/>
      <c r="G128" s="190"/>
      <c r="H128" s="190"/>
      <c r="I128" s="190"/>
      <c r="J128" s="190"/>
      <c r="K128" s="190"/>
      <c r="L128" s="190"/>
      <c r="M128" s="190"/>
      <c r="N128" s="190"/>
      <c r="O128" s="190"/>
      <c r="P128" s="190"/>
      <c r="Q128" s="190"/>
      <c r="R128" s="190"/>
      <c r="S128" s="190"/>
      <c r="T128" s="190"/>
      <c r="U128" s="190"/>
      <c r="V128" s="190"/>
      <c r="W128" s="190"/>
      <c r="X128" s="190"/>
      <c r="Y128" s="190"/>
      <c r="Z128" s="190"/>
      <c r="AA128" s="190"/>
      <c r="AB128" s="190"/>
    </row>
    <row r="129" spans="2:28" x14ac:dyDescent="0.25">
      <c r="B129" s="190"/>
      <c r="C129" s="190"/>
      <c r="D129" s="190"/>
      <c r="E129" s="190"/>
      <c r="F129" s="190"/>
      <c r="G129" s="190"/>
      <c r="H129" s="190"/>
      <c r="I129" s="190"/>
      <c r="J129" s="190"/>
      <c r="K129" s="190"/>
      <c r="L129" s="190"/>
      <c r="M129" s="190"/>
      <c r="N129" s="190"/>
      <c r="O129" s="190"/>
      <c r="P129" s="190"/>
      <c r="Q129" s="190"/>
      <c r="R129" s="190"/>
      <c r="S129" s="190"/>
      <c r="T129" s="190"/>
      <c r="U129" s="190"/>
      <c r="V129" s="190"/>
      <c r="W129" s="190"/>
      <c r="X129" s="190"/>
      <c r="Y129" s="190"/>
      <c r="Z129" s="190"/>
      <c r="AA129" s="190"/>
      <c r="AB129" s="190"/>
    </row>
    <row r="130" spans="2:28" x14ac:dyDescent="0.25">
      <c r="B130" s="190"/>
      <c r="C130" s="190"/>
      <c r="D130" s="190"/>
      <c r="E130" s="190"/>
      <c r="F130" s="190"/>
      <c r="G130" s="190"/>
      <c r="H130" s="190"/>
      <c r="I130" s="190"/>
      <c r="J130" s="190"/>
      <c r="K130" s="190"/>
      <c r="L130" s="190"/>
      <c r="M130" s="190"/>
      <c r="N130" s="190"/>
      <c r="O130" s="190"/>
      <c r="P130" s="190"/>
      <c r="Q130" s="190"/>
      <c r="R130" s="190"/>
      <c r="S130" s="190"/>
      <c r="T130" s="190"/>
      <c r="U130" s="190"/>
      <c r="V130" s="190"/>
      <c r="W130" s="190"/>
      <c r="X130" s="190"/>
      <c r="Y130" s="190"/>
      <c r="Z130" s="190"/>
      <c r="AA130" s="190"/>
      <c r="AB130" s="190"/>
    </row>
    <row r="131" spans="2:28" x14ac:dyDescent="0.25">
      <c r="B131" s="190"/>
      <c r="C131" s="190"/>
      <c r="D131" s="190"/>
      <c r="E131" s="190"/>
      <c r="F131" s="190"/>
      <c r="G131" s="190"/>
      <c r="H131" s="190"/>
      <c r="I131" s="190"/>
      <c r="J131" s="190"/>
      <c r="K131" s="190"/>
      <c r="L131" s="190"/>
      <c r="M131" s="190"/>
      <c r="N131" s="190"/>
      <c r="O131" s="190"/>
      <c r="P131" s="190"/>
      <c r="Q131" s="190"/>
      <c r="R131" s="190"/>
      <c r="S131" s="190"/>
      <c r="T131" s="190"/>
      <c r="U131" s="190"/>
      <c r="V131" s="190"/>
      <c r="W131" s="190"/>
      <c r="X131" s="190"/>
      <c r="Y131" s="190"/>
      <c r="Z131" s="190"/>
      <c r="AA131" s="190"/>
      <c r="AB131" s="190"/>
    </row>
    <row r="132" spans="2:28" x14ac:dyDescent="0.25">
      <c r="B132" s="190"/>
      <c r="C132" s="190"/>
      <c r="D132" s="190"/>
      <c r="E132" s="190"/>
      <c r="F132" s="190"/>
      <c r="G132" s="190"/>
      <c r="H132" s="190"/>
      <c r="I132" s="190"/>
      <c r="J132" s="190"/>
      <c r="K132" s="190"/>
      <c r="L132" s="190"/>
      <c r="M132" s="190"/>
      <c r="N132" s="190"/>
      <c r="O132" s="190"/>
      <c r="P132" s="190"/>
      <c r="Q132" s="190"/>
      <c r="R132" s="190"/>
      <c r="S132" s="190"/>
      <c r="T132" s="190"/>
      <c r="U132" s="190"/>
      <c r="V132" s="190"/>
      <c r="W132" s="190"/>
      <c r="X132" s="190"/>
      <c r="Y132" s="190"/>
      <c r="Z132" s="190"/>
      <c r="AA132" s="190"/>
      <c r="AB132" s="190"/>
    </row>
    <row r="133" spans="2:28" x14ac:dyDescent="0.25">
      <c r="B133" s="190"/>
      <c r="C133" s="190"/>
      <c r="D133" s="190"/>
      <c r="E133" s="190"/>
      <c r="F133" s="190"/>
      <c r="G133" s="190"/>
      <c r="H133" s="190"/>
      <c r="I133" s="190"/>
      <c r="J133" s="190"/>
      <c r="K133" s="190"/>
      <c r="L133" s="190"/>
      <c r="M133" s="190"/>
      <c r="N133" s="190"/>
      <c r="O133" s="190"/>
      <c r="P133" s="190"/>
      <c r="Q133" s="190"/>
      <c r="R133" s="190"/>
      <c r="S133" s="190"/>
      <c r="T133" s="190"/>
      <c r="U133" s="190"/>
      <c r="V133" s="190"/>
      <c r="W133" s="190"/>
      <c r="X133" s="190"/>
      <c r="Y133" s="190"/>
      <c r="Z133" s="190"/>
      <c r="AA133" s="190"/>
      <c r="AB133" s="190"/>
    </row>
    <row r="134" spans="2:28" x14ac:dyDescent="0.25">
      <c r="B134" s="190"/>
      <c r="C134" s="190"/>
      <c r="D134" s="190"/>
      <c r="E134" s="190"/>
      <c r="F134" s="190"/>
      <c r="G134" s="190"/>
      <c r="H134" s="190"/>
      <c r="I134" s="190"/>
      <c r="J134" s="190"/>
      <c r="K134" s="190"/>
      <c r="L134" s="190"/>
      <c r="M134" s="190"/>
      <c r="N134" s="190"/>
      <c r="O134" s="190"/>
      <c r="P134" s="190"/>
      <c r="Q134" s="190"/>
      <c r="R134" s="190"/>
      <c r="S134" s="190"/>
      <c r="T134" s="190"/>
      <c r="U134" s="190"/>
      <c r="V134" s="190"/>
      <c r="W134" s="190"/>
      <c r="X134" s="190"/>
      <c r="Y134" s="190"/>
      <c r="Z134" s="190"/>
      <c r="AA134" s="190"/>
      <c r="AB134" s="190"/>
    </row>
    <row r="135" spans="2:28" x14ac:dyDescent="0.25">
      <c r="B135" s="190"/>
      <c r="C135" s="190"/>
      <c r="D135" s="190"/>
      <c r="E135" s="190"/>
      <c r="F135" s="190"/>
      <c r="G135" s="190"/>
      <c r="H135" s="190"/>
      <c r="I135" s="190"/>
      <c r="J135" s="190"/>
      <c r="K135" s="190"/>
      <c r="L135" s="190"/>
      <c r="M135" s="190"/>
      <c r="N135" s="190"/>
      <c r="O135" s="190"/>
      <c r="P135" s="190"/>
      <c r="Q135" s="190"/>
      <c r="R135" s="190"/>
      <c r="S135" s="190"/>
      <c r="T135" s="190"/>
      <c r="U135" s="190"/>
      <c r="V135" s="190"/>
      <c r="W135" s="190"/>
      <c r="X135" s="190"/>
      <c r="Y135" s="190"/>
      <c r="Z135" s="190"/>
      <c r="AA135" s="190"/>
      <c r="AB135" s="190"/>
    </row>
    <row r="136" spans="2:28" x14ac:dyDescent="0.25">
      <c r="B136" s="190"/>
      <c r="C136" s="190"/>
      <c r="D136" s="190"/>
      <c r="E136" s="190"/>
      <c r="F136" s="190"/>
      <c r="G136" s="190"/>
      <c r="H136" s="190"/>
      <c r="I136" s="190"/>
      <c r="J136" s="190"/>
      <c r="K136" s="190"/>
      <c r="L136" s="190"/>
      <c r="M136" s="190"/>
      <c r="N136" s="190"/>
      <c r="O136" s="190"/>
      <c r="P136" s="190"/>
      <c r="Q136" s="190"/>
      <c r="R136" s="190"/>
      <c r="S136" s="190"/>
      <c r="T136" s="190"/>
      <c r="U136" s="190"/>
      <c r="V136" s="190"/>
      <c r="W136" s="190"/>
      <c r="X136" s="190"/>
      <c r="Y136" s="190"/>
      <c r="Z136" s="190"/>
      <c r="AA136" s="190"/>
      <c r="AB136" s="190"/>
    </row>
    <row r="137" spans="2:28" x14ac:dyDescent="0.25">
      <c r="B137" s="190"/>
      <c r="C137" s="190"/>
      <c r="D137" s="190"/>
      <c r="E137" s="190"/>
      <c r="F137" s="190"/>
      <c r="G137" s="190"/>
      <c r="H137" s="190"/>
      <c r="I137" s="190"/>
      <c r="J137" s="190"/>
      <c r="K137" s="190"/>
      <c r="L137" s="190"/>
      <c r="M137" s="190"/>
      <c r="N137" s="190"/>
      <c r="O137" s="190"/>
      <c r="P137" s="190"/>
      <c r="Q137" s="190"/>
      <c r="R137" s="190"/>
      <c r="S137" s="190"/>
      <c r="T137" s="190"/>
      <c r="U137" s="190"/>
      <c r="V137" s="190"/>
      <c r="W137" s="190"/>
      <c r="X137" s="190"/>
      <c r="Y137" s="190"/>
      <c r="Z137" s="190"/>
      <c r="AA137" s="190"/>
      <c r="AB137" s="190"/>
    </row>
    <row r="138" spans="2:28" x14ac:dyDescent="0.25">
      <c r="B138" s="190"/>
      <c r="C138" s="190"/>
      <c r="D138" s="190"/>
      <c r="E138" s="190"/>
      <c r="F138" s="190"/>
      <c r="G138" s="190"/>
      <c r="H138" s="190"/>
      <c r="I138" s="190"/>
      <c r="J138" s="190"/>
      <c r="K138" s="190"/>
      <c r="L138" s="190"/>
      <c r="M138" s="190"/>
      <c r="N138" s="190"/>
      <c r="O138" s="190"/>
      <c r="P138" s="190"/>
      <c r="Q138" s="190"/>
      <c r="R138" s="190"/>
      <c r="S138" s="190"/>
      <c r="T138" s="190"/>
      <c r="U138" s="190"/>
      <c r="V138" s="190"/>
      <c r="W138" s="190"/>
      <c r="X138" s="190"/>
      <c r="Y138" s="190"/>
      <c r="Z138" s="190"/>
      <c r="AA138" s="190"/>
      <c r="AB138" s="190"/>
    </row>
    <row r="139" spans="2:28" x14ac:dyDescent="0.25">
      <c r="B139" s="190"/>
      <c r="C139" s="190"/>
      <c r="D139" s="190"/>
      <c r="E139" s="190"/>
      <c r="F139" s="190"/>
      <c r="G139" s="190"/>
      <c r="H139" s="190"/>
      <c r="I139" s="190"/>
      <c r="J139" s="190"/>
      <c r="K139" s="190"/>
      <c r="L139" s="190"/>
      <c r="M139" s="190"/>
      <c r="N139" s="190"/>
      <c r="O139" s="190"/>
      <c r="P139" s="190"/>
      <c r="Q139" s="190"/>
      <c r="R139" s="190"/>
      <c r="S139" s="190"/>
      <c r="T139" s="190"/>
      <c r="U139" s="190"/>
      <c r="V139" s="190"/>
      <c r="W139" s="190"/>
      <c r="X139" s="190"/>
      <c r="Y139" s="190"/>
      <c r="Z139" s="190"/>
      <c r="AA139" s="190"/>
      <c r="AB139" s="190"/>
    </row>
    <row r="140" spans="2:28" x14ac:dyDescent="0.25">
      <c r="B140" s="190"/>
      <c r="C140" s="190"/>
      <c r="D140" s="190"/>
      <c r="E140" s="190"/>
      <c r="F140" s="190"/>
      <c r="G140" s="190"/>
      <c r="H140" s="190"/>
      <c r="I140" s="190"/>
      <c r="J140" s="190"/>
      <c r="K140" s="190"/>
      <c r="L140" s="190"/>
      <c r="M140" s="190"/>
      <c r="N140" s="190"/>
      <c r="O140" s="190"/>
      <c r="P140" s="190"/>
      <c r="Q140" s="190"/>
      <c r="R140" s="190"/>
      <c r="S140" s="190"/>
      <c r="T140" s="190"/>
      <c r="U140" s="190"/>
      <c r="V140" s="190"/>
      <c r="W140" s="190"/>
      <c r="X140" s="190"/>
      <c r="Y140" s="190"/>
      <c r="Z140" s="190"/>
      <c r="AA140" s="190"/>
      <c r="AB140" s="190"/>
    </row>
    <row r="141" spans="2:28" x14ac:dyDescent="0.25">
      <c r="B141" s="190"/>
      <c r="C141" s="190"/>
      <c r="D141" s="190"/>
      <c r="E141" s="190"/>
      <c r="F141" s="190"/>
      <c r="G141" s="190"/>
      <c r="H141" s="190"/>
      <c r="I141" s="190"/>
      <c r="J141" s="190"/>
      <c r="K141" s="190"/>
      <c r="L141" s="190"/>
      <c r="M141" s="190"/>
      <c r="N141" s="190"/>
      <c r="O141" s="190"/>
      <c r="P141" s="190"/>
      <c r="Q141" s="190"/>
      <c r="R141" s="190"/>
      <c r="S141" s="190"/>
      <c r="T141" s="190"/>
      <c r="U141" s="190"/>
      <c r="V141" s="190"/>
      <c r="W141" s="190"/>
      <c r="X141" s="190"/>
      <c r="Y141" s="190"/>
      <c r="Z141" s="190"/>
      <c r="AA141" s="190"/>
      <c r="AB141" s="190"/>
    </row>
    <row r="142" spans="2:28" x14ac:dyDescent="0.25">
      <c r="B142" s="190"/>
      <c r="C142" s="190"/>
      <c r="D142" s="190"/>
      <c r="E142" s="190"/>
      <c r="F142" s="190"/>
      <c r="G142" s="190"/>
      <c r="H142" s="190"/>
      <c r="I142" s="190"/>
      <c r="J142" s="190"/>
      <c r="K142" s="190"/>
      <c r="L142" s="190"/>
      <c r="M142" s="190"/>
      <c r="N142" s="190"/>
      <c r="O142" s="190"/>
      <c r="P142" s="190"/>
      <c r="Q142" s="190"/>
      <c r="R142" s="190"/>
      <c r="S142" s="190"/>
      <c r="T142" s="190"/>
      <c r="U142" s="190"/>
      <c r="V142" s="190"/>
      <c r="W142" s="190"/>
      <c r="X142" s="190"/>
      <c r="Y142" s="190"/>
      <c r="Z142" s="190"/>
      <c r="AA142" s="190"/>
      <c r="AB142" s="190"/>
    </row>
    <row r="143" spans="2:28" x14ac:dyDescent="0.25">
      <c r="B143" s="190"/>
      <c r="C143" s="190"/>
      <c r="D143" s="190"/>
      <c r="E143" s="190"/>
      <c r="F143" s="190"/>
      <c r="G143" s="190"/>
      <c r="H143" s="190"/>
      <c r="I143" s="190"/>
      <c r="J143" s="190"/>
      <c r="K143" s="190"/>
      <c r="L143" s="190"/>
      <c r="M143" s="190"/>
      <c r="N143" s="190"/>
      <c r="O143" s="190"/>
      <c r="P143" s="190"/>
      <c r="Q143" s="190"/>
      <c r="R143" s="190"/>
      <c r="S143" s="190"/>
      <c r="T143" s="190"/>
      <c r="U143" s="190"/>
      <c r="V143" s="190"/>
      <c r="W143" s="190"/>
      <c r="X143" s="190"/>
      <c r="Y143" s="190"/>
      <c r="Z143" s="190"/>
      <c r="AA143" s="190"/>
      <c r="AB143" s="190"/>
    </row>
    <row r="144" spans="2:28" x14ac:dyDescent="0.25">
      <c r="B144" s="190"/>
      <c r="C144" s="190"/>
      <c r="D144" s="190"/>
      <c r="E144" s="190"/>
      <c r="F144" s="190"/>
      <c r="G144" s="190"/>
      <c r="H144" s="190"/>
      <c r="I144" s="190"/>
      <c r="J144" s="190"/>
      <c r="K144" s="190"/>
      <c r="L144" s="190"/>
      <c r="M144" s="190"/>
      <c r="N144" s="190"/>
      <c r="O144" s="190"/>
      <c r="P144" s="190"/>
      <c r="Q144" s="190"/>
      <c r="R144" s="190"/>
      <c r="S144" s="190"/>
      <c r="T144" s="190"/>
      <c r="U144" s="190"/>
      <c r="V144" s="190"/>
      <c r="W144" s="190"/>
      <c r="X144" s="190"/>
      <c r="Y144" s="190"/>
      <c r="Z144" s="190"/>
      <c r="AA144" s="190"/>
      <c r="AB144" s="190"/>
    </row>
    <row r="145" spans="2:28" x14ac:dyDescent="0.25">
      <c r="B145" s="190"/>
      <c r="C145" s="190"/>
      <c r="D145" s="190"/>
      <c r="E145" s="190"/>
      <c r="F145" s="190"/>
      <c r="G145" s="190"/>
      <c r="H145" s="190"/>
      <c r="I145" s="190"/>
      <c r="J145" s="190"/>
      <c r="K145" s="190"/>
      <c r="L145" s="190"/>
      <c r="M145" s="190"/>
      <c r="N145" s="190"/>
      <c r="O145" s="190"/>
      <c r="P145" s="190"/>
      <c r="Q145" s="190"/>
      <c r="R145" s="190"/>
      <c r="S145" s="190"/>
      <c r="T145" s="190"/>
      <c r="U145" s="190"/>
      <c r="V145" s="190"/>
      <c r="W145" s="190"/>
      <c r="X145" s="190"/>
      <c r="Y145" s="190"/>
      <c r="Z145" s="190"/>
      <c r="AA145" s="190"/>
      <c r="AB145" s="190"/>
    </row>
    <row r="146" spans="2:28" x14ac:dyDescent="0.25">
      <c r="B146" s="190"/>
      <c r="C146" s="190"/>
      <c r="D146" s="190"/>
      <c r="E146" s="190"/>
      <c r="F146" s="190"/>
      <c r="G146" s="190"/>
      <c r="H146" s="190"/>
      <c r="I146" s="190"/>
      <c r="J146" s="190"/>
      <c r="K146" s="190"/>
      <c r="L146" s="190"/>
      <c r="M146" s="190"/>
      <c r="N146" s="190"/>
      <c r="O146" s="190"/>
      <c r="P146" s="190"/>
      <c r="Q146" s="190"/>
      <c r="R146" s="190"/>
      <c r="S146" s="190"/>
      <c r="T146" s="190"/>
      <c r="U146" s="190"/>
      <c r="V146" s="190"/>
      <c r="W146" s="190"/>
      <c r="X146" s="190"/>
      <c r="Y146" s="190"/>
      <c r="Z146" s="190"/>
      <c r="AA146" s="190"/>
      <c r="AB146" s="190"/>
    </row>
    <row r="147" spans="2:28" x14ac:dyDescent="0.25">
      <c r="B147" s="190"/>
      <c r="C147" s="190"/>
      <c r="D147" s="190"/>
      <c r="E147" s="190"/>
      <c r="F147" s="190"/>
      <c r="G147" s="190"/>
      <c r="H147" s="190"/>
      <c r="I147" s="190"/>
      <c r="J147" s="190"/>
      <c r="K147" s="190"/>
      <c r="L147" s="190"/>
      <c r="M147" s="190"/>
      <c r="N147" s="190"/>
      <c r="O147" s="190"/>
      <c r="P147" s="190"/>
      <c r="Q147" s="190"/>
      <c r="R147" s="190"/>
      <c r="S147" s="190"/>
      <c r="T147" s="190"/>
      <c r="U147" s="190"/>
      <c r="V147" s="190"/>
      <c r="W147" s="190"/>
      <c r="X147" s="190"/>
      <c r="Y147" s="190"/>
      <c r="Z147" s="190"/>
      <c r="AA147" s="190"/>
      <c r="AB147" s="190"/>
    </row>
    <row r="148" spans="2:28" x14ac:dyDescent="0.25">
      <c r="B148" s="190"/>
      <c r="C148" s="190"/>
      <c r="D148" s="190"/>
      <c r="E148" s="190"/>
      <c r="F148" s="190"/>
      <c r="G148" s="190"/>
      <c r="H148" s="190"/>
      <c r="I148" s="190"/>
      <c r="J148" s="190"/>
      <c r="K148" s="190"/>
      <c r="L148" s="190"/>
      <c r="M148" s="190"/>
      <c r="N148" s="190"/>
      <c r="O148" s="190"/>
      <c r="P148" s="190"/>
      <c r="Q148" s="190"/>
      <c r="R148" s="190"/>
      <c r="S148" s="190"/>
      <c r="T148" s="190"/>
      <c r="U148" s="190"/>
      <c r="V148" s="190"/>
      <c r="W148" s="190"/>
      <c r="X148" s="190"/>
      <c r="Y148" s="190"/>
      <c r="Z148" s="190"/>
      <c r="AA148" s="190"/>
      <c r="AB148" s="190"/>
    </row>
    <row r="149" spans="2:28" x14ac:dyDescent="0.25">
      <c r="B149" s="190"/>
      <c r="C149" s="190"/>
      <c r="D149" s="190"/>
      <c r="E149" s="190"/>
      <c r="F149" s="190"/>
      <c r="G149" s="190"/>
      <c r="H149" s="190"/>
      <c r="I149" s="190"/>
      <c r="J149" s="190"/>
      <c r="K149" s="190"/>
      <c r="L149" s="190"/>
      <c r="M149" s="190"/>
      <c r="N149" s="190"/>
      <c r="O149" s="190"/>
      <c r="P149" s="190"/>
      <c r="Q149" s="190"/>
      <c r="R149" s="190"/>
      <c r="S149" s="190"/>
      <c r="T149" s="190"/>
      <c r="U149" s="190"/>
      <c r="V149" s="190"/>
      <c r="W149" s="190"/>
      <c r="X149" s="190"/>
      <c r="Y149" s="190"/>
      <c r="Z149" s="190"/>
      <c r="AA149" s="190"/>
      <c r="AB149" s="190"/>
    </row>
    <row r="150" spans="2:28" x14ac:dyDescent="0.25">
      <c r="B150" s="190"/>
      <c r="C150" s="190"/>
      <c r="D150" s="190"/>
      <c r="E150" s="190"/>
      <c r="F150" s="190"/>
      <c r="G150" s="190"/>
      <c r="H150" s="190"/>
      <c r="I150" s="190"/>
      <c r="J150" s="190"/>
      <c r="K150" s="190"/>
      <c r="L150" s="190"/>
      <c r="M150" s="190"/>
      <c r="N150" s="190"/>
      <c r="O150" s="190"/>
      <c r="P150" s="190"/>
      <c r="Q150" s="190"/>
      <c r="R150" s="190"/>
      <c r="S150" s="190"/>
      <c r="T150" s="190"/>
      <c r="U150" s="190"/>
      <c r="V150" s="190"/>
      <c r="W150" s="190"/>
      <c r="X150" s="190"/>
      <c r="Y150" s="190"/>
      <c r="Z150" s="190"/>
      <c r="AA150" s="190"/>
      <c r="AB150" s="190"/>
    </row>
    <row r="151" spans="2:28" x14ac:dyDescent="0.25">
      <c r="B151" s="190"/>
      <c r="C151" s="190"/>
      <c r="D151" s="190"/>
      <c r="E151" s="190"/>
      <c r="F151" s="190"/>
      <c r="G151" s="190"/>
      <c r="H151" s="190"/>
      <c r="I151" s="190"/>
      <c r="J151" s="190"/>
      <c r="K151" s="190"/>
      <c r="L151" s="190"/>
      <c r="M151" s="190"/>
      <c r="N151" s="190"/>
      <c r="O151" s="190"/>
      <c r="P151" s="190"/>
      <c r="Q151" s="190"/>
      <c r="R151" s="190"/>
      <c r="S151" s="190"/>
      <c r="T151" s="190"/>
      <c r="U151" s="190"/>
      <c r="V151" s="190"/>
      <c r="W151" s="190"/>
      <c r="X151" s="190"/>
      <c r="Y151" s="190"/>
      <c r="Z151" s="190"/>
      <c r="AA151" s="190"/>
      <c r="AB151" s="190"/>
    </row>
    <row r="152" spans="2:28" x14ac:dyDescent="0.25">
      <c r="B152" s="190"/>
      <c r="C152" s="190"/>
      <c r="D152" s="190"/>
      <c r="E152" s="190"/>
      <c r="F152" s="190"/>
      <c r="G152" s="190"/>
      <c r="H152" s="190"/>
      <c r="I152" s="190"/>
      <c r="J152" s="190"/>
      <c r="K152" s="190"/>
      <c r="L152" s="190"/>
      <c r="M152" s="190"/>
      <c r="N152" s="190"/>
      <c r="O152" s="190"/>
      <c r="P152" s="190"/>
      <c r="Q152" s="190"/>
      <c r="R152" s="190"/>
      <c r="S152" s="190"/>
      <c r="T152" s="190"/>
      <c r="U152" s="190"/>
      <c r="V152" s="190"/>
      <c r="W152" s="190"/>
      <c r="X152" s="190"/>
      <c r="Y152" s="190"/>
      <c r="Z152" s="190"/>
      <c r="AA152" s="190"/>
      <c r="AB152" s="190"/>
    </row>
    <row r="153" spans="2:28" x14ac:dyDescent="0.25">
      <c r="B153" s="190"/>
      <c r="C153" s="190"/>
      <c r="D153" s="190"/>
      <c r="E153" s="190"/>
      <c r="F153" s="190"/>
      <c r="G153" s="190"/>
      <c r="H153" s="190"/>
      <c r="I153" s="190"/>
      <c r="J153" s="190"/>
      <c r="K153" s="190"/>
      <c r="L153" s="190"/>
      <c r="M153" s="190"/>
      <c r="N153" s="190"/>
      <c r="O153" s="190"/>
      <c r="P153" s="190"/>
      <c r="Q153" s="190"/>
      <c r="R153" s="190"/>
      <c r="S153" s="190"/>
      <c r="T153" s="190"/>
      <c r="U153" s="190"/>
      <c r="V153" s="190"/>
      <c r="W153" s="190"/>
      <c r="X153" s="190"/>
      <c r="Y153" s="190"/>
      <c r="Z153" s="190"/>
      <c r="AA153" s="190"/>
      <c r="AB153" s="190"/>
    </row>
    <row r="154" spans="2:28" x14ac:dyDescent="0.25">
      <c r="B154" s="190"/>
      <c r="C154" s="190"/>
      <c r="D154" s="190"/>
      <c r="E154" s="190"/>
      <c r="F154" s="190"/>
      <c r="G154" s="190"/>
      <c r="H154" s="190"/>
      <c r="I154" s="190"/>
      <c r="J154" s="190"/>
      <c r="K154" s="190"/>
      <c r="L154" s="190"/>
      <c r="M154" s="190"/>
      <c r="N154" s="190"/>
      <c r="O154" s="190"/>
      <c r="P154" s="190"/>
      <c r="Q154" s="190"/>
      <c r="R154" s="190"/>
      <c r="S154" s="190"/>
      <c r="T154" s="190"/>
      <c r="U154" s="190"/>
      <c r="V154" s="190"/>
      <c r="W154" s="190"/>
      <c r="X154" s="190"/>
      <c r="Y154" s="190"/>
      <c r="Z154" s="190"/>
      <c r="AA154" s="190"/>
      <c r="AB154" s="190"/>
    </row>
    <row r="155" spans="2:28" x14ac:dyDescent="0.25">
      <c r="B155" s="190"/>
      <c r="C155" s="190"/>
      <c r="D155" s="190"/>
      <c r="E155" s="190"/>
      <c r="F155" s="190"/>
      <c r="G155" s="190"/>
      <c r="H155" s="190"/>
      <c r="I155" s="190"/>
      <c r="J155" s="190"/>
      <c r="K155" s="190"/>
      <c r="L155" s="190"/>
      <c r="M155" s="190"/>
      <c r="N155" s="190"/>
      <c r="O155" s="190"/>
      <c r="P155" s="190"/>
      <c r="Q155" s="190"/>
      <c r="R155" s="190"/>
      <c r="S155" s="190"/>
      <c r="T155" s="190"/>
      <c r="U155" s="190"/>
      <c r="V155" s="190"/>
      <c r="W155" s="190"/>
      <c r="X155" s="190"/>
      <c r="Y155" s="190"/>
      <c r="Z155" s="190"/>
      <c r="AA155" s="190"/>
      <c r="AB155" s="190"/>
    </row>
    <row r="156" spans="2:28" x14ac:dyDescent="0.25">
      <c r="B156" s="190"/>
      <c r="C156" s="190"/>
      <c r="D156" s="190"/>
      <c r="E156" s="190"/>
      <c r="F156" s="190"/>
      <c r="G156" s="190"/>
      <c r="H156" s="190"/>
      <c r="I156" s="190"/>
      <c r="J156" s="190"/>
      <c r="K156" s="190"/>
      <c r="L156" s="190"/>
      <c r="M156" s="190"/>
      <c r="N156" s="190"/>
      <c r="O156" s="190"/>
      <c r="P156" s="190"/>
      <c r="Q156" s="190"/>
      <c r="R156" s="190"/>
      <c r="S156" s="190"/>
      <c r="T156" s="190"/>
      <c r="U156" s="190"/>
      <c r="V156" s="190"/>
      <c r="W156" s="190"/>
      <c r="X156" s="190"/>
      <c r="Y156" s="190"/>
      <c r="Z156" s="190"/>
      <c r="AA156" s="190"/>
      <c r="AB156" s="190"/>
    </row>
    <row r="157" spans="2:28" x14ac:dyDescent="0.25">
      <c r="B157" s="190"/>
      <c r="C157" s="190"/>
      <c r="D157" s="190"/>
      <c r="E157" s="190"/>
      <c r="F157" s="190"/>
      <c r="G157" s="190"/>
      <c r="H157" s="190"/>
      <c r="I157" s="190"/>
      <c r="J157" s="190"/>
      <c r="K157" s="190"/>
      <c r="L157" s="190"/>
      <c r="M157" s="190"/>
      <c r="N157" s="190"/>
      <c r="O157" s="190"/>
      <c r="P157" s="190"/>
      <c r="Q157" s="190"/>
      <c r="R157" s="190"/>
      <c r="S157" s="190"/>
      <c r="T157" s="190"/>
      <c r="U157" s="190"/>
      <c r="V157" s="190"/>
      <c r="W157" s="190"/>
      <c r="X157" s="190"/>
      <c r="Y157" s="190"/>
      <c r="Z157" s="190"/>
      <c r="AA157" s="190"/>
      <c r="AB157" s="190"/>
    </row>
    <row r="158" spans="2:28" x14ac:dyDescent="0.25">
      <c r="B158" s="190"/>
      <c r="C158" s="190"/>
      <c r="D158" s="190"/>
      <c r="E158" s="190"/>
      <c r="F158" s="190"/>
      <c r="G158" s="190"/>
      <c r="H158" s="190"/>
      <c r="I158" s="190"/>
      <c r="J158" s="190"/>
      <c r="K158" s="190"/>
      <c r="L158" s="190"/>
      <c r="M158" s="190"/>
      <c r="N158" s="190"/>
      <c r="O158" s="190"/>
      <c r="P158" s="190"/>
      <c r="Q158" s="190"/>
      <c r="R158" s="190"/>
      <c r="S158" s="190"/>
      <c r="T158" s="190"/>
      <c r="U158" s="190"/>
      <c r="V158" s="190"/>
      <c r="W158" s="190"/>
      <c r="X158" s="190"/>
      <c r="Y158" s="190"/>
      <c r="Z158" s="190"/>
      <c r="AA158" s="190"/>
      <c r="AB158" s="190"/>
    </row>
    <row r="159" spans="2:28" x14ac:dyDescent="0.25">
      <c r="B159" s="190"/>
      <c r="C159" s="190"/>
      <c r="D159" s="190"/>
      <c r="E159" s="190"/>
      <c r="F159" s="190"/>
      <c r="G159" s="190"/>
      <c r="H159" s="190"/>
      <c r="I159" s="190"/>
      <c r="J159" s="190"/>
      <c r="K159" s="190"/>
      <c r="L159" s="190"/>
      <c r="M159" s="190"/>
      <c r="N159" s="190"/>
      <c r="O159" s="190"/>
      <c r="P159" s="190"/>
      <c r="Q159" s="190"/>
      <c r="R159" s="190"/>
      <c r="S159" s="190"/>
      <c r="T159" s="190"/>
      <c r="U159" s="190"/>
      <c r="V159" s="190"/>
      <c r="W159" s="190"/>
      <c r="X159" s="190"/>
      <c r="Y159" s="190"/>
      <c r="Z159" s="190"/>
      <c r="AA159" s="190"/>
      <c r="AB159" s="190"/>
    </row>
    <row r="160" spans="2:28" x14ac:dyDescent="0.25">
      <c r="B160" s="190"/>
      <c r="C160" s="190"/>
      <c r="D160" s="190"/>
      <c r="E160" s="190"/>
      <c r="F160" s="190"/>
      <c r="G160" s="190"/>
      <c r="H160" s="190"/>
      <c r="I160" s="190"/>
      <c r="J160" s="190"/>
      <c r="K160" s="190"/>
      <c r="L160" s="190"/>
      <c r="M160" s="190"/>
      <c r="N160" s="190"/>
      <c r="O160" s="190"/>
      <c r="P160" s="190"/>
      <c r="Q160" s="190"/>
      <c r="R160" s="190"/>
      <c r="S160" s="190"/>
      <c r="T160" s="190"/>
      <c r="U160" s="190"/>
      <c r="V160" s="190"/>
      <c r="W160" s="190"/>
      <c r="X160" s="190"/>
      <c r="Y160" s="190"/>
      <c r="Z160" s="190"/>
      <c r="AA160" s="190"/>
      <c r="AB160" s="190"/>
    </row>
    <row r="161" spans="2:28" x14ac:dyDescent="0.25">
      <c r="B161" s="190"/>
      <c r="C161" s="190"/>
      <c r="D161" s="190"/>
      <c r="E161" s="190"/>
      <c r="F161" s="190"/>
      <c r="G161" s="190"/>
      <c r="H161" s="190"/>
      <c r="I161" s="190"/>
      <c r="J161" s="190"/>
      <c r="K161" s="190"/>
      <c r="L161" s="190"/>
      <c r="M161" s="190"/>
      <c r="N161" s="190"/>
      <c r="O161" s="190"/>
      <c r="P161" s="190"/>
      <c r="Q161" s="190"/>
      <c r="R161" s="190"/>
      <c r="S161" s="190"/>
      <c r="T161" s="190"/>
      <c r="U161" s="190"/>
      <c r="V161" s="190"/>
      <c r="W161" s="190"/>
      <c r="X161" s="190"/>
      <c r="Y161" s="190"/>
      <c r="Z161" s="190"/>
      <c r="AA161" s="190"/>
      <c r="AB161" s="190"/>
    </row>
    <row r="162" spans="2:28" x14ac:dyDescent="0.25">
      <c r="B162" s="190"/>
      <c r="C162" s="190"/>
      <c r="D162" s="190"/>
      <c r="E162" s="190"/>
      <c r="F162" s="190"/>
      <c r="G162" s="190"/>
      <c r="H162" s="190"/>
      <c r="I162" s="190"/>
      <c r="J162" s="190"/>
      <c r="K162" s="190"/>
      <c r="L162" s="190"/>
      <c r="M162" s="190"/>
      <c r="N162" s="190"/>
      <c r="O162" s="190"/>
      <c r="P162" s="190"/>
      <c r="Q162" s="190"/>
      <c r="R162" s="190"/>
      <c r="S162" s="190"/>
      <c r="T162" s="190"/>
      <c r="U162" s="190"/>
      <c r="V162" s="190"/>
      <c r="W162" s="190"/>
      <c r="X162" s="190"/>
      <c r="Y162" s="190"/>
      <c r="Z162" s="190"/>
      <c r="AA162" s="190"/>
      <c r="AB162" s="190"/>
    </row>
    <row r="163" spans="2:28" x14ac:dyDescent="0.25">
      <c r="B163" s="190"/>
      <c r="C163" s="190"/>
      <c r="D163" s="190"/>
      <c r="E163" s="190"/>
      <c r="F163" s="190"/>
      <c r="G163" s="190"/>
      <c r="H163" s="190"/>
      <c r="I163" s="190"/>
      <c r="J163" s="190"/>
      <c r="K163" s="190"/>
      <c r="L163" s="190"/>
      <c r="M163" s="190"/>
      <c r="N163" s="190"/>
      <c r="O163" s="190"/>
      <c r="P163" s="190"/>
      <c r="Q163" s="190"/>
      <c r="R163" s="190"/>
      <c r="S163" s="190"/>
      <c r="T163" s="190"/>
      <c r="U163" s="190"/>
      <c r="V163" s="190"/>
      <c r="W163" s="190"/>
      <c r="X163" s="190"/>
      <c r="Y163" s="190"/>
      <c r="Z163" s="190"/>
      <c r="AA163" s="190"/>
      <c r="AB163" s="190"/>
    </row>
    <row r="164" spans="2:28" x14ac:dyDescent="0.25">
      <c r="B164" s="190"/>
      <c r="C164" s="190"/>
      <c r="D164" s="190"/>
      <c r="E164" s="190"/>
      <c r="F164" s="190"/>
      <c r="G164" s="190"/>
      <c r="H164" s="190"/>
      <c r="I164" s="190"/>
      <c r="J164" s="190"/>
      <c r="K164" s="190"/>
      <c r="L164" s="190"/>
      <c r="M164" s="190"/>
      <c r="N164" s="190"/>
      <c r="O164" s="190"/>
      <c r="P164" s="190"/>
      <c r="Q164" s="190"/>
      <c r="R164" s="190"/>
      <c r="S164" s="190"/>
      <c r="T164" s="190"/>
      <c r="U164" s="190"/>
      <c r="V164" s="190"/>
      <c r="W164" s="190"/>
      <c r="X164" s="190"/>
      <c r="Y164" s="190"/>
      <c r="Z164" s="190"/>
      <c r="AA164" s="190"/>
      <c r="AB164" s="190"/>
    </row>
    <row r="165" spans="2:28" x14ac:dyDescent="0.25">
      <c r="B165" s="190"/>
      <c r="C165" s="190"/>
      <c r="D165" s="190"/>
      <c r="E165" s="190"/>
      <c r="F165" s="190"/>
      <c r="G165" s="190"/>
      <c r="H165" s="190"/>
      <c r="I165" s="190"/>
      <c r="J165" s="190"/>
      <c r="K165" s="190"/>
      <c r="L165" s="190"/>
      <c r="M165" s="190"/>
      <c r="N165" s="190"/>
      <c r="O165" s="190"/>
      <c r="P165" s="190"/>
      <c r="Q165" s="190"/>
      <c r="R165" s="190"/>
      <c r="S165" s="190"/>
      <c r="T165" s="190"/>
      <c r="U165" s="190"/>
      <c r="V165" s="190"/>
      <c r="W165" s="190"/>
      <c r="X165" s="190"/>
      <c r="Y165" s="190"/>
      <c r="Z165" s="190"/>
      <c r="AA165" s="190"/>
      <c r="AB165" s="190"/>
    </row>
    <row r="166" spans="2:28" x14ac:dyDescent="0.25">
      <c r="B166" s="190"/>
      <c r="C166" s="190"/>
      <c r="D166" s="190"/>
      <c r="E166" s="190"/>
      <c r="F166" s="190"/>
      <c r="G166" s="190"/>
      <c r="H166" s="190"/>
      <c r="I166" s="190"/>
      <c r="J166" s="190"/>
      <c r="K166" s="190"/>
      <c r="L166" s="190"/>
      <c r="M166" s="190"/>
      <c r="N166" s="190"/>
      <c r="O166" s="190"/>
      <c r="P166" s="190"/>
      <c r="Q166" s="190"/>
      <c r="R166" s="190"/>
      <c r="S166" s="190"/>
      <c r="T166" s="190"/>
      <c r="U166" s="190"/>
      <c r="V166" s="190"/>
      <c r="W166" s="190"/>
      <c r="X166" s="190"/>
      <c r="Y166" s="190"/>
      <c r="Z166" s="190"/>
      <c r="AA166" s="190"/>
      <c r="AB166" s="190"/>
    </row>
    <row r="167" spans="2:28" x14ac:dyDescent="0.25">
      <c r="B167" s="190"/>
      <c r="C167" s="190"/>
      <c r="D167" s="190"/>
      <c r="E167" s="190"/>
      <c r="F167" s="190"/>
      <c r="G167" s="190"/>
      <c r="H167" s="190"/>
      <c r="I167" s="190"/>
      <c r="J167" s="190"/>
      <c r="K167" s="190"/>
      <c r="L167" s="190"/>
      <c r="M167" s="190"/>
      <c r="N167" s="190"/>
      <c r="O167" s="190"/>
      <c r="P167" s="190"/>
      <c r="Q167" s="190"/>
      <c r="R167" s="190"/>
      <c r="S167" s="190"/>
      <c r="T167" s="190"/>
      <c r="U167" s="190"/>
      <c r="V167" s="190"/>
      <c r="W167" s="190"/>
      <c r="X167" s="190"/>
      <c r="Y167" s="190"/>
      <c r="Z167" s="190"/>
      <c r="AA167" s="190"/>
      <c r="AB167" s="190"/>
    </row>
    <row r="168" spans="2:28" x14ac:dyDescent="0.25">
      <c r="B168" s="190"/>
      <c r="C168" s="190"/>
      <c r="D168" s="190"/>
      <c r="E168" s="190"/>
      <c r="F168" s="190"/>
      <c r="G168" s="190"/>
      <c r="H168" s="190"/>
      <c r="I168" s="190"/>
      <c r="J168" s="190"/>
      <c r="K168" s="190"/>
      <c r="L168" s="190"/>
      <c r="M168" s="190"/>
      <c r="N168" s="190"/>
      <c r="O168" s="190"/>
      <c r="P168" s="190"/>
      <c r="Q168" s="190"/>
      <c r="R168" s="190"/>
      <c r="S168" s="190"/>
      <c r="T168" s="190"/>
      <c r="U168" s="190"/>
      <c r="V168" s="190"/>
      <c r="W168" s="190"/>
      <c r="X168" s="190"/>
      <c r="Y168" s="190"/>
      <c r="Z168" s="190"/>
      <c r="AA168" s="190"/>
      <c r="AB168" s="190"/>
    </row>
    <row r="169" spans="2:28" x14ac:dyDescent="0.25">
      <c r="B169" s="190"/>
      <c r="C169" s="190"/>
      <c r="D169" s="190"/>
      <c r="E169" s="190"/>
      <c r="F169" s="190"/>
      <c r="G169" s="190"/>
      <c r="H169" s="190"/>
      <c r="I169" s="190"/>
      <c r="J169" s="190"/>
      <c r="K169" s="190"/>
      <c r="L169" s="190"/>
      <c r="M169" s="190"/>
      <c r="N169" s="190"/>
      <c r="O169" s="190"/>
      <c r="P169" s="190"/>
      <c r="Q169" s="190"/>
      <c r="R169" s="190"/>
      <c r="S169" s="190"/>
      <c r="T169" s="190"/>
      <c r="U169" s="190"/>
      <c r="V169" s="190"/>
      <c r="W169" s="190"/>
      <c r="X169" s="190"/>
      <c r="Y169" s="190"/>
      <c r="Z169" s="190"/>
      <c r="AA169" s="190"/>
      <c r="AB169" s="190"/>
    </row>
    <row r="170" spans="2:28" x14ac:dyDescent="0.25">
      <c r="B170" s="190"/>
      <c r="C170" s="190"/>
      <c r="D170" s="190"/>
      <c r="E170" s="190"/>
      <c r="F170" s="190"/>
      <c r="G170" s="190"/>
      <c r="H170" s="190"/>
      <c r="I170" s="190"/>
      <c r="J170" s="190"/>
      <c r="K170" s="190"/>
      <c r="L170" s="190"/>
      <c r="M170" s="190"/>
      <c r="N170" s="190"/>
      <c r="O170" s="190"/>
      <c r="P170" s="190"/>
      <c r="Q170" s="190"/>
      <c r="R170" s="190"/>
      <c r="S170" s="190"/>
      <c r="T170" s="190"/>
      <c r="U170" s="190"/>
      <c r="V170" s="190"/>
      <c r="W170" s="190"/>
      <c r="X170" s="190"/>
      <c r="Y170" s="190"/>
      <c r="Z170" s="190"/>
      <c r="AA170" s="190"/>
      <c r="AB170" s="190"/>
    </row>
    <row r="171" spans="2:28" x14ac:dyDescent="0.25">
      <c r="B171" s="190"/>
      <c r="C171" s="190"/>
      <c r="D171" s="190"/>
      <c r="E171" s="190"/>
      <c r="F171" s="190"/>
      <c r="G171" s="190"/>
      <c r="H171" s="190"/>
      <c r="I171" s="190"/>
      <c r="J171" s="190"/>
      <c r="K171" s="190"/>
      <c r="L171" s="190"/>
      <c r="M171" s="190"/>
      <c r="N171" s="190"/>
      <c r="O171" s="190"/>
      <c r="P171" s="190"/>
      <c r="Q171" s="190"/>
      <c r="R171" s="190"/>
      <c r="S171" s="190"/>
      <c r="T171" s="190"/>
      <c r="U171" s="190"/>
      <c r="V171" s="190"/>
      <c r="W171" s="190"/>
      <c r="X171" s="190"/>
      <c r="Y171" s="190"/>
      <c r="Z171" s="190"/>
      <c r="AA171" s="190"/>
      <c r="AB171" s="190"/>
    </row>
    <row r="172" spans="2:28" x14ac:dyDescent="0.25">
      <c r="B172" s="190"/>
      <c r="C172" s="190"/>
      <c r="D172" s="190"/>
      <c r="E172" s="190"/>
      <c r="F172" s="190"/>
      <c r="G172" s="190"/>
      <c r="H172" s="190"/>
      <c r="I172" s="190"/>
      <c r="J172" s="190"/>
      <c r="K172" s="190"/>
      <c r="L172" s="190"/>
      <c r="M172" s="190"/>
      <c r="N172" s="190"/>
      <c r="O172" s="190"/>
      <c r="P172" s="190"/>
      <c r="Q172" s="190"/>
      <c r="R172" s="190"/>
      <c r="S172" s="190"/>
      <c r="T172" s="190"/>
      <c r="U172" s="190"/>
      <c r="V172" s="190"/>
      <c r="W172" s="190"/>
      <c r="X172" s="190"/>
      <c r="Y172" s="190"/>
      <c r="Z172" s="190"/>
      <c r="AA172" s="190"/>
      <c r="AB172" s="190"/>
    </row>
    <row r="173" spans="2:28" x14ac:dyDescent="0.25">
      <c r="B173" s="190"/>
      <c r="C173" s="190"/>
      <c r="D173" s="190"/>
      <c r="E173" s="190"/>
      <c r="F173" s="190"/>
      <c r="G173" s="190"/>
      <c r="H173" s="190"/>
      <c r="I173" s="190"/>
      <c r="J173" s="190"/>
      <c r="K173" s="190"/>
      <c r="L173" s="190"/>
      <c r="M173" s="190"/>
      <c r="N173" s="190"/>
      <c r="O173" s="190"/>
      <c r="P173" s="190"/>
      <c r="Q173" s="190"/>
      <c r="R173" s="190"/>
      <c r="S173" s="190"/>
      <c r="T173" s="190"/>
      <c r="U173" s="190"/>
      <c r="V173" s="190"/>
      <c r="W173" s="190"/>
      <c r="X173" s="190"/>
      <c r="Y173" s="190"/>
      <c r="Z173" s="190"/>
      <c r="AA173" s="190"/>
      <c r="AB173" s="190"/>
    </row>
    <row r="174" spans="2:28" x14ac:dyDescent="0.25">
      <c r="B174" s="190"/>
      <c r="C174" s="190"/>
      <c r="D174" s="190"/>
      <c r="E174" s="190"/>
      <c r="F174" s="190"/>
      <c r="G174" s="190"/>
      <c r="H174" s="190"/>
      <c r="I174" s="190"/>
      <c r="J174" s="190"/>
      <c r="K174" s="190"/>
      <c r="L174" s="190"/>
      <c r="M174" s="190"/>
      <c r="N174" s="190"/>
      <c r="O174" s="190"/>
      <c r="P174" s="190"/>
      <c r="Q174" s="190"/>
      <c r="R174" s="190"/>
      <c r="S174" s="190"/>
      <c r="T174" s="190"/>
      <c r="U174" s="190"/>
      <c r="V174" s="190"/>
      <c r="W174" s="190"/>
      <c r="X174" s="190"/>
      <c r="Y174" s="190"/>
      <c r="Z174" s="190"/>
      <c r="AA174" s="190"/>
      <c r="AB174" s="190"/>
    </row>
    <row r="175" spans="2:28" x14ac:dyDescent="0.25">
      <c r="B175" s="190"/>
      <c r="C175" s="190"/>
      <c r="D175" s="190"/>
      <c r="E175" s="190"/>
      <c r="F175" s="190"/>
      <c r="G175" s="190"/>
      <c r="H175" s="190"/>
      <c r="I175" s="190"/>
      <c r="J175" s="190"/>
      <c r="K175" s="190"/>
      <c r="L175" s="190"/>
      <c r="M175" s="190"/>
      <c r="N175" s="190"/>
      <c r="O175" s="190"/>
      <c r="P175" s="190"/>
      <c r="Q175" s="190"/>
      <c r="R175" s="190"/>
      <c r="S175" s="190"/>
      <c r="T175" s="190"/>
      <c r="U175" s="190"/>
      <c r="V175" s="190"/>
      <c r="W175" s="190"/>
      <c r="X175" s="190"/>
      <c r="Y175" s="190"/>
      <c r="Z175" s="190"/>
      <c r="AA175" s="190"/>
      <c r="AB175" s="190"/>
    </row>
    <row r="176" spans="2:28" x14ac:dyDescent="0.25">
      <c r="B176" s="190"/>
      <c r="C176" s="190"/>
      <c r="D176" s="190"/>
      <c r="E176" s="190"/>
      <c r="F176" s="190"/>
      <c r="G176" s="190"/>
      <c r="H176" s="190"/>
      <c r="I176" s="190"/>
      <c r="J176" s="190"/>
      <c r="K176" s="190"/>
      <c r="L176" s="190"/>
      <c r="M176" s="190"/>
      <c r="N176" s="190"/>
      <c r="O176" s="190"/>
      <c r="P176" s="190"/>
      <c r="Q176" s="190"/>
      <c r="R176" s="190"/>
      <c r="S176" s="190"/>
      <c r="T176" s="190"/>
      <c r="U176" s="190"/>
      <c r="V176" s="190"/>
      <c r="W176" s="190"/>
      <c r="X176" s="190"/>
      <c r="Y176" s="190"/>
      <c r="Z176" s="190"/>
      <c r="AA176" s="190"/>
      <c r="AB176" s="190"/>
    </row>
    <row r="177" spans="2:28" x14ac:dyDescent="0.25">
      <c r="B177" s="190"/>
      <c r="C177" s="190"/>
      <c r="D177" s="190"/>
      <c r="E177" s="190"/>
      <c r="F177" s="190"/>
      <c r="G177" s="190"/>
      <c r="H177" s="190"/>
      <c r="I177" s="190"/>
      <c r="J177" s="190"/>
      <c r="K177" s="190"/>
      <c r="L177" s="190"/>
      <c r="M177" s="190"/>
      <c r="N177" s="190"/>
      <c r="O177" s="190"/>
      <c r="P177" s="190"/>
      <c r="Q177" s="190"/>
      <c r="R177" s="190"/>
      <c r="S177" s="190"/>
      <c r="T177" s="190"/>
      <c r="U177" s="190"/>
      <c r="V177" s="190"/>
      <c r="W177" s="190"/>
      <c r="X177" s="190"/>
      <c r="Y177" s="190"/>
      <c r="Z177" s="190"/>
      <c r="AA177" s="190"/>
      <c r="AB177" s="190"/>
    </row>
    <row r="178" spans="2:28" x14ac:dyDescent="0.25">
      <c r="B178" s="190"/>
      <c r="C178" s="190"/>
      <c r="D178" s="190"/>
      <c r="E178" s="190"/>
      <c r="F178" s="190"/>
      <c r="G178" s="190"/>
      <c r="H178" s="190"/>
      <c r="I178" s="190"/>
      <c r="J178" s="190"/>
      <c r="K178" s="190"/>
      <c r="L178" s="190"/>
      <c r="M178" s="190"/>
      <c r="N178" s="190"/>
      <c r="O178" s="190"/>
      <c r="P178" s="190"/>
      <c r="Q178" s="190"/>
      <c r="R178" s="190"/>
      <c r="S178" s="190"/>
      <c r="T178" s="190"/>
      <c r="U178" s="190"/>
      <c r="V178" s="190"/>
      <c r="W178" s="190"/>
      <c r="X178" s="190"/>
      <c r="Y178" s="190"/>
      <c r="Z178" s="190"/>
      <c r="AA178" s="190"/>
      <c r="AB178" s="190"/>
    </row>
    <row r="179" spans="2:28" x14ac:dyDescent="0.25">
      <c r="B179" s="190"/>
      <c r="C179" s="190"/>
      <c r="D179" s="190"/>
      <c r="E179" s="190"/>
      <c r="F179" s="190"/>
      <c r="G179" s="190"/>
      <c r="H179" s="190"/>
      <c r="I179" s="190"/>
      <c r="J179" s="190"/>
      <c r="K179" s="190"/>
      <c r="L179" s="190"/>
      <c r="M179" s="190"/>
      <c r="N179" s="190"/>
      <c r="O179" s="190"/>
      <c r="P179" s="190"/>
      <c r="Q179" s="190"/>
      <c r="R179" s="190"/>
      <c r="S179" s="190"/>
      <c r="T179" s="190"/>
      <c r="U179" s="190"/>
      <c r="V179" s="190"/>
      <c r="W179" s="190"/>
      <c r="X179" s="190"/>
      <c r="Y179" s="190"/>
      <c r="Z179" s="190"/>
      <c r="AA179" s="190"/>
      <c r="AB179" s="190"/>
    </row>
    <row r="180" spans="2:28" x14ac:dyDescent="0.25">
      <c r="B180" s="190"/>
      <c r="C180" s="190"/>
      <c r="D180" s="190"/>
      <c r="E180" s="190"/>
      <c r="F180" s="190"/>
      <c r="G180" s="190"/>
      <c r="H180" s="190"/>
      <c r="I180" s="190"/>
      <c r="J180" s="190"/>
      <c r="K180" s="190"/>
      <c r="L180" s="190"/>
      <c r="M180" s="190"/>
      <c r="N180" s="190"/>
      <c r="O180" s="190"/>
      <c r="P180" s="190"/>
      <c r="Q180" s="190"/>
      <c r="R180" s="190"/>
      <c r="S180" s="190"/>
      <c r="T180" s="190"/>
      <c r="U180" s="190"/>
      <c r="V180" s="190"/>
      <c r="W180" s="190"/>
      <c r="X180" s="190"/>
      <c r="Y180" s="190"/>
      <c r="Z180" s="190"/>
      <c r="AA180" s="190"/>
      <c r="AB180" s="190"/>
    </row>
    <row r="181" spans="2:28" x14ac:dyDescent="0.25">
      <c r="B181" s="190"/>
      <c r="C181" s="190"/>
      <c r="D181" s="190"/>
      <c r="E181" s="190"/>
      <c r="F181" s="190"/>
      <c r="G181" s="190"/>
      <c r="H181" s="190"/>
      <c r="I181" s="190"/>
      <c r="J181" s="190"/>
      <c r="K181" s="190"/>
      <c r="L181" s="190"/>
      <c r="M181" s="190"/>
      <c r="N181" s="190"/>
      <c r="O181" s="190"/>
      <c r="P181" s="190"/>
      <c r="Q181" s="190"/>
      <c r="R181" s="190"/>
      <c r="S181" s="190"/>
      <c r="T181" s="190"/>
      <c r="U181" s="190"/>
      <c r="V181" s="190"/>
      <c r="W181" s="190"/>
      <c r="X181" s="190"/>
      <c r="Y181" s="190"/>
      <c r="Z181" s="190"/>
      <c r="AA181" s="190"/>
      <c r="AB181" s="190"/>
    </row>
    <row r="182" spans="2:28" x14ac:dyDescent="0.25">
      <c r="B182" s="190"/>
      <c r="C182" s="190"/>
      <c r="D182" s="190"/>
      <c r="E182" s="190"/>
      <c r="F182" s="190"/>
      <c r="G182" s="190"/>
      <c r="H182" s="190"/>
      <c r="I182" s="190"/>
      <c r="J182" s="190"/>
      <c r="K182" s="190"/>
      <c r="L182" s="190"/>
      <c r="M182" s="190"/>
      <c r="N182" s="190"/>
      <c r="O182" s="190"/>
      <c r="P182" s="190"/>
      <c r="Q182" s="190"/>
      <c r="R182" s="190"/>
      <c r="S182" s="190"/>
      <c r="T182" s="190"/>
      <c r="U182" s="190"/>
      <c r="V182" s="190"/>
      <c r="W182" s="190"/>
      <c r="X182" s="190"/>
      <c r="Y182" s="190"/>
      <c r="Z182" s="190"/>
      <c r="AA182" s="190"/>
      <c r="AB182" s="190"/>
    </row>
    <row r="183" spans="2:28" x14ac:dyDescent="0.25">
      <c r="B183" s="190"/>
      <c r="C183" s="190"/>
      <c r="D183" s="190"/>
      <c r="E183" s="190"/>
      <c r="F183" s="190"/>
      <c r="G183" s="190"/>
      <c r="H183" s="190"/>
      <c r="I183" s="190"/>
      <c r="J183" s="190"/>
      <c r="K183" s="190"/>
      <c r="L183" s="190"/>
      <c r="M183" s="190"/>
      <c r="N183" s="190"/>
      <c r="O183" s="190"/>
      <c r="P183" s="190"/>
      <c r="Q183" s="190"/>
      <c r="R183" s="190"/>
      <c r="S183" s="190"/>
      <c r="T183" s="190"/>
      <c r="U183" s="190"/>
      <c r="V183" s="190"/>
      <c r="W183" s="190"/>
      <c r="X183" s="190"/>
      <c r="Y183" s="190"/>
      <c r="Z183" s="190"/>
      <c r="AA183" s="190"/>
      <c r="AB183" s="190"/>
    </row>
    <row r="184" spans="2:28" x14ac:dyDescent="0.25">
      <c r="B184" s="190"/>
      <c r="C184" s="190"/>
      <c r="D184" s="190"/>
      <c r="E184" s="190"/>
      <c r="F184" s="190"/>
      <c r="G184" s="190"/>
      <c r="H184" s="190"/>
      <c r="I184" s="190"/>
      <c r="J184" s="190"/>
      <c r="K184" s="190"/>
      <c r="L184" s="190"/>
      <c r="M184" s="190"/>
      <c r="N184" s="190"/>
      <c r="O184" s="190"/>
      <c r="P184" s="190"/>
      <c r="Q184" s="190"/>
      <c r="R184" s="190"/>
      <c r="S184" s="190"/>
      <c r="T184" s="190"/>
      <c r="U184" s="190"/>
      <c r="V184" s="190"/>
      <c r="W184" s="190"/>
      <c r="X184" s="190"/>
      <c r="Y184" s="190"/>
      <c r="Z184" s="190"/>
      <c r="AA184" s="190"/>
      <c r="AB184" s="190"/>
    </row>
    <row r="185" spans="2:28" x14ac:dyDescent="0.25">
      <c r="B185" s="190"/>
      <c r="C185" s="190"/>
      <c r="D185" s="190"/>
      <c r="E185" s="190"/>
      <c r="F185" s="190"/>
      <c r="G185" s="190"/>
      <c r="H185" s="190"/>
      <c r="I185" s="190"/>
      <c r="J185" s="190"/>
      <c r="K185" s="190"/>
      <c r="L185" s="190"/>
      <c r="M185" s="190"/>
      <c r="N185" s="190"/>
      <c r="O185" s="190"/>
      <c r="P185" s="190"/>
      <c r="Q185" s="190"/>
      <c r="R185" s="190"/>
      <c r="S185" s="190"/>
      <c r="T185" s="190"/>
      <c r="U185" s="190"/>
      <c r="V185" s="190"/>
      <c r="W185" s="190"/>
      <c r="X185" s="190"/>
      <c r="Y185" s="190"/>
      <c r="Z185" s="190"/>
      <c r="AA185" s="190"/>
      <c r="AB185" s="190"/>
    </row>
    <row r="186" spans="2:28" x14ac:dyDescent="0.25">
      <c r="B186" s="190"/>
      <c r="C186" s="190"/>
      <c r="D186" s="190"/>
      <c r="E186" s="190"/>
      <c r="F186" s="190"/>
      <c r="G186" s="190"/>
      <c r="H186" s="190"/>
      <c r="I186" s="190"/>
      <c r="J186" s="190"/>
      <c r="K186" s="190"/>
      <c r="L186" s="190"/>
      <c r="M186" s="190"/>
      <c r="N186" s="190"/>
      <c r="O186" s="190"/>
      <c r="P186" s="190"/>
      <c r="Q186" s="190"/>
      <c r="R186" s="190"/>
      <c r="S186" s="190"/>
      <c r="T186" s="190"/>
      <c r="U186" s="190"/>
      <c r="V186" s="190"/>
      <c r="W186" s="190"/>
      <c r="X186" s="190"/>
      <c r="Y186" s="190"/>
      <c r="Z186" s="190"/>
      <c r="AA186" s="190"/>
      <c r="AB186" s="190"/>
    </row>
    <row r="187" spans="2:28" x14ac:dyDescent="0.25">
      <c r="B187" s="190"/>
      <c r="C187" s="190"/>
      <c r="D187" s="190"/>
      <c r="E187" s="190"/>
      <c r="F187" s="190"/>
      <c r="G187" s="190"/>
      <c r="H187" s="190"/>
      <c r="I187" s="190"/>
      <c r="J187" s="190"/>
      <c r="K187" s="190"/>
      <c r="L187" s="190"/>
      <c r="M187" s="190"/>
      <c r="N187" s="190"/>
      <c r="O187" s="190"/>
      <c r="P187" s="190"/>
      <c r="Q187" s="190"/>
      <c r="R187" s="190"/>
      <c r="S187" s="190"/>
      <c r="T187" s="190"/>
      <c r="U187" s="190"/>
      <c r="V187" s="190"/>
      <c r="W187" s="190"/>
      <c r="X187" s="190"/>
      <c r="Y187" s="190"/>
      <c r="Z187" s="190"/>
      <c r="AA187" s="190"/>
      <c r="AB187" s="190"/>
    </row>
    <row r="188" spans="2:28" x14ac:dyDescent="0.25">
      <c r="B188" s="190"/>
      <c r="C188" s="190"/>
      <c r="D188" s="190"/>
      <c r="E188" s="190"/>
      <c r="F188" s="190"/>
      <c r="G188" s="190"/>
      <c r="H188" s="190"/>
      <c r="I188" s="190"/>
      <c r="J188" s="190"/>
      <c r="K188" s="190"/>
      <c r="L188" s="190"/>
      <c r="M188" s="190"/>
      <c r="N188" s="190"/>
      <c r="O188" s="190"/>
      <c r="P188" s="190"/>
      <c r="Q188" s="190"/>
      <c r="R188" s="190"/>
      <c r="S188" s="190"/>
      <c r="T188" s="190"/>
      <c r="U188" s="190"/>
      <c r="V188" s="190"/>
      <c r="W188" s="190"/>
      <c r="X188" s="190"/>
      <c r="Y188" s="190"/>
      <c r="Z188" s="190"/>
      <c r="AA188" s="190"/>
      <c r="AB188" s="190"/>
    </row>
    <row r="189" spans="2:28" x14ac:dyDescent="0.25">
      <c r="B189" s="190"/>
      <c r="C189" s="190"/>
      <c r="D189" s="190"/>
      <c r="E189" s="190"/>
      <c r="F189" s="190"/>
      <c r="G189" s="190"/>
      <c r="H189" s="190"/>
      <c r="I189" s="190"/>
      <c r="J189" s="190"/>
      <c r="K189" s="190"/>
      <c r="L189" s="190"/>
      <c r="M189" s="190"/>
      <c r="N189" s="190"/>
      <c r="O189" s="190"/>
      <c r="P189" s="190"/>
      <c r="Q189" s="190"/>
      <c r="R189" s="190"/>
      <c r="S189" s="190"/>
      <c r="T189" s="190"/>
      <c r="U189" s="190"/>
      <c r="V189" s="190"/>
      <c r="W189" s="190"/>
      <c r="X189" s="190"/>
      <c r="Y189" s="190"/>
      <c r="Z189" s="190"/>
      <c r="AA189" s="190"/>
      <c r="AB189" s="190"/>
    </row>
    <row r="190" spans="2:28" x14ac:dyDescent="0.25">
      <c r="B190" s="190"/>
      <c r="C190" s="190"/>
      <c r="D190" s="190"/>
      <c r="E190" s="190"/>
      <c r="F190" s="190"/>
      <c r="G190" s="190"/>
      <c r="H190" s="190"/>
      <c r="I190" s="190"/>
      <c r="J190" s="190"/>
      <c r="K190" s="190"/>
      <c r="L190" s="190"/>
      <c r="M190" s="190"/>
      <c r="N190" s="190"/>
      <c r="O190" s="190"/>
      <c r="P190" s="190"/>
      <c r="Q190" s="190"/>
      <c r="R190" s="190"/>
      <c r="S190" s="190"/>
      <c r="T190" s="190"/>
      <c r="U190" s="190"/>
      <c r="V190" s="190"/>
      <c r="W190" s="190"/>
      <c r="X190" s="190"/>
      <c r="Y190" s="190"/>
      <c r="Z190" s="190"/>
      <c r="AA190" s="190"/>
      <c r="AB190" s="190"/>
    </row>
    <row r="191" spans="2:28" x14ac:dyDescent="0.25">
      <c r="B191" s="190"/>
      <c r="C191" s="190"/>
      <c r="D191" s="190"/>
      <c r="E191" s="190"/>
      <c r="F191" s="190"/>
      <c r="G191" s="190"/>
      <c r="H191" s="190"/>
      <c r="I191" s="190"/>
      <c r="J191" s="190"/>
      <c r="K191" s="190"/>
      <c r="L191" s="190"/>
      <c r="M191" s="190"/>
      <c r="N191" s="190"/>
      <c r="O191" s="190"/>
      <c r="P191" s="190"/>
      <c r="Q191" s="190"/>
      <c r="R191" s="190"/>
      <c r="S191" s="190"/>
      <c r="T191" s="190"/>
      <c r="U191" s="190"/>
      <c r="V191" s="190"/>
      <c r="W191" s="190"/>
      <c r="X191" s="190"/>
      <c r="Y191" s="190"/>
      <c r="Z191" s="190"/>
      <c r="AA191" s="190"/>
      <c r="AB191" s="190"/>
    </row>
    <row r="192" spans="2:28" x14ac:dyDescent="0.25">
      <c r="B192" s="190"/>
      <c r="C192" s="190"/>
      <c r="D192" s="190"/>
      <c r="E192" s="190"/>
      <c r="F192" s="190"/>
      <c r="G192" s="190"/>
      <c r="H192" s="190"/>
      <c r="I192" s="190"/>
      <c r="J192" s="190"/>
      <c r="K192" s="190"/>
      <c r="L192" s="190"/>
      <c r="M192" s="190"/>
      <c r="N192" s="190"/>
      <c r="O192" s="190"/>
      <c r="P192" s="190"/>
      <c r="Q192" s="190"/>
      <c r="R192" s="190"/>
      <c r="S192" s="190"/>
      <c r="T192" s="190"/>
      <c r="U192" s="190"/>
      <c r="V192" s="190"/>
      <c r="W192" s="190"/>
      <c r="X192" s="190"/>
      <c r="Y192" s="190"/>
      <c r="Z192" s="190"/>
      <c r="AA192" s="190"/>
      <c r="AB192" s="190"/>
    </row>
    <row r="193" spans="2:28" x14ac:dyDescent="0.25">
      <c r="B193" s="190"/>
      <c r="C193" s="190"/>
      <c r="D193" s="190"/>
      <c r="E193" s="190"/>
      <c r="F193" s="190"/>
      <c r="G193" s="190"/>
      <c r="H193" s="190"/>
      <c r="I193" s="190"/>
      <c r="J193" s="190"/>
      <c r="K193" s="190"/>
      <c r="L193" s="190"/>
      <c r="M193" s="190"/>
      <c r="N193" s="190"/>
      <c r="O193" s="190"/>
      <c r="P193" s="190"/>
      <c r="Q193" s="190"/>
      <c r="R193" s="190"/>
      <c r="S193" s="190"/>
      <c r="T193" s="190"/>
      <c r="U193" s="190"/>
      <c r="V193" s="190"/>
      <c r="W193" s="190"/>
      <c r="X193" s="190"/>
      <c r="Y193" s="190"/>
      <c r="Z193" s="190"/>
      <c r="AA193" s="190"/>
      <c r="AB193" s="190"/>
    </row>
    <row r="194" spans="2:28" x14ac:dyDescent="0.25">
      <c r="B194" s="190"/>
      <c r="C194" s="190"/>
      <c r="D194" s="190"/>
      <c r="E194" s="190"/>
      <c r="F194" s="190"/>
      <c r="G194" s="190"/>
      <c r="H194" s="190"/>
      <c r="I194" s="190"/>
      <c r="J194" s="190"/>
      <c r="K194" s="190"/>
      <c r="L194" s="190"/>
      <c r="M194" s="190"/>
      <c r="N194" s="190"/>
      <c r="O194" s="190"/>
      <c r="P194" s="190"/>
      <c r="Q194" s="190"/>
      <c r="R194" s="190"/>
      <c r="S194" s="190"/>
      <c r="T194" s="190"/>
      <c r="U194" s="190"/>
      <c r="V194" s="190"/>
      <c r="W194" s="190"/>
      <c r="X194" s="190"/>
      <c r="Y194" s="190"/>
      <c r="Z194" s="190"/>
      <c r="AA194" s="190"/>
      <c r="AB194" s="190"/>
    </row>
    <row r="195" spans="2:28" x14ac:dyDescent="0.25">
      <c r="B195" s="190"/>
      <c r="C195" s="190"/>
      <c r="D195" s="190"/>
      <c r="E195" s="190"/>
      <c r="F195" s="190"/>
      <c r="G195" s="190"/>
      <c r="H195" s="190"/>
      <c r="I195" s="190"/>
      <c r="J195" s="190"/>
      <c r="K195" s="190"/>
      <c r="L195" s="190"/>
      <c r="M195" s="190"/>
      <c r="N195" s="190"/>
      <c r="O195" s="190"/>
      <c r="P195" s="190"/>
      <c r="Q195" s="190"/>
      <c r="R195" s="190"/>
      <c r="S195" s="190"/>
      <c r="T195" s="190"/>
      <c r="U195" s="190"/>
      <c r="V195" s="190"/>
      <c r="W195" s="190"/>
      <c r="X195" s="190"/>
      <c r="Y195" s="190"/>
      <c r="Z195" s="190"/>
      <c r="AA195" s="190"/>
      <c r="AB195" s="190"/>
    </row>
    <row r="196" spans="2:28" x14ac:dyDescent="0.25">
      <c r="B196" s="190"/>
      <c r="C196" s="190"/>
      <c r="D196" s="190"/>
      <c r="E196" s="190"/>
      <c r="F196" s="190"/>
      <c r="G196" s="190"/>
      <c r="H196" s="190"/>
      <c r="I196" s="190"/>
      <c r="J196" s="190"/>
      <c r="K196" s="190"/>
      <c r="L196" s="190"/>
      <c r="M196" s="190"/>
      <c r="N196" s="190"/>
      <c r="O196" s="190"/>
      <c r="P196" s="190"/>
      <c r="Q196" s="190"/>
      <c r="R196" s="190"/>
      <c r="S196" s="190"/>
      <c r="T196" s="190"/>
      <c r="U196" s="190"/>
      <c r="V196" s="190"/>
      <c r="W196" s="190"/>
      <c r="X196" s="190"/>
      <c r="Y196" s="190"/>
      <c r="Z196" s="190"/>
      <c r="AA196" s="190"/>
      <c r="AB196" s="190"/>
    </row>
    <row r="197" spans="2:28" x14ac:dyDescent="0.25">
      <c r="B197" s="190"/>
      <c r="C197" s="190"/>
      <c r="D197" s="190"/>
      <c r="E197" s="190"/>
      <c r="F197" s="190"/>
      <c r="G197" s="190"/>
      <c r="H197" s="190"/>
      <c r="I197" s="190"/>
      <c r="J197" s="190"/>
      <c r="K197" s="190"/>
      <c r="L197" s="190"/>
      <c r="M197" s="190"/>
      <c r="N197" s="190"/>
      <c r="O197" s="190"/>
      <c r="P197" s="190"/>
      <c r="Q197" s="190"/>
      <c r="R197" s="190"/>
      <c r="S197" s="190"/>
      <c r="T197" s="190"/>
      <c r="U197" s="190"/>
      <c r="V197" s="190"/>
      <c r="W197" s="190"/>
      <c r="X197" s="190"/>
      <c r="Y197" s="190"/>
      <c r="Z197" s="190"/>
      <c r="AA197" s="190"/>
      <c r="AB197" s="190"/>
    </row>
    <row r="198" spans="2:28" x14ac:dyDescent="0.25">
      <c r="B198" s="190"/>
      <c r="C198" s="190"/>
      <c r="D198" s="190"/>
      <c r="E198" s="190"/>
      <c r="F198" s="190"/>
      <c r="G198" s="190"/>
      <c r="H198" s="190"/>
      <c r="I198" s="190"/>
      <c r="J198" s="190"/>
      <c r="K198" s="190"/>
      <c r="L198" s="190"/>
      <c r="M198" s="190"/>
      <c r="N198" s="190"/>
      <c r="O198" s="190"/>
      <c r="P198" s="190"/>
      <c r="Q198" s="190"/>
      <c r="R198" s="190"/>
      <c r="S198" s="190"/>
      <c r="T198" s="190"/>
      <c r="U198" s="190"/>
      <c r="V198" s="190"/>
      <c r="W198" s="190"/>
      <c r="X198" s="190"/>
      <c r="Y198" s="190"/>
      <c r="Z198" s="190"/>
      <c r="AA198" s="190"/>
      <c r="AB198" s="190"/>
    </row>
    <row r="199" spans="2:28" x14ac:dyDescent="0.25">
      <c r="B199" s="190"/>
      <c r="C199" s="190"/>
      <c r="D199" s="190"/>
      <c r="E199" s="190"/>
      <c r="F199" s="190"/>
      <c r="G199" s="190"/>
      <c r="H199" s="190"/>
      <c r="I199" s="190"/>
      <c r="J199" s="190"/>
      <c r="K199" s="190"/>
      <c r="L199" s="190"/>
      <c r="M199" s="190"/>
      <c r="N199" s="190"/>
      <c r="O199" s="190"/>
      <c r="P199" s="190"/>
      <c r="Q199" s="190"/>
      <c r="R199" s="190"/>
      <c r="S199" s="190"/>
      <c r="T199" s="190"/>
      <c r="U199" s="190"/>
      <c r="V199" s="190"/>
      <c r="W199" s="190"/>
      <c r="X199" s="190"/>
      <c r="Y199" s="190"/>
      <c r="Z199" s="190"/>
      <c r="AA199" s="190"/>
      <c r="AB199" s="190"/>
    </row>
    <row r="200" spans="2:28" x14ac:dyDescent="0.25">
      <c r="B200" s="190"/>
      <c r="C200" s="190"/>
      <c r="D200" s="190"/>
      <c r="E200" s="190"/>
      <c r="F200" s="190"/>
      <c r="G200" s="190"/>
      <c r="H200" s="190"/>
      <c r="I200" s="190"/>
      <c r="J200" s="190"/>
      <c r="K200" s="190"/>
      <c r="L200" s="190"/>
      <c r="M200" s="190"/>
      <c r="N200" s="190"/>
      <c r="O200" s="190"/>
      <c r="P200" s="190"/>
      <c r="Q200" s="190"/>
      <c r="R200" s="190"/>
      <c r="S200" s="190"/>
      <c r="T200" s="190"/>
      <c r="U200" s="190"/>
      <c r="V200" s="190"/>
      <c r="W200" s="190"/>
      <c r="X200" s="190"/>
      <c r="Y200" s="190"/>
      <c r="Z200" s="190"/>
      <c r="AA200" s="190"/>
      <c r="AB200" s="190"/>
    </row>
    <row r="201" spans="2:28" x14ac:dyDescent="0.25">
      <c r="B201" s="190"/>
      <c r="C201" s="190"/>
      <c r="D201" s="190"/>
      <c r="E201" s="190"/>
      <c r="F201" s="190"/>
      <c r="G201" s="190"/>
      <c r="H201" s="190"/>
      <c r="I201" s="190"/>
      <c r="J201" s="190"/>
      <c r="K201" s="190"/>
      <c r="L201" s="190"/>
      <c r="M201" s="190"/>
      <c r="N201" s="190"/>
      <c r="O201" s="190"/>
      <c r="P201" s="190"/>
      <c r="Q201" s="190"/>
      <c r="R201" s="190"/>
      <c r="S201" s="190"/>
      <c r="T201" s="190"/>
      <c r="U201" s="190"/>
      <c r="V201" s="190"/>
      <c r="W201" s="190"/>
      <c r="X201" s="190"/>
      <c r="Y201" s="190"/>
      <c r="Z201" s="190"/>
      <c r="AA201" s="190"/>
      <c r="AB201" s="190"/>
    </row>
    <row r="202" spans="2:28" x14ac:dyDescent="0.25">
      <c r="B202" s="190"/>
      <c r="C202" s="190"/>
      <c r="D202" s="190"/>
      <c r="E202" s="190"/>
      <c r="F202" s="190"/>
      <c r="G202" s="190"/>
      <c r="H202" s="190"/>
      <c r="I202" s="190"/>
      <c r="J202" s="190"/>
      <c r="K202" s="190"/>
      <c r="L202" s="190"/>
      <c r="M202" s="190"/>
      <c r="N202" s="190"/>
      <c r="O202" s="190"/>
      <c r="P202" s="190"/>
      <c r="Q202" s="190"/>
      <c r="R202" s="190"/>
      <c r="S202" s="190"/>
      <c r="T202" s="190"/>
      <c r="U202" s="190"/>
      <c r="V202" s="190"/>
      <c r="W202" s="190"/>
      <c r="X202" s="190"/>
      <c r="Y202" s="190"/>
      <c r="Z202" s="190"/>
      <c r="AA202" s="190"/>
      <c r="AB202" s="190"/>
    </row>
    <row r="203" spans="2:28" x14ac:dyDescent="0.25">
      <c r="B203" s="190"/>
      <c r="C203" s="190"/>
      <c r="D203" s="190"/>
      <c r="E203" s="190"/>
      <c r="F203" s="190"/>
      <c r="G203" s="190"/>
      <c r="H203" s="190"/>
      <c r="I203" s="190"/>
      <c r="J203" s="190"/>
      <c r="K203" s="190"/>
      <c r="L203" s="190"/>
      <c r="M203" s="190"/>
      <c r="N203" s="190"/>
      <c r="O203" s="190"/>
      <c r="P203" s="190"/>
      <c r="Q203" s="190"/>
      <c r="R203" s="190"/>
      <c r="S203" s="190"/>
      <c r="T203" s="190"/>
      <c r="U203" s="190"/>
      <c r="V203" s="190"/>
      <c r="W203" s="190"/>
      <c r="X203" s="190"/>
      <c r="Y203" s="190"/>
      <c r="Z203" s="190"/>
      <c r="AA203" s="190"/>
      <c r="AB203" s="190"/>
    </row>
    <row r="204" spans="2:28" x14ac:dyDescent="0.25">
      <c r="B204" s="190"/>
      <c r="C204" s="190"/>
      <c r="D204" s="190"/>
      <c r="E204" s="190"/>
      <c r="F204" s="190"/>
      <c r="G204" s="190"/>
      <c r="H204" s="190"/>
      <c r="I204" s="190"/>
      <c r="J204" s="190"/>
      <c r="K204" s="190"/>
      <c r="L204" s="190"/>
      <c r="M204" s="190"/>
      <c r="N204" s="190"/>
      <c r="O204" s="190"/>
      <c r="P204" s="190"/>
      <c r="Q204" s="190"/>
      <c r="R204" s="190"/>
      <c r="S204" s="190"/>
      <c r="T204" s="190"/>
      <c r="U204" s="190"/>
      <c r="V204" s="190"/>
      <c r="W204" s="190"/>
      <c r="X204" s="190"/>
      <c r="Y204" s="190"/>
      <c r="Z204" s="190"/>
      <c r="AA204" s="190"/>
      <c r="AB204" s="190"/>
    </row>
    <row r="205" spans="2:28" x14ac:dyDescent="0.25">
      <c r="B205" s="190"/>
      <c r="C205" s="190"/>
      <c r="D205" s="190"/>
      <c r="E205" s="190"/>
      <c r="F205" s="190"/>
      <c r="G205" s="190"/>
      <c r="H205" s="190"/>
      <c r="I205" s="190"/>
      <c r="J205" s="190"/>
      <c r="K205" s="190"/>
      <c r="L205" s="190"/>
      <c r="M205" s="190"/>
      <c r="N205" s="190"/>
      <c r="O205" s="190"/>
      <c r="P205" s="190"/>
      <c r="Q205" s="190"/>
      <c r="R205" s="190"/>
      <c r="S205" s="190"/>
      <c r="T205" s="190"/>
      <c r="U205" s="190"/>
      <c r="V205" s="190"/>
      <c r="W205" s="190"/>
      <c r="X205" s="190"/>
      <c r="Y205" s="190"/>
      <c r="Z205" s="190"/>
      <c r="AA205" s="190"/>
      <c r="AB205" s="190"/>
    </row>
    <row r="206" spans="2:28" x14ac:dyDescent="0.25">
      <c r="B206" s="190"/>
      <c r="C206" s="190"/>
      <c r="D206" s="190"/>
      <c r="E206" s="190"/>
      <c r="F206" s="190"/>
      <c r="G206" s="190"/>
      <c r="H206" s="190"/>
      <c r="I206" s="190"/>
      <c r="J206" s="190"/>
      <c r="K206" s="190"/>
      <c r="L206" s="190"/>
      <c r="M206" s="190"/>
      <c r="N206" s="190"/>
      <c r="O206" s="190"/>
      <c r="P206" s="190"/>
      <c r="Q206" s="190"/>
      <c r="R206" s="190"/>
      <c r="S206" s="190"/>
      <c r="T206" s="190"/>
      <c r="U206" s="190"/>
      <c r="V206" s="190"/>
      <c r="W206" s="190"/>
      <c r="X206" s="190"/>
      <c r="Y206" s="190"/>
      <c r="Z206" s="190"/>
      <c r="AA206" s="190"/>
      <c r="AB206" s="190"/>
    </row>
    <row r="207" spans="2:28" x14ac:dyDescent="0.25">
      <c r="B207" s="190"/>
      <c r="C207" s="190"/>
      <c r="D207" s="190"/>
      <c r="E207" s="190"/>
      <c r="F207" s="190"/>
      <c r="G207" s="190"/>
      <c r="H207" s="190"/>
      <c r="I207" s="190"/>
      <c r="J207" s="190"/>
      <c r="K207" s="190"/>
      <c r="L207" s="190"/>
      <c r="M207" s="190"/>
      <c r="N207" s="190"/>
      <c r="O207" s="190"/>
      <c r="P207" s="190"/>
      <c r="Q207" s="190"/>
      <c r="R207" s="190"/>
      <c r="S207" s="190"/>
      <c r="T207" s="190"/>
      <c r="U207" s="190"/>
      <c r="V207" s="190"/>
      <c r="W207" s="190"/>
      <c r="X207" s="190"/>
      <c r="Y207" s="190"/>
      <c r="Z207" s="190"/>
      <c r="AA207" s="190"/>
      <c r="AB207" s="190"/>
    </row>
    <row r="208" spans="2:28" x14ac:dyDescent="0.25">
      <c r="B208" s="190"/>
      <c r="C208" s="190"/>
      <c r="D208" s="190"/>
      <c r="E208" s="190"/>
      <c r="F208" s="190"/>
      <c r="G208" s="190"/>
      <c r="H208" s="190"/>
      <c r="I208" s="190"/>
      <c r="J208" s="190"/>
      <c r="K208" s="190"/>
      <c r="L208" s="190"/>
      <c r="M208" s="190"/>
      <c r="N208" s="190"/>
      <c r="O208" s="190"/>
      <c r="P208" s="190"/>
      <c r="Q208" s="190"/>
      <c r="R208" s="190"/>
      <c r="S208" s="190"/>
      <c r="T208" s="190"/>
      <c r="U208" s="190"/>
      <c r="V208" s="190"/>
      <c r="W208" s="190"/>
      <c r="X208" s="190"/>
      <c r="Y208" s="190"/>
      <c r="Z208" s="190"/>
      <c r="AA208" s="190"/>
      <c r="AB208" s="190"/>
    </row>
    <row r="209" spans="2:28" x14ac:dyDescent="0.25">
      <c r="B209" s="190"/>
      <c r="C209" s="190"/>
      <c r="D209" s="190"/>
      <c r="E209" s="190"/>
      <c r="F209" s="190"/>
      <c r="G209" s="190"/>
      <c r="H209" s="190"/>
      <c r="I209" s="190"/>
      <c r="J209" s="190"/>
      <c r="K209" s="190"/>
      <c r="L209" s="190"/>
      <c r="M209" s="190"/>
      <c r="N209" s="190"/>
      <c r="O209" s="190"/>
      <c r="P209" s="190"/>
      <c r="Q209" s="190"/>
      <c r="R209" s="190"/>
      <c r="S209" s="190"/>
      <c r="T209" s="190"/>
      <c r="U209" s="190"/>
      <c r="V209" s="190"/>
      <c r="W209" s="190"/>
      <c r="X209" s="190"/>
      <c r="Y209" s="190"/>
      <c r="Z209" s="190"/>
      <c r="AA209" s="190"/>
      <c r="AB209" s="190"/>
    </row>
    <row r="210" spans="2:28" x14ac:dyDescent="0.25">
      <c r="B210" s="190"/>
      <c r="C210" s="190"/>
      <c r="D210" s="190"/>
      <c r="E210" s="190"/>
      <c r="F210" s="190"/>
      <c r="G210" s="190"/>
      <c r="H210" s="190"/>
      <c r="I210" s="190"/>
      <c r="J210" s="190"/>
      <c r="K210" s="190"/>
      <c r="L210" s="190"/>
      <c r="M210" s="190"/>
      <c r="N210" s="190"/>
      <c r="O210" s="190"/>
      <c r="P210" s="190"/>
      <c r="Q210" s="190"/>
      <c r="R210" s="190"/>
      <c r="S210" s="190"/>
      <c r="T210" s="190"/>
      <c r="U210" s="190"/>
      <c r="V210" s="190"/>
      <c r="W210" s="190"/>
      <c r="X210" s="190"/>
      <c r="Y210" s="190"/>
      <c r="Z210" s="190"/>
      <c r="AA210" s="190"/>
      <c r="AB210" s="190"/>
    </row>
    <row r="211" spans="2:28" x14ac:dyDescent="0.25">
      <c r="B211" s="190"/>
      <c r="C211" s="190"/>
      <c r="D211" s="190"/>
      <c r="E211" s="190"/>
      <c r="F211" s="190"/>
      <c r="G211" s="190"/>
      <c r="H211" s="190"/>
      <c r="I211" s="190"/>
      <c r="J211" s="190"/>
      <c r="K211" s="190"/>
      <c r="L211" s="190"/>
      <c r="M211" s="190"/>
      <c r="N211" s="190"/>
      <c r="O211" s="190"/>
      <c r="P211" s="190"/>
      <c r="Q211" s="190"/>
      <c r="R211" s="190"/>
      <c r="S211" s="190"/>
      <c r="T211" s="190"/>
      <c r="U211" s="190"/>
      <c r="V211" s="190"/>
      <c r="W211" s="190"/>
      <c r="X211" s="190"/>
      <c r="Y211" s="190"/>
      <c r="Z211" s="190"/>
      <c r="AA211" s="190"/>
      <c r="AB211" s="190"/>
    </row>
    <row r="212" spans="2:28" x14ac:dyDescent="0.25">
      <c r="B212" s="190"/>
      <c r="C212" s="190"/>
      <c r="D212" s="190"/>
      <c r="E212" s="190"/>
      <c r="F212" s="190"/>
      <c r="G212" s="190"/>
      <c r="H212" s="190"/>
      <c r="I212" s="190"/>
      <c r="J212" s="190"/>
      <c r="K212" s="190"/>
      <c r="L212" s="190"/>
      <c r="M212" s="190"/>
      <c r="N212" s="190"/>
      <c r="O212" s="190"/>
      <c r="P212" s="190"/>
      <c r="Q212" s="190"/>
      <c r="R212" s="190"/>
      <c r="S212" s="190"/>
      <c r="T212" s="190"/>
      <c r="U212" s="190"/>
      <c r="V212" s="190"/>
      <c r="W212" s="190"/>
      <c r="X212" s="190"/>
      <c r="Y212" s="190"/>
      <c r="Z212" s="190"/>
      <c r="AA212" s="190"/>
      <c r="AB212" s="190"/>
    </row>
    <row r="213" spans="2:28" x14ac:dyDescent="0.25">
      <c r="B213" s="190"/>
      <c r="C213" s="190"/>
      <c r="D213" s="190"/>
      <c r="E213" s="190"/>
      <c r="F213" s="190"/>
      <c r="G213" s="190"/>
      <c r="H213" s="190"/>
      <c r="I213" s="190"/>
      <c r="J213" s="190"/>
      <c r="K213" s="190"/>
      <c r="L213" s="190"/>
      <c r="M213" s="190"/>
      <c r="N213" s="190"/>
      <c r="O213" s="190"/>
      <c r="P213" s="190"/>
      <c r="Q213" s="190"/>
      <c r="R213" s="190"/>
      <c r="S213" s="190"/>
      <c r="T213" s="190"/>
      <c r="U213" s="190"/>
      <c r="V213" s="190"/>
      <c r="W213" s="190"/>
      <c r="X213" s="190"/>
      <c r="Y213" s="190"/>
      <c r="Z213" s="190"/>
      <c r="AA213" s="190"/>
      <c r="AB213" s="190"/>
    </row>
    <row r="214" spans="2:28" x14ac:dyDescent="0.25">
      <c r="B214" s="190"/>
      <c r="C214" s="190"/>
      <c r="D214" s="190"/>
      <c r="E214" s="190"/>
      <c r="F214" s="190"/>
      <c r="G214" s="190"/>
      <c r="H214" s="190"/>
      <c r="I214" s="190"/>
      <c r="J214" s="190"/>
      <c r="K214" s="190"/>
      <c r="L214" s="190"/>
      <c r="M214" s="190"/>
      <c r="N214" s="190"/>
      <c r="O214" s="190"/>
      <c r="P214" s="190"/>
      <c r="Q214" s="190"/>
      <c r="R214" s="190"/>
      <c r="S214" s="190"/>
      <c r="T214" s="190"/>
      <c r="U214" s="190"/>
      <c r="V214" s="190"/>
      <c r="W214" s="190"/>
      <c r="X214" s="190"/>
      <c r="Y214" s="190"/>
      <c r="Z214" s="190"/>
      <c r="AA214" s="190"/>
      <c r="AB214" s="190"/>
    </row>
    <row r="215" spans="2:28" x14ac:dyDescent="0.25">
      <c r="B215" s="190"/>
      <c r="C215" s="190"/>
      <c r="D215" s="190"/>
      <c r="E215" s="190"/>
      <c r="F215" s="190"/>
      <c r="G215" s="190"/>
      <c r="H215" s="190"/>
      <c r="I215" s="190"/>
      <c r="J215" s="190"/>
      <c r="K215" s="190"/>
      <c r="L215" s="190"/>
      <c r="M215" s="190"/>
      <c r="N215" s="190"/>
      <c r="O215" s="190"/>
      <c r="P215" s="190"/>
      <c r="Q215" s="190"/>
      <c r="R215" s="190"/>
      <c r="S215" s="190"/>
      <c r="T215" s="190"/>
      <c r="U215" s="190"/>
      <c r="V215" s="190"/>
      <c r="W215" s="190"/>
      <c r="X215" s="190"/>
      <c r="Y215" s="190"/>
      <c r="Z215" s="190"/>
      <c r="AA215" s="190"/>
      <c r="AB215" s="190"/>
    </row>
    <row r="216" spans="2:28" x14ac:dyDescent="0.25">
      <c r="B216" s="190"/>
      <c r="C216" s="190"/>
      <c r="D216" s="190"/>
      <c r="E216" s="190"/>
      <c r="F216" s="190"/>
      <c r="G216" s="190"/>
      <c r="H216" s="190"/>
      <c r="I216" s="190"/>
      <c r="J216" s="190"/>
      <c r="K216" s="190"/>
      <c r="L216" s="190"/>
      <c r="M216" s="190"/>
      <c r="N216" s="190"/>
      <c r="O216" s="190"/>
      <c r="P216" s="190"/>
      <c r="Q216" s="190"/>
      <c r="R216" s="190"/>
      <c r="S216" s="190"/>
      <c r="T216" s="190"/>
      <c r="U216" s="190"/>
      <c r="V216" s="190"/>
      <c r="W216" s="190"/>
      <c r="X216" s="190"/>
      <c r="Y216" s="190"/>
      <c r="Z216" s="190"/>
      <c r="AA216" s="190"/>
      <c r="AB216" s="190"/>
    </row>
    <row r="217" spans="2:28" x14ac:dyDescent="0.25">
      <c r="B217" s="190"/>
      <c r="C217" s="190"/>
      <c r="D217" s="190"/>
      <c r="E217" s="190"/>
      <c r="F217" s="190"/>
      <c r="G217" s="190"/>
      <c r="H217" s="190"/>
      <c r="I217" s="190"/>
      <c r="J217" s="190"/>
      <c r="K217" s="190"/>
      <c r="L217" s="190"/>
      <c r="M217" s="190"/>
      <c r="N217" s="190"/>
      <c r="O217" s="190"/>
      <c r="P217" s="190"/>
      <c r="Q217" s="190"/>
      <c r="R217" s="190"/>
      <c r="S217" s="190"/>
      <c r="T217" s="190"/>
      <c r="U217" s="190"/>
      <c r="V217" s="190"/>
      <c r="W217" s="190"/>
      <c r="X217" s="190"/>
      <c r="Y217" s="190"/>
      <c r="Z217" s="190"/>
      <c r="AA217" s="190"/>
      <c r="AB217" s="190"/>
    </row>
  </sheetData>
  <mergeCells count="2">
    <mergeCell ref="B2:L2"/>
    <mergeCell ref="B23:L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206F7-067C-461E-BCB0-25E15FB0B300}">
  <dimension ref="B2:N76"/>
  <sheetViews>
    <sheetView showGridLines="0" topLeftCell="A41" workbookViewId="0">
      <pane xSplit="2" topLeftCell="C1" activePane="topRight" state="frozen"/>
      <selection activeCell="A16" sqref="A16"/>
      <selection pane="topRight" activeCell="A16" sqref="A16"/>
    </sheetView>
  </sheetViews>
  <sheetFormatPr defaultColWidth="10.42578125" defaultRowHeight="13.5" x14ac:dyDescent="0.25"/>
  <cols>
    <col min="1" max="1" width="1.85546875" style="165" customWidth="1"/>
    <col min="2" max="2" width="30.5703125" style="165" bestFit="1" customWidth="1"/>
    <col min="3" max="9" width="10.140625" style="165" bestFit="1" customWidth="1"/>
    <col min="10" max="12" width="10.7109375" style="165" bestFit="1" customWidth="1"/>
    <col min="13" max="13" width="10" style="165" customWidth="1"/>
    <col min="14" max="14" width="114.7109375" style="186" customWidth="1"/>
    <col min="15" max="16384" width="10.42578125" style="165"/>
  </cols>
  <sheetData>
    <row r="2" spans="2:14" ht="21" customHeight="1" x14ac:dyDescent="0.4">
      <c r="B2" s="130" t="str">
        <f xml:space="preserve"> "Ratio Analysis"</f>
        <v>Ratio Analysis</v>
      </c>
      <c r="C2" s="130"/>
      <c r="D2" s="130"/>
      <c r="E2" s="130"/>
      <c r="F2" s="130"/>
      <c r="G2" s="130"/>
      <c r="H2" s="130"/>
      <c r="I2" s="130"/>
      <c r="J2" s="130"/>
      <c r="K2" s="130"/>
      <c r="L2" s="130"/>
      <c r="M2" s="133"/>
      <c r="N2" s="164"/>
    </row>
    <row r="3" spans="2:14" ht="6" customHeight="1" x14ac:dyDescent="0.4">
      <c r="B3" s="134"/>
      <c r="C3" s="134"/>
      <c r="D3" s="134"/>
      <c r="E3" s="134"/>
      <c r="F3" s="134"/>
      <c r="G3" s="134"/>
      <c r="H3" s="134"/>
      <c r="I3" s="134"/>
      <c r="J3" s="134"/>
      <c r="K3" s="134"/>
      <c r="L3" s="134"/>
      <c r="M3" s="134"/>
      <c r="N3" s="166"/>
    </row>
    <row r="4" spans="2:14" ht="21" x14ac:dyDescent="0.35">
      <c r="B4" s="167" t="str">
        <f>'[1]Data Sheet'!B1</f>
        <v>TILAKNAGAR INDUSTRIES LTD</v>
      </c>
      <c r="C4" s="167"/>
      <c r="D4" s="167"/>
      <c r="E4" s="167"/>
      <c r="F4" s="167"/>
      <c r="G4" s="167"/>
      <c r="H4" s="167"/>
      <c r="I4" s="167"/>
      <c r="J4" s="167"/>
      <c r="K4" s="167"/>
      <c r="L4" s="167"/>
      <c r="M4" s="168"/>
      <c r="N4" s="169" t="s">
        <v>142</v>
      </c>
    </row>
    <row r="5" spans="2:14" ht="15.75" x14ac:dyDescent="0.25">
      <c r="B5" s="103" t="s">
        <v>143</v>
      </c>
      <c r="C5" s="170">
        <f>'[1]Profit &amp; Loss'!C5</f>
        <v>42094</v>
      </c>
      <c r="D5" s="170">
        <f>'[1]Profit &amp; Loss'!D5</f>
        <v>42460</v>
      </c>
      <c r="E5" s="170">
        <f>'[1]Profit &amp; Loss'!E5</f>
        <v>42825</v>
      </c>
      <c r="F5" s="170">
        <f>'[1]Profit &amp; Loss'!F5</f>
        <v>43190</v>
      </c>
      <c r="G5" s="170">
        <f>'[1]Profit &amp; Loss'!G5</f>
        <v>43555</v>
      </c>
      <c r="H5" s="170">
        <f>'[1]Profit &amp; Loss'!H5</f>
        <v>43921</v>
      </c>
      <c r="I5" s="170">
        <f>'[1]Profit &amp; Loss'!I5</f>
        <v>44286</v>
      </c>
      <c r="J5" s="170">
        <f>'[1]Profit &amp; Loss'!J5</f>
        <v>44651</v>
      </c>
      <c r="K5" s="170">
        <f>'[1]Profit &amp; Loss'!K5</f>
        <v>45016</v>
      </c>
      <c r="L5" s="170">
        <f>'[1]Profit &amp; Loss'!L5</f>
        <v>45382</v>
      </c>
      <c r="M5" s="171"/>
      <c r="N5" s="172" t="s">
        <v>144</v>
      </c>
    </row>
    <row r="6" spans="2:14" ht="15.75" x14ac:dyDescent="0.25">
      <c r="B6" s="100" t="s">
        <v>145</v>
      </c>
      <c r="C6" s="173"/>
      <c r="D6" s="173">
        <f>'[1]Profit &amp; Loss'!D7</f>
        <v>-0.38816941314836351</v>
      </c>
      <c r="E6" s="173">
        <f>'[1]Profit &amp; Loss'!E7</f>
        <v>0.12503549662508995</v>
      </c>
      <c r="F6" s="173">
        <f>'[1]Profit &amp; Loss'!F7</f>
        <v>0.12181814651573708</v>
      </c>
      <c r="G6" s="173">
        <f>'[1]Profit &amp; Loss'!G7</f>
        <v>0.14462502379839748</v>
      </c>
      <c r="H6" s="173">
        <f>'[1]Profit &amp; Loss'!H7</f>
        <v>-1.2852887363343557E-2</v>
      </c>
      <c r="I6" s="173">
        <f>'[1]Profit &amp; Loss'!I7</f>
        <v>-0.1594289478118347</v>
      </c>
      <c r="J6" s="173">
        <f>'[1]Profit &amp; Loss'!J7</f>
        <v>0.42755353075170843</v>
      </c>
      <c r="K6" s="173">
        <f>'[1]Profit &amp; Loss'!K7</f>
        <v>0.4863474475662839</v>
      </c>
      <c r="L6" s="173">
        <f>'[1]Profit &amp; Loss'!L7</f>
        <v>0.19718128413892622</v>
      </c>
      <c r="M6" s="173"/>
      <c r="N6" s="174" t="s">
        <v>146</v>
      </c>
    </row>
    <row r="7" spans="2:14" ht="15.75" x14ac:dyDescent="0.25">
      <c r="B7" s="175" t="s">
        <v>147</v>
      </c>
      <c r="C7" s="176"/>
      <c r="D7" s="176">
        <f>IFERROR(SUM('[1]Data Sheet'!C18:C24)/SUM('[1]Data Sheet'!B18:B24)-1,0)</f>
        <v>-0.17373343017977116</v>
      </c>
      <c r="E7" s="176">
        <f>IFERROR(SUM('[1]Data Sheet'!D18:D24)/SUM('[1]Data Sheet'!C18:C24)-1,0)</f>
        <v>5.5143490284416341E-2</v>
      </c>
      <c r="F7" s="176">
        <f>IFERROR(SUM('[1]Data Sheet'!E18:E24)/SUM('[1]Data Sheet'!D18:D24)-1,0)</f>
        <v>1.8137952580969952E-2</v>
      </c>
      <c r="G7" s="176">
        <f>IFERROR(SUM('[1]Data Sheet'!F18:F24)/SUM('[1]Data Sheet'!E18:E24)-1,0)</f>
        <v>9.2227961608619236E-2</v>
      </c>
      <c r="H7" s="176">
        <f>IFERROR(SUM('[1]Data Sheet'!G18:G24)/SUM('[1]Data Sheet'!F18:F24)-1,0)</f>
        <v>2.8875119012312656E-3</v>
      </c>
      <c r="I7" s="176">
        <f>IFERROR(SUM('[1]Data Sheet'!H18:H24)/SUM('[1]Data Sheet'!G18:G24)-1,0)</f>
        <v>-0.186945559809506</v>
      </c>
      <c r="J7" s="176">
        <f>IFERROR(SUM('[1]Data Sheet'!I18:I24)/SUM('[1]Data Sheet'!H18:H24)-1,0)</f>
        <v>0.2679261896558327</v>
      </c>
      <c r="K7" s="176">
        <f>IFERROR(SUM('[1]Data Sheet'!J18:J24)/SUM('[1]Data Sheet'!I18:I24)-1,0)</f>
        <v>0.60191126073763157</v>
      </c>
      <c r="L7" s="176">
        <f>IFERROR(SUM('[1]Data Sheet'!K18:K24)/SUM('[1]Data Sheet'!J18:J24)-1,0)</f>
        <v>0.10762517788312032</v>
      </c>
      <c r="M7" s="176"/>
      <c r="N7" s="177" t="s">
        <v>148</v>
      </c>
    </row>
    <row r="8" spans="2:14" ht="15.75" x14ac:dyDescent="0.25">
      <c r="B8" s="175" t="s">
        <v>149</v>
      </c>
      <c r="C8" s="176">
        <f t="shared" ref="C8:L8" si="0">IFERROR(C45*(1-C15),0)</f>
        <v>-7.5209324628379495E-2</v>
      </c>
      <c r="D8" s="176">
        <f t="shared" si="0"/>
        <v>-1.1014934709515989</v>
      </c>
      <c r="E8" s="176">
        <f t="shared" si="0"/>
        <v>-13.677592954990207</v>
      </c>
      <c r="F8" s="176">
        <f t="shared" si="0"/>
        <v>0</v>
      </c>
      <c r="G8" s="176">
        <f t="shared" si="0"/>
        <v>0</v>
      </c>
      <c r="H8" s="176">
        <f t="shared" si="0"/>
        <v>0</v>
      </c>
      <c r="I8" s="176">
        <f t="shared" si="0"/>
        <v>0</v>
      </c>
      <c r="J8" s="176">
        <f t="shared" si="0"/>
        <v>0.35955797460003303</v>
      </c>
      <c r="K8" s="176">
        <f t="shared" si="0"/>
        <v>0.30639922382519197</v>
      </c>
      <c r="L8" s="176">
        <f t="shared" si="0"/>
        <v>0.19631742341984132</v>
      </c>
      <c r="M8" s="176"/>
      <c r="N8" s="177" t="s">
        <v>150</v>
      </c>
    </row>
    <row r="9" spans="2:14" ht="15.75" x14ac:dyDescent="0.25">
      <c r="B9" s="175" t="s">
        <v>151</v>
      </c>
      <c r="C9" s="176"/>
      <c r="D9" s="176">
        <f>IFERROR('[1]Profit &amp; Loss'!D14/'[1]Profit &amp; Loss'!C14-1,0)</f>
        <v>-0.63986185585749333</v>
      </c>
      <c r="E9" s="176">
        <f>IFERROR('[1]Profit &amp; Loss'!E14/'[1]Profit &amp; Loss'!D14-1,0)</f>
        <v>0.84590925150153917</v>
      </c>
      <c r="F9" s="176">
        <f>IFERROR('[1]Profit &amp; Loss'!F14/'[1]Profit &amp; Loss'!E14-1,0)</f>
        <v>0.17545730456894426</v>
      </c>
      <c r="G9" s="176">
        <f>IFERROR('[1]Profit &amp; Loss'!G14/'[1]Profit &amp; Loss'!F14-1,0)</f>
        <v>0.16792277273784606</v>
      </c>
      <c r="H9" s="176">
        <f>IFERROR('[1]Profit &amp; Loss'!H14/'[1]Profit &amp; Loss'!G14-1,0)</f>
        <v>-1.6829652054412558E-2</v>
      </c>
      <c r="I9" s="176">
        <f>IFERROR('[1]Profit &amp; Loss'!I14/'[1]Profit &amp; Loss'!H14-1,0)</f>
        <v>-0.18258244874807561</v>
      </c>
      <c r="J9" s="176">
        <f>IFERROR('[1]Profit &amp; Loss'!J14/'[1]Profit &amp; Loss'!I14-1,0)</f>
        <v>0.49669153180838155</v>
      </c>
      <c r="K9" s="176">
        <f>IFERROR('[1]Profit &amp; Loss'!K14/'[1]Profit &amp; Loss'!J14-1,0)</f>
        <v>0.43731889457387418</v>
      </c>
      <c r="L9" s="176">
        <f>IFERROR('[1]Profit &amp; Loss'!L14/'[1]Profit &amp; Loss'!K14-1,0)</f>
        <v>-0.19156951292567159</v>
      </c>
      <c r="M9" s="176"/>
      <c r="N9" s="177" t="s">
        <v>152</v>
      </c>
    </row>
    <row r="10" spans="2:14" ht="15.75" x14ac:dyDescent="0.25">
      <c r="B10" s="175" t="s">
        <v>153</v>
      </c>
      <c r="C10" s="176"/>
      <c r="D10" s="176">
        <f>'[1]Profit &amp; Loss'!D16/'[1]Profit &amp; Loss'!C16-1</f>
        <v>-2.283685705269801</v>
      </c>
      <c r="E10" s="176">
        <f>'[1]Profit &amp; Loss'!E16/'[1]Profit &amp; Loss'!D16-1</f>
        <v>-0.22902327105866915</v>
      </c>
      <c r="F10" s="176">
        <f>'[1]Profit &amp; Loss'!F16/'[1]Profit &amp; Loss'!E16-1</f>
        <v>-1.0314592411520875</v>
      </c>
      <c r="G10" s="176">
        <f>'[1]Profit &amp; Loss'!G16/'[1]Profit &amp; Loss'!F16-1</f>
        <v>17.966216216216708</v>
      </c>
      <c r="H10" s="176">
        <f>'[1]Profit &amp; Loss'!H16/'[1]Profit &amp; Loss'!G16-1</f>
        <v>-1.9253651585322418</v>
      </c>
      <c r="I10" s="176">
        <f>'[1]Profit &amp; Loss'!I16/'[1]Profit &amp; Loss'!H16-1</f>
        <v>-2.043503368623675</v>
      </c>
      <c r="J10" s="176">
        <f>'[1]Profit &amp; Loss'!J16/'[1]Profit &amp; Loss'!I16-1</f>
        <v>1.0682530898358245</v>
      </c>
      <c r="K10" s="176">
        <f>'[1]Profit &amp; Loss'!K16/'[1]Profit &amp; Loss'!J16-1</f>
        <v>0.22395647520513751</v>
      </c>
      <c r="L10" s="176">
        <f>'[1]Profit &amp; Loss'!L16/'[1]Profit &amp; Loss'!K16-1</f>
        <v>0.35130802302703512</v>
      </c>
      <c r="M10" s="176"/>
      <c r="N10" s="177"/>
    </row>
    <row r="11" spans="2:14" ht="15.75" x14ac:dyDescent="0.25">
      <c r="B11" s="175" t="s">
        <v>154</v>
      </c>
      <c r="C11" s="176"/>
      <c r="D11" s="176">
        <f>'[1]Profit &amp; Loss'!D21/'[1]Profit &amp; Loss'!C21-1</f>
        <v>-3.382994509571152</v>
      </c>
      <c r="E11" s="176">
        <f>'[1]Profit &amp; Loss'!E21/'[1]Profit &amp; Loss'!D21-1</f>
        <v>-0.17659879195466721</v>
      </c>
      <c r="F11" s="176">
        <f>'[1]Profit &amp; Loss'!F21/'[1]Profit &amp; Loss'!E21-1</f>
        <v>-0.74022536489450141</v>
      </c>
      <c r="G11" s="176">
        <f>'[1]Profit &amp; Loss'!G21/'[1]Profit &amp; Loss'!F21-1</f>
        <v>-1.5644832605531278</v>
      </c>
      <c r="H11" s="176">
        <f>'[1]Profit &amp; Loss'!H21/'[1]Profit &amp; Loss'!G21-1</f>
        <v>-5.3800928313563743</v>
      </c>
      <c r="I11" s="176">
        <f>'[1]Profit &amp; Loss'!I21/'[1]Profit &amp; Loss'!H21-1</f>
        <v>-1.2483221476510065</v>
      </c>
      <c r="J11" s="176">
        <f>'[1]Profit &amp; Loss'!J21/'[1]Profit &amp; Loss'!I21-1</f>
        <v>2.7638691322901878</v>
      </c>
      <c r="K11" s="176">
        <f>'[1]Profit &amp; Loss'!K21/'[1]Profit &amp; Loss'!J21-1</f>
        <v>0.32123960695389298</v>
      </c>
      <c r="L11" s="176">
        <f>'[1]Profit &amp; Loss'!L21/'[1]Profit &amp; Loss'!K21-1</f>
        <v>0.46405415713196074</v>
      </c>
      <c r="M11" s="176"/>
      <c r="N11" s="177"/>
    </row>
    <row r="12" spans="2:14" ht="15.75" x14ac:dyDescent="0.25">
      <c r="B12" s="175" t="s">
        <v>155</v>
      </c>
      <c r="C12" s="176"/>
      <c r="D12" s="176">
        <f>'[1]Profit &amp; Loss'!D25</f>
        <v>9.1609195402299104</v>
      </c>
      <c r="E12" s="176">
        <f>'[1]Profit &amp; Loss'!E25</f>
        <v>1.7604638009049767E-2</v>
      </c>
      <c r="F12" s="176">
        <f>'[1]Profit &amp; Loss'!F25</f>
        <v>-0.46904745362328881</v>
      </c>
      <c r="G12" s="176">
        <f>'[1]Profit &amp; Loss'!G25</f>
        <v>4.4360115153100788E-2</v>
      </c>
      <c r="H12" s="176">
        <f>'[1]Profit &amp; Loss'!H25</f>
        <v>-2.6994737501566215</v>
      </c>
      <c r="I12" s="176">
        <f>'[1]Profit &amp; Loss'!I25</f>
        <v>-1.1421830648431452</v>
      </c>
      <c r="J12" s="176">
        <f>'[1]Profit &amp; Loss'!J25</f>
        <v>-2.0679284417941401</v>
      </c>
      <c r="K12" s="176">
        <f>'[1]Profit &amp; Loss'!K25</f>
        <v>2.6389900461277009</v>
      </c>
      <c r="L12" s="176">
        <f>'[1]Profit &amp; Loss'!L25</f>
        <v>-7.9258122623256821E-2</v>
      </c>
      <c r="M12" s="176"/>
      <c r="N12" s="177" t="s">
        <v>152</v>
      </c>
    </row>
    <row r="13" spans="2:14" ht="15.75" x14ac:dyDescent="0.25">
      <c r="B13" s="175" t="s">
        <v>156</v>
      </c>
      <c r="C13" s="176"/>
      <c r="D13" s="176">
        <f>'[1]Profit &amp; Loss'!D30</f>
        <v>6.0154382470119643</v>
      </c>
      <c r="E13" s="176">
        <f>'[1]Profit &amp; Loss'!E30</f>
        <v>-7.7021367218003123E-3</v>
      </c>
      <c r="F13" s="176">
        <f>'[1]Profit &amp; Loss'!F30</f>
        <v>-0.45945559251707946</v>
      </c>
      <c r="G13" s="176">
        <f>'[1]Profit &amp; Loss'!G30</f>
        <v>5.5584965590258939E-2</v>
      </c>
      <c r="H13" s="176">
        <f>'[1]Profit &amp; Loss'!H30</f>
        <v>-2.6908851554663986</v>
      </c>
      <c r="I13" s="176">
        <f>'[1]Profit &amp; Loss'!I30</f>
        <v>-1.1423275126978831</v>
      </c>
      <c r="J13" s="176">
        <f>'[1]Profit &amp; Loss'!J30</f>
        <v>-2.1771294607970821</v>
      </c>
      <c r="K13" s="176">
        <f>'[1]Profit &amp; Loss'!K30</f>
        <v>2.317105554326178</v>
      </c>
      <c r="L13" s="176">
        <f>'[1]Profit &amp; Loss'!L30</f>
        <v>-7.9319546364242544E-2</v>
      </c>
      <c r="M13" s="176"/>
      <c r="N13" s="177" t="s">
        <v>152</v>
      </c>
    </row>
    <row r="14" spans="2:14" ht="15.75" x14ac:dyDescent="0.25">
      <c r="B14" s="175" t="s">
        <v>157</v>
      </c>
      <c r="C14" s="176"/>
      <c r="D14" s="176">
        <f>IFERROR('[1]Data Sheet'!C31/'[1]Data Sheet'!B31-1,0)</f>
        <v>-1</v>
      </c>
      <c r="E14" s="176">
        <f>IFERROR('[1]Data Sheet'!D31/'[1]Data Sheet'!C31-1,0)</f>
        <v>0</v>
      </c>
      <c r="F14" s="176">
        <f>IFERROR('[1]Data Sheet'!E31/'[1]Data Sheet'!D31-1,0)</f>
        <v>0</v>
      </c>
      <c r="G14" s="176">
        <f>IFERROR('[1]Data Sheet'!F31/'[1]Data Sheet'!E31-1,0)</f>
        <v>0</v>
      </c>
      <c r="H14" s="176">
        <f>IFERROR('[1]Data Sheet'!G31/'[1]Data Sheet'!F31-1,0)</f>
        <v>0</v>
      </c>
      <c r="I14" s="176">
        <f>IFERROR('[1]Data Sheet'!H31/'[1]Data Sheet'!G31-1,0)</f>
        <v>0</v>
      </c>
      <c r="J14" s="176">
        <f>IFERROR('[1]Data Sheet'!I31/'[1]Data Sheet'!H31-1,0)</f>
        <v>0</v>
      </c>
      <c r="K14" s="176">
        <f>IFERROR('[1]Data Sheet'!J31/'[1]Data Sheet'!I31-1,0)</f>
        <v>1.9119496855345908</v>
      </c>
      <c r="L14" s="176">
        <f>IFERROR('[1]Data Sheet'!K31/'[1]Data Sheet'!J31-1,0)</f>
        <v>1.0820734341252702</v>
      </c>
      <c r="M14" s="176"/>
      <c r="N14" s="177" t="s">
        <v>158</v>
      </c>
    </row>
    <row r="15" spans="2:14" ht="15.75" x14ac:dyDescent="0.25">
      <c r="B15" s="175" t="s">
        <v>95</v>
      </c>
      <c r="C15" s="176">
        <f>'[1]Profit &amp; Loss'!C36</f>
        <v>-1.5438247011952217E-2</v>
      </c>
      <c r="D15" s="176">
        <f>'[1]Profit &amp; Loss'!D36</f>
        <v>0</v>
      </c>
      <c r="E15" s="176">
        <f>'[1]Profit &amp; Loss'!E36</f>
        <v>0</v>
      </c>
      <c r="F15" s="176">
        <f>'[1]Profit &amp; Loss'!F36</f>
        <v>0</v>
      </c>
      <c r="G15" s="176">
        <f>'[1]Profit &amp; Loss'!G36</f>
        <v>0</v>
      </c>
      <c r="H15" s="176">
        <f>'[1]Profit &amp; Loss'!H36</f>
        <v>0</v>
      </c>
      <c r="I15" s="176">
        <f>'[1]Profit &amp; Loss'!I36</f>
        <v>0</v>
      </c>
      <c r="J15" s="176">
        <f>'[1]Profit &amp; Loss'!J36</f>
        <v>3.5184775392786014E-2</v>
      </c>
      <c r="K15" s="176">
        <f>'[1]Profit &amp; Loss'!K36</f>
        <v>3.088725817211474E-2</v>
      </c>
      <c r="L15" s="176">
        <f>'[1]Profit &amp; Loss'!L36</f>
        <v>6.9850010868777609E-2</v>
      </c>
      <c r="M15" s="176"/>
      <c r="N15" s="177"/>
    </row>
    <row r="16" spans="2:14" ht="17.25" customHeight="1" x14ac:dyDescent="0.25">
      <c r="B16" s="175" t="s">
        <v>159</v>
      </c>
      <c r="C16" s="178">
        <f>'[1]Profit &amp; Loss'!C15</f>
        <v>0.73526856715181155</v>
      </c>
      <c r="D16" s="178">
        <f>'[1]Profit &amp; Loss'!D15</f>
        <v>0.4327966971755608</v>
      </c>
      <c r="E16" s="178">
        <f>'[1]Profit &amp; Loss'!E15</f>
        <v>0.71011397394326536</v>
      </c>
      <c r="F16" s="178">
        <f>'[1]Profit &amp; Loss'!F15</f>
        <v>0.7440677086037697</v>
      </c>
      <c r="G16" s="178">
        <f>'[1]Profit &amp; Loss'!G15</f>
        <v>0.75921249603072594</v>
      </c>
      <c r="H16" s="178">
        <f>'[1]Profit &amp; Loss'!H15</f>
        <v>0.75615397576704502</v>
      </c>
      <c r="I16" s="178">
        <f>'[1]Profit &amp; Loss'!I15</f>
        <v>0.73532574031890663</v>
      </c>
      <c r="J16" s="178">
        <f>'[1]Profit &amp; Loss'!J15</f>
        <v>0.77093838160766948</v>
      </c>
      <c r="K16" s="178">
        <f>'[1]Profit &amp; Loss'!K15</f>
        <v>0.74550826204953802</v>
      </c>
      <c r="L16" s="178">
        <f>'[1]Profit &amp; Loss'!L15</f>
        <v>0.50342551741454145</v>
      </c>
      <c r="M16" s="178"/>
      <c r="N16" s="177" t="s">
        <v>160</v>
      </c>
    </row>
    <row r="17" spans="2:14" ht="17.25" customHeight="1" x14ac:dyDescent="0.25">
      <c r="B17" s="175" t="s">
        <v>161</v>
      </c>
      <c r="C17" s="178">
        <f>'[1]Profit &amp; Loss'!C17</f>
        <v>0.12705986127260341</v>
      </c>
      <c r="D17" s="178">
        <f>'[1]Profit &amp; Loss'!D17</f>
        <v>-0.26658511544594687</v>
      </c>
      <c r="E17" s="178">
        <f>'[1]Profit &amp; Loss'!E17</f>
        <v>-0.18268838708424759</v>
      </c>
      <c r="F17" s="178">
        <f>'[1]Profit &amp; Loss'!F17</f>
        <v>5.1231458885022119E-3</v>
      </c>
      <c r="G17" s="178">
        <f>'[1]Profit &amp; Loss'!G17</f>
        <v>8.4889540773895003E-2</v>
      </c>
      <c r="H17" s="178">
        <f>'[1]Profit &amp; Loss'!H17</f>
        <v>-7.9576612594396773E-2</v>
      </c>
      <c r="I17" s="178">
        <f>'[1]Profit &amp; Loss'!I17</f>
        <v>9.8788154897494262E-2</v>
      </c>
      <c r="J17" s="178">
        <f>'[1]Profit &amp; Loss'!J17</f>
        <v>0.14312521541544865</v>
      </c>
      <c r="K17" s="178">
        <f>'[1]Profit &amp; Loss'!K17</f>
        <v>0.11785873784740117</v>
      </c>
      <c r="L17" s="178">
        <f>'[1]Profit &amp; Loss'!L17</f>
        <v>0.13303203127802293</v>
      </c>
      <c r="M17" s="178"/>
      <c r="N17" s="177" t="s">
        <v>160</v>
      </c>
    </row>
    <row r="18" spans="2:14" ht="17.25" customHeight="1" x14ac:dyDescent="0.25">
      <c r="B18" s="175" t="s">
        <v>84</v>
      </c>
      <c r="C18" s="178">
        <f>'[1]Profit &amp; Loss'!C26</f>
        <v>-3.7207810432620891E-2</v>
      </c>
      <c r="D18" s="178">
        <f>'[1]Profit &amp; Loss'!D26</f>
        <v>-0.61792524956857942</v>
      </c>
      <c r="E18" s="178">
        <f>'[1]Profit &amp; Loss'!E26</f>
        <v>-0.55891889792827609</v>
      </c>
      <c r="F18" s="178">
        <f>'[1]Profit &amp; Loss'!F26</f>
        <v>-0.2645343302698307</v>
      </c>
      <c r="G18" s="178">
        <f>'[1]Profit &amp; Loss'!G26</f>
        <v>-0.24136210363963528</v>
      </c>
      <c r="H18" s="178">
        <f>'[1]Profit &amp; Loss'!H26</f>
        <v>0.41552931084662148</v>
      </c>
      <c r="I18" s="178">
        <f>'[1]Profit &amp; Loss'!I26</f>
        <v>-7.0287015945330322E-2</v>
      </c>
      <c r="J18" s="178">
        <f>'[1]Profit &amp; Loss'!J26</f>
        <v>5.2580517507691132E-2</v>
      </c>
      <c r="K18" s="178">
        <f>'[1]Profit &amp; Loss'!K26</f>
        <v>0.12873166374660761</v>
      </c>
      <c r="L18" s="178">
        <f>'[1]Profit &amp; Loss'!L26</f>
        <v>9.9006420603321529E-2</v>
      </c>
      <c r="M18" s="178"/>
      <c r="N18" s="177" t="s">
        <v>160</v>
      </c>
    </row>
    <row r="19" spans="2:14" ht="17.25" customHeight="1" x14ac:dyDescent="0.25">
      <c r="B19" s="175" t="s">
        <v>162</v>
      </c>
      <c r="C19" s="178">
        <f>'[1]Profit &amp; Loss'!C31</f>
        <v>-5.367333573901064E-2</v>
      </c>
      <c r="D19" s="178">
        <f>'[1]Profit &amp; Loss'!D31</f>
        <v>-0.61543502479302736</v>
      </c>
      <c r="E19" s="178">
        <f>'[1]Profit &amp; Loss'!E31</f>
        <v>-0.54282274818942589</v>
      </c>
      <c r="F19" s="178">
        <f>'[1]Profit &amp; Loss'!F31</f>
        <v>-0.26155736711840366</v>
      </c>
      <c r="G19" s="178">
        <f>'[1]Profit &amp; Loss'!G31</f>
        <v>-0.24121089320006653</v>
      </c>
      <c r="H19" s="178">
        <f>'[1]Profit &amp; Loss'!H31</f>
        <v>0.41317035062726881</v>
      </c>
      <c r="I19" s="178">
        <f>'[1]Profit &amp; Loss'!I31</f>
        <v>-6.9958997722095698E-2</v>
      </c>
      <c r="J19" s="178">
        <f>'[1]Profit &amp; Loss'!J31</f>
        <v>5.7686661475420307E-2</v>
      </c>
      <c r="K19" s="178">
        <f>'[1]Profit &amp; Loss'!K31</f>
        <v>0.12874025215569068</v>
      </c>
      <c r="L19" s="178">
        <f>'[1]Profit &amp; Loss'!L31</f>
        <v>9.9006420603321529E-2</v>
      </c>
      <c r="M19" s="178"/>
      <c r="N19" s="177" t="s">
        <v>160</v>
      </c>
    </row>
    <row r="20" spans="2:14" ht="4.5" customHeight="1" x14ac:dyDescent="0.25">
      <c r="B20" s="175"/>
      <c r="C20" s="175"/>
      <c r="D20" s="175"/>
      <c r="E20" s="175"/>
      <c r="F20" s="175"/>
      <c r="G20" s="175"/>
      <c r="H20" s="175"/>
      <c r="I20" s="175"/>
      <c r="J20" s="175"/>
      <c r="K20" s="175"/>
      <c r="L20" s="175"/>
      <c r="M20" s="175"/>
      <c r="N20" s="177"/>
    </row>
    <row r="21" spans="2:14" ht="15.75" x14ac:dyDescent="0.25">
      <c r="B21" s="103" t="s">
        <v>163</v>
      </c>
      <c r="C21" s="170">
        <f>'[1]Profit &amp; Loss'!C5</f>
        <v>42094</v>
      </c>
      <c r="D21" s="170">
        <f>'[1]Profit &amp; Loss'!D5</f>
        <v>42460</v>
      </c>
      <c r="E21" s="170">
        <f>'[1]Profit &amp; Loss'!E5</f>
        <v>42825</v>
      </c>
      <c r="F21" s="170">
        <f>'[1]Profit &amp; Loss'!F5</f>
        <v>43190</v>
      </c>
      <c r="G21" s="170">
        <f>'[1]Profit &amp; Loss'!G5</f>
        <v>43555</v>
      </c>
      <c r="H21" s="170">
        <f>'[1]Profit &amp; Loss'!H5</f>
        <v>43921</v>
      </c>
      <c r="I21" s="170">
        <f>'[1]Profit &amp; Loss'!I5</f>
        <v>44286</v>
      </c>
      <c r="J21" s="170">
        <f>'[1]Profit &amp; Loss'!J5</f>
        <v>44651</v>
      </c>
      <c r="K21" s="170">
        <f>'[1]Profit &amp; Loss'!K5</f>
        <v>45016</v>
      </c>
      <c r="L21" s="170">
        <f>'[1]Profit &amp; Loss'!L5</f>
        <v>45382</v>
      </c>
      <c r="M21" s="175"/>
      <c r="N21" s="177"/>
    </row>
    <row r="22" spans="2:14" ht="15.75" x14ac:dyDescent="0.25">
      <c r="B22" s="175" t="str">
        <f>'[1]Balance Sheet'!B25</f>
        <v>Debtor Days</v>
      </c>
      <c r="C22" s="179">
        <f>'[1]Balance Sheet'!C25</f>
        <v>72.440960667174522</v>
      </c>
      <c r="D22" s="179">
        <f>'[1]Balance Sheet'!D25</f>
        <v>91.467266650647673</v>
      </c>
      <c r="E22" s="179">
        <f>'[1]Balance Sheet'!E25</f>
        <v>106.06353027978953</v>
      </c>
      <c r="F22" s="179">
        <f>'[1]Balance Sheet'!F25</f>
        <v>109.37933779877805</v>
      </c>
      <c r="G22" s="179">
        <f>'[1]Balance Sheet'!G25</f>
        <v>133.00674398560477</v>
      </c>
      <c r="H22" s="179">
        <f>'[1]Balance Sheet'!H25</f>
        <v>136.07478210253817</v>
      </c>
      <c r="I22" s="179">
        <f>'[1]Balance Sheet'!I25</f>
        <v>120.45831435079727</v>
      </c>
      <c r="J22" s="179">
        <f>'[1]Balance Sheet'!J25</f>
        <v>110.31958078558024</v>
      </c>
      <c r="K22" s="179">
        <f>'[1]Balance Sheet'!K25</f>
        <v>106.20911917276445</v>
      </c>
      <c r="L22" s="179">
        <f>'[1]Balance Sheet'!L25</f>
        <v>109.58248143764123</v>
      </c>
      <c r="M22" s="180"/>
      <c r="N22" s="177" t="s">
        <v>164</v>
      </c>
    </row>
    <row r="23" spans="2:14" ht="15.75" x14ac:dyDescent="0.25">
      <c r="B23" s="175" t="s">
        <v>165</v>
      </c>
      <c r="C23" s="179">
        <f>365/C22</f>
        <v>5.0385858585858596</v>
      </c>
      <c r="D23" s="179">
        <f t="shared" ref="D23:L23" si="1">365/D22</f>
        <v>3.9904986052998606</v>
      </c>
      <c r="E23" s="179">
        <f t="shared" si="1"/>
        <v>3.4413336896966458</v>
      </c>
      <c r="F23" s="179">
        <f t="shared" si="1"/>
        <v>3.3370105117246163</v>
      </c>
      <c r="G23" s="179">
        <f t="shared" si="1"/>
        <v>2.7442217519399144</v>
      </c>
      <c r="H23" s="179">
        <f t="shared" si="1"/>
        <v>2.6823485906812397</v>
      </c>
      <c r="I23" s="179">
        <f t="shared" si="1"/>
        <v>3.030093870789619</v>
      </c>
      <c r="J23" s="179">
        <f t="shared" si="1"/>
        <v>3.3085694978248936</v>
      </c>
      <c r="K23" s="179">
        <f t="shared" si="1"/>
        <v>3.4366163926684568</v>
      </c>
      <c r="L23" s="179">
        <f t="shared" si="1"/>
        <v>3.3308243727598565</v>
      </c>
      <c r="M23" s="180"/>
      <c r="N23" s="177"/>
    </row>
    <row r="24" spans="2:14" ht="15.75" x14ac:dyDescent="0.25">
      <c r="B24" s="175" t="s">
        <v>166</v>
      </c>
      <c r="C24" s="179">
        <f>365/C25</f>
        <v>61.56262111917458</v>
      </c>
      <c r="D24" s="179">
        <f t="shared" ref="D24:L24" si="2">365/D25</f>
        <v>81.070359771947835</v>
      </c>
      <c r="E24" s="179">
        <f t="shared" si="2"/>
        <v>62.521212356561762</v>
      </c>
      <c r="F24" s="179">
        <f t="shared" si="2"/>
        <v>50.526507087595412</v>
      </c>
      <c r="G24" s="179">
        <f t="shared" si="2"/>
        <v>53.977590612855906</v>
      </c>
      <c r="H24" s="179">
        <f t="shared" si="2"/>
        <v>33.602162890798525</v>
      </c>
      <c r="I24" s="179">
        <f t="shared" si="2"/>
        <v>47.943872437357626</v>
      </c>
      <c r="J24" s="179">
        <f t="shared" si="2"/>
        <v>33.696465271838335</v>
      </c>
      <c r="K24" s="179">
        <f t="shared" si="2"/>
        <v>36.429154213473502</v>
      </c>
      <c r="L24" s="179">
        <f t="shared" si="2"/>
        <v>26.401915420208756</v>
      </c>
      <c r="M24" s="180"/>
      <c r="N24" s="177"/>
    </row>
    <row r="25" spans="2:14" ht="15.75" x14ac:dyDescent="0.25">
      <c r="B25" s="175" t="str">
        <f>'[1]Balance Sheet'!B26</f>
        <v>Inventory Turnover</v>
      </c>
      <c r="C25" s="179">
        <f>'[1]Balance Sheet'!C26</f>
        <v>5.9289223454833602</v>
      </c>
      <c r="D25" s="179">
        <f>'[1]Balance Sheet'!D26</f>
        <v>4.5022619984264356</v>
      </c>
      <c r="E25" s="179">
        <f>'[1]Balance Sheet'!E26</f>
        <v>5.8380185898889136</v>
      </c>
      <c r="F25" s="179">
        <f>'[1]Balance Sheet'!F26</f>
        <v>7.2239309827456859</v>
      </c>
      <c r="G25" s="179">
        <f>'[1]Balance Sheet'!G26</f>
        <v>6.7620654396728019</v>
      </c>
      <c r="H25" s="179">
        <f>'[1]Balance Sheet'!H26</f>
        <v>10.862396006655574</v>
      </c>
      <c r="I25" s="179">
        <f>'[1]Balance Sheet'!I26</f>
        <v>7.6130688124306332</v>
      </c>
      <c r="J25" s="179">
        <f>'[1]Balance Sheet'!J26</f>
        <v>10.83199668141593</v>
      </c>
      <c r="K25" s="179">
        <f>'[1]Balance Sheet'!K26</f>
        <v>10.019447551845795</v>
      </c>
      <c r="L25" s="179">
        <f>'[1]Balance Sheet'!L26</f>
        <v>13.824754537340079</v>
      </c>
      <c r="M25" s="180"/>
      <c r="N25" s="177" t="s">
        <v>167</v>
      </c>
    </row>
    <row r="26" spans="2:14" ht="15.75" x14ac:dyDescent="0.25">
      <c r="B26" s="175" t="str">
        <f>'[1]Balance Sheet'!B27</f>
        <v>Net Fixed Asset Turnover</v>
      </c>
      <c r="C26" s="179">
        <f>'[1]Balance Sheet'!C27</f>
        <v>1.2298323471400394</v>
      </c>
      <c r="D26" s="179">
        <f>'[1]Balance Sheet'!D27</f>
        <v>0.79017864848537156</v>
      </c>
      <c r="E26" s="179">
        <f>'[1]Balance Sheet'!E27</f>
        <v>0.95097677166808214</v>
      </c>
      <c r="F26" s="179">
        <f>'[1]Balance Sheet'!F27</f>
        <v>0.98347177776264716</v>
      </c>
      <c r="G26" s="179">
        <f>'[1]Balance Sheet'!G27</f>
        <v>1.1989521202342319</v>
      </c>
      <c r="H26" s="179">
        <f>'[1]Balance Sheet'!H27</f>
        <v>1.301183927290122</v>
      </c>
      <c r="I26" s="179">
        <f>'[1]Balance Sheet'!I27</f>
        <v>1.1711163753548028</v>
      </c>
      <c r="J26" s="179">
        <f>'[1]Balance Sheet'!J27</f>
        <v>1.7833044982698962</v>
      </c>
      <c r="K26" s="179">
        <f>'[1]Balance Sheet'!K27</f>
        <v>2.7720877080208557</v>
      </c>
      <c r="L26" s="179">
        <f>'[1]Balance Sheet'!L27</f>
        <v>3.5170560629762329</v>
      </c>
      <c r="M26" s="180"/>
      <c r="N26" s="177" t="s">
        <v>167</v>
      </c>
    </row>
    <row r="27" spans="2:14" ht="15.75" x14ac:dyDescent="0.25">
      <c r="B27" s="175" t="s">
        <v>168</v>
      </c>
      <c r="C27" s="179">
        <f>'[1]Profit &amp; Loss'!C6/'[1]Balance Sheet'!C16</f>
        <v>0.43594001258477244</v>
      </c>
      <c r="D27" s="179">
        <f>'[1]Profit &amp; Loss'!D6/'[1]Balance Sheet'!D16</f>
        <v>0.29960078534031415</v>
      </c>
      <c r="E27" s="179">
        <f>'[1]Profit &amp; Loss'!E6/'[1]Balance Sheet'!E16</f>
        <v>0.38140482097234052</v>
      </c>
      <c r="F27" s="179">
        <f>'[1]Profit &amp; Loss'!F6/'[1]Balance Sheet'!F16</f>
        <v>0.44994159333385253</v>
      </c>
      <c r="G27" s="179">
        <f>'[1]Profit &amp; Loss'!G6/'[1]Balance Sheet'!G16</f>
        <v>0.51623655410363301</v>
      </c>
      <c r="H27" s="179">
        <f>'[1]Profit &amp; Loss'!H6/'[1]Balance Sheet'!H16</f>
        <v>0.60443864229765021</v>
      </c>
      <c r="I27" s="179">
        <f>'[1]Profit &amp; Loss'!I6/'[1]Balance Sheet'!I16</f>
        <v>0.54250039544447959</v>
      </c>
      <c r="J27" s="179">
        <f>'[1]Profit &amp; Loss'!J6/'[1]Balance Sheet'!J16</f>
        <v>0.77310318964156011</v>
      </c>
      <c r="K27" s="179">
        <f>'[1]Profit &amp; Loss'!K6/'[1]Balance Sheet'!K16</f>
        <v>1.1510765763093895</v>
      </c>
      <c r="L27" s="179">
        <f>'[1]Profit &amp; Loss'!L6/'[1]Balance Sheet'!L16</f>
        <v>1.3488446353924757</v>
      </c>
      <c r="M27" s="180"/>
      <c r="N27" s="177"/>
    </row>
    <row r="28" spans="2:14" ht="15.75" x14ac:dyDescent="0.25">
      <c r="B28" s="175" t="s">
        <v>169</v>
      </c>
      <c r="C28" s="179">
        <f>'[1]Data Sheet'!B17/('[1]Data Sheet'!B57+'[1]Data Sheet'!B58+'[1]Data Sheet'!B59)</f>
        <v>0.54725578537784147</v>
      </c>
      <c r="D28" s="179">
        <f>'[1]Data Sheet'!C17/('[1]Data Sheet'!C57+'[1]Data Sheet'!C58+'[1]Data Sheet'!C59)</f>
        <v>0.40133430352336785</v>
      </c>
      <c r="E28" s="179">
        <f>'[1]Data Sheet'!D17/('[1]Data Sheet'!D57+'[1]Data Sheet'!D58+'[1]Data Sheet'!D59)</f>
        <v>0.47139745185619097</v>
      </c>
      <c r="F28" s="179">
        <f>'[1]Data Sheet'!E17/('[1]Data Sheet'!E57+'[1]Data Sheet'!E58+'[1]Data Sheet'!E59)</f>
        <v>0.64093405069610065</v>
      </c>
      <c r="G28" s="179">
        <f>'[1]Data Sheet'!F17/('[1]Data Sheet'!F57+'[1]Data Sheet'!F58+'[1]Data Sheet'!F59)</f>
        <v>0.80290650381827666</v>
      </c>
      <c r="H28" s="179">
        <f>'[1]Data Sheet'!G17/('[1]Data Sheet'!G57+'[1]Data Sheet'!G58+'[1]Data Sheet'!G59)</f>
        <v>1.1632129430001961</v>
      </c>
      <c r="I28" s="179">
        <f>'[1]Data Sheet'!H17/('[1]Data Sheet'!H57+'[1]Data Sheet'!H58+'[1]Data Sheet'!H59)</f>
        <v>0.84848625413612888</v>
      </c>
      <c r="J28" s="179">
        <f>'[1]Data Sheet'!I17/('[1]Data Sheet'!I57+'[1]Data Sheet'!I58+'[1]Data Sheet'!I59)</f>
        <v>1.1088981371383275</v>
      </c>
      <c r="K28" s="179">
        <f>'[1]Data Sheet'!J17/('[1]Data Sheet'!J57+'[1]Data Sheet'!J58+'[1]Data Sheet'!J59)</f>
        <v>1.5957569278842201</v>
      </c>
      <c r="L28" s="179">
        <f>'[1]Data Sheet'!K17/('[1]Data Sheet'!K57+'[1]Data Sheet'!K58+'[1]Data Sheet'!K59)</f>
        <v>1.7978796125520748</v>
      </c>
      <c r="M28" s="180"/>
      <c r="N28" s="177"/>
    </row>
    <row r="29" spans="2:14" ht="5.25" customHeight="1" x14ac:dyDescent="0.25">
      <c r="B29" s="175"/>
      <c r="C29" s="180"/>
      <c r="D29" s="180"/>
      <c r="E29" s="180"/>
      <c r="F29" s="180"/>
      <c r="G29" s="180"/>
      <c r="H29" s="180"/>
      <c r="I29" s="180"/>
      <c r="J29" s="180"/>
      <c r="K29" s="180"/>
      <c r="L29" s="180"/>
      <c r="M29" s="180"/>
      <c r="N29" s="177"/>
    </row>
    <row r="30" spans="2:14" ht="15.75" x14ac:dyDescent="0.25">
      <c r="B30" s="103" t="s">
        <v>170</v>
      </c>
      <c r="C30" s="170">
        <f>'[1]Profit &amp; Loss'!C5</f>
        <v>42094</v>
      </c>
      <c r="D30" s="170">
        <f>'[1]Profit &amp; Loss'!D5</f>
        <v>42460</v>
      </c>
      <c r="E30" s="170">
        <f>'[1]Profit &amp; Loss'!E5</f>
        <v>42825</v>
      </c>
      <c r="F30" s="170">
        <f>'[1]Profit &amp; Loss'!F5</f>
        <v>43190</v>
      </c>
      <c r="G30" s="170">
        <f>'[1]Profit &amp; Loss'!G5</f>
        <v>43555</v>
      </c>
      <c r="H30" s="170">
        <f>'[1]Profit &amp; Loss'!H5</f>
        <v>43921</v>
      </c>
      <c r="I30" s="170">
        <f>'[1]Profit &amp; Loss'!I5</f>
        <v>44286</v>
      </c>
      <c r="J30" s="170">
        <f>'[1]Profit &amp; Loss'!J5</f>
        <v>44651</v>
      </c>
      <c r="K30" s="170">
        <f>'[1]Profit &amp; Loss'!K5</f>
        <v>45016</v>
      </c>
      <c r="L30" s="170">
        <f>'[1]Profit &amp; Loss'!L5</f>
        <v>45382</v>
      </c>
      <c r="M30" s="180"/>
      <c r="N30" s="177"/>
    </row>
    <row r="31" spans="2:14" ht="15.75" x14ac:dyDescent="0.25">
      <c r="B31" s="175" t="s">
        <v>117</v>
      </c>
      <c r="C31" s="176">
        <f>'[1]Balance Sheet'!C28</f>
        <v>1.5215595145881744</v>
      </c>
      <c r="D31" s="176">
        <f>'[1]Balance Sheet'!D28</f>
        <v>3.4595746344514815</v>
      </c>
      <c r="E31" s="176">
        <f>'[1]Balance Sheet'!E28</f>
        <v>52.452054794520514</v>
      </c>
      <c r="F31" s="176">
        <f>'[1]Balance Sheet'!F28</f>
        <v>-7.9320978160565971</v>
      </c>
      <c r="G31" s="176">
        <f>'[1]Balance Sheet'!G28</f>
        <v>-3.8677320520855094</v>
      </c>
      <c r="H31" s="176">
        <f>'[1]Balance Sheet'!H28</f>
        <v>-33.291714614499433</v>
      </c>
      <c r="I31" s="176">
        <f>'[1]Balance Sheet'!I28</f>
        <v>-12.606963388370424</v>
      </c>
      <c r="J31" s="176">
        <f>'[1]Balance Sheet'!J28</f>
        <v>4.8258287976249372</v>
      </c>
      <c r="K31" s="176">
        <f>'[1]Balance Sheet'!K28</f>
        <v>0.53897747405720065</v>
      </c>
      <c r="L31" s="176">
        <f>'[1]Balance Sheet'!L28</f>
        <v>0.18571931058740768</v>
      </c>
      <c r="M31" s="180"/>
      <c r="N31" s="177" t="s">
        <v>171</v>
      </c>
    </row>
    <row r="32" spans="2:14" ht="15.75" x14ac:dyDescent="0.25">
      <c r="B32" s="175" t="s">
        <v>172</v>
      </c>
      <c r="C32" s="176">
        <f>IFERROR('[1]Balance Sheet'!C8/'[1]Balance Sheet'!C16,0)</f>
        <v>0.48068004381365215</v>
      </c>
      <c r="D32" s="176">
        <f>IFERROR('[1]Balance Sheet'!D8/'[1]Balance Sheet'!D16,0)</f>
        <v>0.57911649214659688</v>
      </c>
      <c r="E32" s="176">
        <f>IFERROR('[1]Balance Sheet'!E8/'[1]Balance Sheet'!E16,0)</f>
        <v>0.79395712222757064</v>
      </c>
      <c r="F32" s="176">
        <f>IFERROR('[1]Balance Sheet'!F8/'[1]Balance Sheet'!F16,0)</f>
        <v>0.80327856085974614</v>
      </c>
      <c r="G32" s="176">
        <f>IFERROR('[1]Balance Sheet'!G8/'[1]Balance Sheet'!G16,0)</f>
        <v>0.86716469173965316</v>
      </c>
      <c r="H32" s="176">
        <f>IFERROR('[1]Balance Sheet'!H8/'[1]Balance Sheet'!H16,0)</f>
        <v>0.53572023776456867</v>
      </c>
      <c r="I32" s="176">
        <f>IFERROR('[1]Balance Sheet'!I8/'[1]Balance Sheet'!I16,0)</f>
        <v>0.69445982284087315</v>
      </c>
      <c r="J32" s="176">
        <f>IFERROR('[1]Balance Sheet'!J8/'[1]Balance Sheet'!J16,0)</f>
        <v>0.57751065845570815</v>
      </c>
      <c r="K32" s="176">
        <f>IFERROR('[1]Balance Sheet'!K8/'[1]Balance Sheet'!K16,0)</f>
        <v>0.25262471083694171</v>
      </c>
      <c r="L32" s="176">
        <f>IFERROR('[1]Balance Sheet'!L8/'[1]Balance Sheet'!L16,0)</f>
        <v>0.1175104505341384</v>
      </c>
      <c r="M32" s="176"/>
      <c r="N32" s="177" t="s">
        <v>173</v>
      </c>
    </row>
    <row r="33" spans="2:14" ht="15.75" x14ac:dyDescent="0.25">
      <c r="B33" s="175" t="s">
        <v>174</v>
      </c>
      <c r="C33" s="176">
        <f>'[1]Balance Sheet'!C8/'[1]Profit &amp; Loss'!C16</f>
        <v>8.6780267171557757</v>
      </c>
      <c r="D33" s="176">
        <f>'[1]Balance Sheet'!D8/'[1]Profit &amp; Loss'!D16</f>
        <v>-7.250819403474269</v>
      </c>
      <c r="E33" s="176">
        <f>'[1]Balance Sheet'!E8/'[1]Profit &amp; Loss'!E16</f>
        <v>-11.39462217026251</v>
      </c>
      <c r="F33" s="176">
        <f>'[1]Balance Sheet'!F8/'[1]Profit &amp; Loss'!F16</f>
        <v>348.47635135136045</v>
      </c>
      <c r="G33" s="176">
        <f>'[1]Balance Sheet'!G8/'[1]Profit &amp; Loss'!G16</f>
        <v>19.787851799073749</v>
      </c>
      <c r="H33" s="176">
        <f>'[1]Balance Sheet'!H8/'[1]Profit &amp; Loss'!H16</f>
        <v>-11.137824831568807</v>
      </c>
      <c r="I33" s="176">
        <f>'[1]Balance Sheet'!I8/'[1]Profit &amp; Loss'!I16</f>
        <v>12.958125807046676</v>
      </c>
      <c r="J33" s="176">
        <f>'[1]Balance Sheet'!J8/'[1]Profit &amp; Loss'!J16</f>
        <v>5.219229397074562</v>
      </c>
      <c r="K33" s="176">
        <f>'[1]Balance Sheet'!K8/'[1]Profit &amp; Loss'!K16</f>
        <v>1.8621292720250671</v>
      </c>
      <c r="L33" s="176">
        <f>'[1]Balance Sheet'!L8/'[1]Profit &amp; Loss'!L16</f>
        <v>0.65487489214840355</v>
      </c>
      <c r="M33" s="176"/>
      <c r="N33" s="177" t="s">
        <v>173</v>
      </c>
    </row>
    <row r="34" spans="2:14" ht="15.75" x14ac:dyDescent="0.25">
      <c r="B34" s="175" t="s">
        <v>175</v>
      </c>
      <c r="C34" s="176">
        <f>'[1]Data Sheet'!B59/('[1]Data Sheet'!B57+'[1]Data Sheet'!B58+'[1]Data Sheet'!B59)</f>
        <v>0.60342002867089906</v>
      </c>
      <c r="D34" s="176">
        <f>'[1]Data Sheet'!C59/('[1]Data Sheet'!C57+'[1]Data Sheet'!C58+'[1]Data Sheet'!C59)</f>
        <v>0.77576336714387151</v>
      </c>
      <c r="E34" s="176">
        <f>'[1]Data Sheet'!D59/('[1]Data Sheet'!D57+'[1]Data Sheet'!D58+'[1]Data Sheet'!D59)</f>
        <v>0.98129164531009738</v>
      </c>
      <c r="F34" s="176">
        <f>'[1]Data Sheet'!E59/('[1]Data Sheet'!E57+'[1]Data Sheet'!E58+'[1]Data Sheet'!E59)</f>
        <v>1.1442564756780742</v>
      </c>
      <c r="G34" s="176">
        <f>'[1]Data Sheet'!F59/('[1]Data Sheet'!F57+'[1]Data Sheet'!F58+'[1]Data Sheet'!F59)</f>
        <v>1.3487076134859834</v>
      </c>
      <c r="H34" s="176">
        <f>'[1]Data Sheet'!G59/('[1]Data Sheet'!G57+'[1]Data Sheet'!G58+'[1]Data Sheet'!G59)</f>
        <v>1.0309676959535305</v>
      </c>
      <c r="I34" s="176">
        <f>'[1]Data Sheet'!H59/('[1]Data Sheet'!H57+'[1]Data Sheet'!H58+'[1]Data Sheet'!H59)</f>
        <v>1.086155178278752</v>
      </c>
      <c r="J34" s="176">
        <f>'[1]Data Sheet'!I59/('[1]Data Sheet'!I57+'[1]Data Sheet'!I58+'[1]Data Sheet'!I59)</f>
        <v>0.8283506030236113</v>
      </c>
      <c r="K34" s="176">
        <f>'[1]Data Sheet'!J59/('[1]Data Sheet'!J57+'[1]Data Sheet'!J58+'[1]Data Sheet'!J59)</f>
        <v>0.3502179097113724</v>
      </c>
      <c r="L34" s="176">
        <f>'[1]Data Sheet'!K59/('[1]Data Sheet'!K57+'[1]Data Sheet'!K58+'[1]Data Sheet'!K59)</f>
        <v>0.15663008009492732</v>
      </c>
      <c r="M34" s="176"/>
      <c r="N34" s="177" t="s">
        <v>173</v>
      </c>
    </row>
    <row r="35" spans="2:14" ht="15.75" x14ac:dyDescent="0.25">
      <c r="B35" s="175" t="s">
        <v>176</v>
      </c>
      <c r="C35" s="176">
        <f>'[1]Data Sheet'!B82/'[1]Data Sheet'!B59</f>
        <v>0.25829676856318634</v>
      </c>
      <c r="D35" s="176">
        <f>'[1]Data Sheet'!C82/'[1]Data Sheet'!C59</f>
        <v>1.5165726813502244E-2</v>
      </c>
      <c r="E35" s="176">
        <f>'[1]Data Sheet'!D82/'[1]Data Sheet'!D59</f>
        <v>2.4176398164384588E-2</v>
      </c>
      <c r="F35" s="176">
        <f>'[1]Data Sheet'!E82/'[1]Data Sheet'!E59</f>
        <v>0.16941511793618941</v>
      </c>
      <c r="G35" s="176">
        <f>'[1]Data Sheet'!F82/'[1]Data Sheet'!F59</f>
        <v>8.17092601427684E-2</v>
      </c>
      <c r="H35" s="176">
        <f>'[1]Data Sheet'!G82/'[1]Data Sheet'!G59</f>
        <v>0.32973851125974318</v>
      </c>
      <c r="I35" s="176">
        <f>'[1]Data Sheet'!H82/'[1]Data Sheet'!H59</f>
        <v>0.12167240839336046</v>
      </c>
      <c r="J35" s="176">
        <f>'[1]Data Sheet'!I82/'[1]Data Sheet'!I59</f>
        <v>0.11126490994224</v>
      </c>
      <c r="K35" s="176">
        <f>'[1]Data Sheet'!J82/'[1]Data Sheet'!J59</f>
        <v>0.27897785082570248</v>
      </c>
      <c r="L35" s="176">
        <f>'[1]Data Sheet'!K82/'[1]Data Sheet'!K59</f>
        <v>0.99431818181818188</v>
      </c>
      <c r="M35" s="176"/>
      <c r="N35" s="177" t="s">
        <v>177</v>
      </c>
    </row>
    <row r="36" spans="2:14" ht="15.75" x14ac:dyDescent="0.25">
      <c r="B36" s="175" t="s">
        <v>178</v>
      </c>
      <c r="C36" s="176">
        <f>'[1]Cash Flow'!C15/'[1]Balance Sheet'!C8</f>
        <v>-3.1949528496278878</v>
      </c>
      <c r="D36" s="176">
        <f>'[1]Cash Flow'!D15/'[1]Balance Sheet'!D8</f>
        <v>-3.7039406027867869</v>
      </c>
      <c r="E36" s="176">
        <f>'[1]Cash Flow'!E15/'[1]Balance Sheet'!E8</f>
        <v>-2.1584151027870018</v>
      </c>
      <c r="F36" s="176">
        <f>'[1]Cash Flow'!F15/'[1]Balance Sheet'!F8</f>
        <v>-2.8088008608905564</v>
      </c>
      <c r="G36" s="176">
        <f>'[1]Cash Flow'!G15/'[1]Balance Sheet'!G8</f>
        <v>-2.4315908865864304</v>
      </c>
      <c r="H36" s="176">
        <f>'[1]Cash Flow'!H15/'[1]Balance Sheet'!H8</f>
        <v>-5.1108864347315119</v>
      </c>
      <c r="I36" s="176">
        <f>'[1]Cash Flow'!I15/'[1]Balance Sheet'!I8</f>
        <v>-2.4891524072545055</v>
      </c>
      <c r="J36" s="176">
        <f>'[1]Cash Flow'!J15/'[1]Balance Sheet'!J8</f>
        <v>-4.0618100413547973</v>
      </c>
      <c r="K36" s="176">
        <f>'[1]Cash Flow'!K15/'[1]Balance Sheet'!K8</f>
        <v>-7.5475855052046654</v>
      </c>
      <c r="L36" s="176">
        <f>'[1]Cash Flow'!L15/'[1]Balance Sheet'!L8</f>
        <v>-21.238883399209488</v>
      </c>
      <c r="M36" s="176"/>
      <c r="N36" s="177"/>
    </row>
    <row r="37" spans="2:14" ht="15.75" x14ac:dyDescent="0.25">
      <c r="B37" s="175" t="s">
        <v>179</v>
      </c>
      <c r="C37" s="179">
        <f>'[1]Profit &amp; Loss'!C23</f>
        <v>0.71434434639852318</v>
      </c>
      <c r="D37" s="179">
        <f>'[1]Profit &amp; Loss'!D23</f>
        <v>-1.2624970007198273</v>
      </c>
      <c r="E37" s="179">
        <f>'[1]Profit &amp; Loss'!E23</f>
        <v>-0.83070465530399384</v>
      </c>
      <c r="F37" s="179">
        <f>'[1]Profit &amp; Loss'!F23</f>
        <v>-5.9233908121632947E-3</v>
      </c>
      <c r="G37" s="179">
        <f>'[1]Profit &amp; Loss'!G23</f>
        <v>0.13348895282557952</v>
      </c>
      <c r="H37" s="179">
        <f>'[1]Profit &amp; Loss'!H23</f>
        <v>3.1040099278678346</v>
      </c>
      <c r="I37" s="179">
        <f>'[1]Profit &amp; Loss'!I23</f>
        <v>0.45653092856136374</v>
      </c>
      <c r="J37" s="179">
        <f>'[1]Profit &amp; Loss'!J23</f>
        <v>1.6657507677388073</v>
      </c>
      <c r="K37" s="179">
        <f>'[1]Profit &amp; Loss'!K23</f>
        <v>4.7295347101268979</v>
      </c>
      <c r="L37" s="179">
        <f>'[1]Profit &amp; Loss'!L23</f>
        <v>6.1611817501869881</v>
      </c>
      <c r="M37" s="181"/>
      <c r="N37" s="177" t="s">
        <v>180</v>
      </c>
    </row>
    <row r="38" spans="2:14" ht="15.75" x14ac:dyDescent="0.25">
      <c r="B38" s="175" t="s">
        <v>181</v>
      </c>
      <c r="C38" s="179"/>
      <c r="D38" s="179">
        <f>D11/D6</f>
        <v>8.7152526576794624</v>
      </c>
      <c r="E38" s="179">
        <f t="shared" ref="E38:L38" si="3">E11/E6</f>
        <v>-1.412389255222348</v>
      </c>
      <c r="F38" s="179">
        <f t="shared" si="3"/>
        <v>-6.076478636939985</v>
      </c>
      <c r="G38" s="179">
        <f t="shared" si="3"/>
        <v>-10.817514282548821</v>
      </c>
      <c r="H38" s="179">
        <f t="shared" si="3"/>
        <v>418.59021084246041</v>
      </c>
      <c r="I38" s="179">
        <f t="shared" si="3"/>
        <v>7.8299591434570157</v>
      </c>
      <c r="J38" s="179">
        <f t="shared" si="3"/>
        <v>6.4643814949460427</v>
      </c>
      <c r="K38" s="179">
        <f t="shared" si="3"/>
        <v>0.66051463529087706</v>
      </c>
      <c r="L38" s="179">
        <f t="shared" si="3"/>
        <v>2.3534391672031427</v>
      </c>
      <c r="M38" s="181"/>
      <c r="N38" s="177"/>
    </row>
    <row r="39" spans="2:14" ht="15.75" x14ac:dyDescent="0.25">
      <c r="B39" s="175" t="s">
        <v>182</v>
      </c>
      <c r="C39" s="179">
        <f>'[1]Balance Sheet'!C10/('[1]Balance Sheet'!C6+'[1]Balance Sheet'!C7)</f>
        <v>3.1654310058647779</v>
      </c>
      <c r="D39" s="179">
        <f>'[1]Balance Sheet'!D10/('[1]Balance Sheet'!D6+'[1]Balance Sheet'!D7)</f>
        <v>5.9738838063961213</v>
      </c>
      <c r="E39" s="179">
        <f>'[1]Balance Sheet'!E10/('[1]Balance Sheet'!E6+'[1]Balance Sheet'!E7)</f>
        <v>66.064090019569434</v>
      </c>
      <c r="F39" s="179">
        <f>'[1]Balance Sheet'!F10/('[1]Balance Sheet'!F6+'[1]Balance Sheet'!F7)</f>
        <v>-9.8746539526299575</v>
      </c>
      <c r="G39" s="179">
        <f>'[1]Balance Sheet'!G10/('[1]Balance Sheet'!G6+'[1]Balance Sheet'!G7)</f>
        <v>-4.4602047211196982</v>
      </c>
      <c r="H39" s="179">
        <f>'[1]Balance Sheet'!H10/('[1]Balance Sheet'!H6+'[1]Balance Sheet'!H7)</f>
        <v>-62.143843498273888</v>
      </c>
      <c r="I39" s="179">
        <f>'[1]Balance Sheet'!I10/('[1]Balance Sheet'!I6+'[1]Balance Sheet'!I7)</f>
        <v>-18.153625269203157</v>
      </c>
      <c r="J39" s="179">
        <f>'[1]Balance Sheet'!J10/('[1]Balance Sheet'!J6+'[1]Balance Sheet'!J7)</f>
        <v>8.3562592775853535</v>
      </c>
      <c r="K39" s="179">
        <f>'[1]Balance Sheet'!K10/('[1]Balance Sheet'!K6+'[1]Balance Sheet'!K7)</f>
        <v>2.1335105036699571</v>
      </c>
      <c r="L39" s="179">
        <f>'[1]Balance Sheet'!L10/('[1]Balance Sheet'!L6+'[1]Balance Sheet'!L7)</f>
        <v>1.5804493110462006</v>
      </c>
      <c r="M39" s="181"/>
      <c r="N39" s="177"/>
    </row>
    <row r="40" spans="2:14" ht="3.75" customHeight="1" x14ac:dyDescent="0.25">
      <c r="B40" s="175"/>
      <c r="C40" s="180"/>
      <c r="D40" s="180"/>
      <c r="E40" s="180"/>
      <c r="F40" s="180"/>
      <c r="G40" s="180"/>
      <c r="H40" s="180"/>
      <c r="I40" s="180"/>
      <c r="J40" s="180"/>
      <c r="K40" s="180"/>
      <c r="L40" s="180"/>
      <c r="M40" s="181"/>
      <c r="N40" s="177"/>
    </row>
    <row r="41" spans="2:14" ht="15.75" x14ac:dyDescent="0.25">
      <c r="B41" s="103" t="s">
        <v>183</v>
      </c>
      <c r="C41" s="170">
        <f>'[1]Profit &amp; Loss'!C5</f>
        <v>42094</v>
      </c>
      <c r="D41" s="170">
        <f>'[1]Profit &amp; Loss'!D5</f>
        <v>42460</v>
      </c>
      <c r="E41" s="170">
        <f>'[1]Profit &amp; Loss'!E5</f>
        <v>42825</v>
      </c>
      <c r="F41" s="170">
        <f>'[1]Profit &amp; Loss'!F5</f>
        <v>43190</v>
      </c>
      <c r="G41" s="170">
        <f>'[1]Profit &amp; Loss'!G5</f>
        <v>43555</v>
      </c>
      <c r="H41" s="170">
        <f>'[1]Profit &amp; Loss'!H5</f>
        <v>43921</v>
      </c>
      <c r="I41" s="170">
        <f>'[1]Profit &amp; Loss'!I5</f>
        <v>44286</v>
      </c>
      <c r="J41" s="170">
        <f>'[1]Profit &amp; Loss'!J5</f>
        <v>44651</v>
      </c>
      <c r="K41" s="170">
        <f>'[1]Profit &amp; Loss'!K5</f>
        <v>45016</v>
      </c>
      <c r="L41" s="170">
        <f>'[1]Profit &amp; Loss'!L5</f>
        <v>45382</v>
      </c>
      <c r="M41" s="181"/>
      <c r="N41" s="177"/>
    </row>
    <row r="42" spans="2:14" ht="15.75" x14ac:dyDescent="0.25">
      <c r="B42" s="175" t="s">
        <v>184</v>
      </c>
      <c r="C42" s="176">
        <f>'[1]Profit &amp; Loss'!C29/'[1]Balance Sheet'!C16</f>
        <v>-2.3398354657531015E-2</v>
      </c>
      <c r="D42" s="176">
        <f>'[1]Profit &amp; Loss'!D29/'[1]Balance Sheet'!D16</f>
        <v>-0.18438481675392671</v>
      </c>
      <c r="E42" s="176">
        <f>'[1]Profit &amp; Loss'!E29/'[1]Balance Sheet'!E16</f>
        <v>-0.20703521309290185</v>
      </c>
      <c r="F42" s="176">
        <f>'[1]Profit &amp; Loss'!F29/'[1]Balance Sheet'!F16</f>
        <v>-0.11768553850946196</v>
      </c>
      <c r="G42" s="176">
        <f>'[1]Profit &amp; Loss'!G29/'[1]Balance Sheet'!G16</f>
        <v>-0.12452188031786178</v>
      </c>
      <c r="H42" s="176">
        <f>'[1]Profit &amp; Loss'!H29/'[1]Balance Sheet'!H16</f>
        <v>0.24973612577079043</v>
      </c>
      <c r="I42" s="176">
        <f>'[1]Profit &amp; Loss'!I29/'[1]Balance Sheet'!I16</f>
        <v>-3.7952783929136362E-2</v>
      </c>
      <c r="J42" s="176">
        <f>'[1]Profit &amp; Loss'!J29/'[1]Balance Sheet'!J16</f>
        <v>4.4597741986420344E-2</v>
      </c>
      <c r="K42" s="176">
        <f>'[1]Profit &amp; Loss'!K29/'[1]Balance Sheet'!K16</f>
        <v>0.14818988868457997</v>
      </c>
      <c r="L42" s="176">
        <f>'[1]Profit &amp; Loss'!L29/'[1]Balance Sheet'!L16</f>
        <v>0.1335442793002013</v>
      </c>
      <c r="M42" s="181"/>
      <c r="N42" s="177"/>
    </row>
    <row r="43" spans="2:14" ht="15.75" x14ac:dyDescent="0.25">
      <c r="B43" s="175" t="s">
        <v>89</v>
      </c>
      <c r="C43" s="176">
        <f>C19</f>
        <v>-5.367333573901064E-2</v>
      </c>
      <c r="D43" s="176">
        <f t="shared" ref="D43:L43" si="4">D19</f>
        <v>-0.61543502479302736</v>
      </c>
      <c r="E43" s="176">
        <f t="shared" si="4"/>
        <v>-0.54282274818942589</v>
      </c>
      <c r="F43" s="176">
        <f t="shared" si="4"/>
        <v>-0.26155736711840366</v>
      </c>
      <c r="G43" s="176">
        <f t="shared" si="4"/>
        <v>-0.24121089320006653</v>
      </c>
      <c r="H43" s="176">
        <f t="shared" si="4"/>
        <v>0.41317035062726881</v>
      </c>
      <c r="I43" s="176">
        <f t="shared" si="4"/>
        <v>-6.9958997722095698E-2</v>
      </c>
      <c r="J43" s="176">
        <f t="shared" si="4"/>
        <v>5.7686661475420307E-2</v>
      </c>
      <c r="K43" s="176">
        <f t="shared" si="4"/>
        <v>0.12874025215569068</v>
      </c>
      <c r="L43" s="176">
        <f t="shared" si="4"/>
        <v>9.9006420603321529E-2</v>
      </c>
      <c r="M43" s="181"/>
      <c r="N43" s="177"/>
    </row>
    <row r="44" spans="2:14" ht="15.75" x14ac:dyDescent="0.25">
      <c r="B44" s="175" t="s">
        <v>185</v>
      </c>
      <c r="C44" s="179">
        <f>C27</f>
        <v>0.43594001258477244</v>
      </c>
      <c r="D44" s="179">
        <f t="shared" ref="D44:L44" si="5">D27</f>
        <v>0.29960078534031415</v>
      </c>
      <c r="E44" s="179">
        <f t="shared" si="5"/>
        <v>0.38140482097234052</v>
      </c>
      <c r="F44" s="179">
        <f t="shared" si="5"/>
        <v>0.44994159333385253</v>
      </c>
      <c r="G44" s="179">
        <f t="shared" si="5"/>
        <v>0.51623655410363301</v>
      </c>
      <c r="H44" s="179">
        <f t="shared" si="5"/>
        <v>0.60443864229765021</v>
      </c>
      <c r="I44" s="179">
        <f t="shared" si="5"/>
        <v>0.54250039544447959</v>
      </c>
      <c r="J44" s="179">
        <f t="shared" si="5"/>
        <v>0.77310318964156011</v>
      </c>
      <c r="K44" s="179">
        <f t="shared" si="5"/>
        <v>1.1510765763093895</v>
      </c>
      <c r="L44" s="179">
        <f t="shared" si="5"/>
        <v>1.3488446353924757</v>
      </c>
      <c r="M44" s="181"/>
      <c r="N44" s="177"/>
    </row>
    <row r="45" spans="2:14" ht="15.75" x14ac:dyDescent="0.25">
      <c r="B45" s="175" t="str">
        <f>'[1]Balance Sheet'!B29</f>
        <v>Return on Equity</v>
      </c>
      <c r="C45" s="176">
        <f>'[1]Balance Sheet'!C29</f>
        <v>-7.4065877319169207E-2</v>
      </c>
      <c r="D45" s="176">
        <f>'[1]Balance Sheet'!D29</f>
        <v>-1.1014934709515989</v>
      </c>
      <c r="E45" s="176">
        <f>'[1]Balance Sheet'!E29</f>
        <v>-13.677592954990207</v>
      </c>
      <c r="F45" s="176" t="str">
        <f>'[1]Balance Sheet'!F29</f>
        <v/>
      </c>
      <c r="G45" s="182" t="str">
        <f>'[1]Balance Sheet'!G29</f>
        <v/>
      </c>
      <c r="H45" s="176" t="str">
        <f>'[1]Balance Sheet'!H29</f>
        <v/>
      </c>
      <c r="I45" s="176" t="str">
        <f>'[1]Balance Sheet'!I29</f>
        <v/>
      </c>
      <c r="J45" s="176">
        <f>'[1]Balance Sheet'!J29</f>
        <v>0.37267029523338285</v>
      </c>
      <c r="K45" s="176">
        <f>'[1]Balance Sheet'!K29</f>
        <v>0.31616468404623305</v>
      </c>
      <c r="L45" s="176">
        <f>'[1]Balance Sheet'!L29</f>
        <v>0.21105996421416454</v>
      </c>
      <c r="M45" s="176"/>
      <c r="N45" s="177" t="s">
        <v>186</v>
      </c>
    </row>
    <row r="46" spans="2:14" ht="15.75" x14ac:dyDescent="0.25">
      <c r="B46" s="103" t="s">
        <v>187</v>
      </c>
      <c r="C46" s="170">
        <f>'[1]Profit &amp; Loss'!C5</f>
        <v>42094</v>
      </c>
      <c r="D46" s="170">
        <f>'[1]Profit &amp; Loss'!D5</f>
        <v>42460</v>
      </c>
      <c r="E46" s="170">
        <f>'[1]Profit &amp; Loss'!E5</f>
        <v>42825</v>
      </c>
      <c r="F46" s="170">
        <f>'[1]Profit &amp; Loss'!F5</f>
        <v>43190</v>
      </c>
      <c r="G46" s="170">
        <f>'[1]Profit &amp; Loss'!G5</f>
        <v>43555</v>
      </c>
      <c r="H46" s="170">
        <f>'[1]Profit &amp; Loss'!H5</f>
        <v>43921</v>
      </c>
      <c r="I46" s="170">
        <f>'[1]Profit &amp; Loss'!I5</f>
        <v>44286</v>
      </c>
      <c r="J46" s="170">
        <f>'[1]Profit &amp; Loss'!J5</f>
        <v>44651</v>
      </c>
      <c r="K46" s="170">
        <f>'[1]Profit &amp; Loss'!K5</f>
        <v>45016</v>
      </c>
      <c r="L46" s="170">
        <f>'[1]Profit &amp; Loss'!L5</f>
        <v>45382</v>
      </c>
      <c r="M46" s="176"/>
      <c r="N46" s="177"/>
    </row>
    <row r="47" spans="2:14" ht="15.75" x14ac:dyDescent="0.25">
      <c r="B47" s="100" t="str">
        <f>'[1]Balance Sheet'!B30</f>
        <v>Return on Capital Employed</v>
      </c>
      <c r="C47" s="173">
        <f>'[1]Balance Sheet'!C30</f>
        <v>5.0920101810947645E-2</v>
      </c>
      <c r="D47" s="173">
        <f>'[1]Balance Sheet'!D30</f>
        <v>-0.13838358157924727</v>
      </c>
      <c r="E47" s="173">
        <f>'[1]Balance Sheet'!E30</f>
        <v>-0.11955407483341877</v>
      </c>
      <c r="F47" s="173">
        <f>'[1]Balance Sheet'!F30</f>
        <v>-9.9839148039280144E-4</v>
      </c>
      <c r="G47" s="173">
        <f>'[1]Balance Sheet'!G30</f>
        <v>2.9854189177704663E-2</v>
      </c>
      <c r="H47" s="173">
        <f>'[1]Balance Sheet'!H30</f>
        <v>0.71307663524758103</v>
      </c>
      <c r="I47" s="173">
        <f>'[1]Balance Sheet'!I30</f>
        <v>5.0097411633732235E-2</v>
      </c>
      <c r="J47" s="173">
        <f>'[1]Balance Sheet'!J30</f>
        <v>0.14588641639771249</v>
      </c>
      <c r="K47" s="173">
        <f>'[1]Balance Sheet'!K30</f>
        <v>0.26050489268974591</v>
      </c>
      <c r="L47" s="173">
        <f>'[1]Balance Sheet'!L30</f>
        <v>0.21249016547792562</v>
      </c>
      <c r="M47" s="173"/>
      <c r="N47" s="174" t="s">
        <v>186</v>
      </c>
    </row>
    <row r="48" spans="2:14" ht="15.75" x14ac:dyDescent="0.25">
      <c r="B48" s="100" t="s">
        <v>188</v>
      </c>
      <c r="C48" s="173">
        <f>'[1]Profit &amp; Loss'!C21/'[1]Profit &amp; Loss'!C6</f>
        <v>9.0065888830974494E-2</v>
      </c>
      <c r="D48" s="173">
        <f>'[1]Profit &amp; Loss'!D21/'[1]Profit &amp; Loss'!D6</f>
        <v>-0.35079403219816951</v>
      </c>
      <c r="E48" s="173">
        <f>'[1]Profit &amp; Loss'!E21/'[1]Profit &amp; Loss'!E6</f>
        <v>-0.25674232568976568</v>
      </c>
      <c r="F48" s="173">
        <f>'[1]Profit &amp; Loss'!F21/'[1]Profit &amp; Loss'!F6</f>
        <v>-5.9452723402045937E-2</v>
      </c>
      <c r="G48" s="173">
        <f>'[1]Profit &amp; Loss'!G21/'[1]Profit &amp; Loss'!G6</f>
        <v>2.931970423238018E-2</v>
      </c>
      <c r="H48" s="173">
        <f>'[1]Profit &amp; Loss'!H21/'[1]Profit &amp; Loss'!H6</f>
        <v>-0.13009512430494927</v>
      </c>
      <c r="I48" s="173">
        <f>'[1]Profit &amp; Loss'!I21/'[1]Profit &amp; Loss'!I6</f>
        <v>3.8432801822323427E-2</v>
      </c>
      <c r="J48" s="173">
        <f>'[1]Profit &amp; Loss'!J21/'[1]Profit &amp; Loss'!J6</f>
        <v>0.10133142703958538</v>
      </c>
      <c r="K48" s="173">
        <f>'[1]Profit &amp; Loss'!K21/'[1]Profit &amp; Loss'!K6</f>
        <v>9.0075234463567994E-2</v>
      </c>
      <c r="L48" s="173">
        <f>'[1]Profit &amp; Loss'!L21/'[1]Profit &amp; Loss'!L6</f>
        <v>0.11015459664980815</v>
      </c>
      <c r="M48" s="173"/>
      <c r="N48" s="174"/>
    </row>
    <row r="49" spans="2:14" ht="15.75" x14ac:dyDescent="0.25">
      <c r="B49" s="100" t="s">
        <v>169</v>
      </c>
      <c r="C49" s="183">
        <f>C28</f>
        <v>0.54725578537784147</v>
      </c>
      <c r="D49" s="183">
        <f t="shared" ref="D49:L49" si="6">D28</f>
        <v>0.40133430352336785</v>
      </c>
      <c r="E49" s="183">
        <f t="shared" si="6"/>
        <v>0.47139745185619097</v>
      </c>
      <c r="F49" s="183">
        <f t="shared" si="6"/>
        <v>0.64093405069610065</v>
      </c>
      <c r="G49" s="183">
        <f t="shared" si="6"/>
        <v>0.80290650381827666</v>
      </c>
      <c r="H49" s="183">
        <f t="shared" si="6"/>
        <v>1.1632129430001961</v>
      </c>
      <c r="I49" s="183">
        <f t="shared" si="6"/>
        <v>0.84848625413612888</v>
      </c>
      <c r="J49" s="183">
        <f t="shared" si="6"/>
        <v>1.1088981371383275</v>
      </c>
      <c r="K49" s="183">
        <f t="shared" si="6"/>
        <v>1.5957569278842201</v>
      </c>
      <c r="L49" s="183">
        <f t="shared" si="6"/>
        <v>1.7978796125520748</v>
      </c>
      <c r="M49" s="173"/>
      <c r="N49" s="174"/>
    </row>
    <row r="50" spans="2:14" ht="15.75" x14ac:dyDescent="0.25">
      <c r="B50" s="100" t="s">
        <v>189</v>
      </c>
      <c r="C50" s="183">
        <f>'[1]Profit &amp; Loss'!C21*(1-'[1]Profit &amp; Loss'!C28)</f>
        <v>97.212011494253005</v>
      </c>
      <c r="D50" s="183">
        <f>'[1]Profit &amp; Loss'!D21*(1-'[1]Profit &amp; Loss'!D28)</f>
        <v>-159.94282593325795</v>
      </c>
      <c r="E50" s="183">
        <f>'[1]Profit &amp; Loss'!E21*(1-'[1]Profit &amp; Loss'!E28)</f>
        <v>-128.42194504272913</v>
      </c>
      <c r="F50" s="183">
        <f>'[1]Profit &amp; Loss'!F21*(1-'[1]Profit &amp; Loss'!F28)</f>
        <v>-33.963438890342921</v>
      </c>
      <c r="G50" s="183">
        <f>'[1]Profit &amp; Loss'!G21*(1-'[1]Profit &amp; Loss'!G28)</f>
        <v>19.377852399448678</v>
      </c>
      <c r="H50" s="183">
        <f>'[1]Profit &amp; Loss'!H21*(1-'[1]Profit &amp; Loss'!H28)</f>
        <v>-84.447852324252622</v>
      </c>
      <c r="I50" s="183">
        <f>'[1]Profit &amp; Loss'!I21*(1-'[1]Profit &amp; Loss'!I28)</f>
        <v>20.991576354679786</v>
      </c>
      <c r="J50" s="183">
        <f>'[1]Profit &amp; Loss'!J21*(1-'[1]Profit &amp; Loss'!J28)</f>
        <v>87.088667152221404</v>
      </c>
      <c r="K50" s="183">
        <f>'[1]Profit &amp; Loss'!K21*(1-'[1]Profit &amp; Loss'!K28)</f>
        <v>104.88699713122961</v>
      </c>
      <c r="L50" s="183">
        <f>'[1]Profit &amp; Loss'!L21*(1-'[1]Profit &amp; Loss'!L28)</f>
        <v>153.55000000000007</v>
      </c>
      <c r="M50" s="173"/>
      <c r="N50" s="174"/>
    </row>
    <row r="51" spans="2:14" ht="15.75" x14ac:dyDescent="0.25">
      <c r="B51" s="100" t="str">
        <f>'[1]Balance Sheet'!B31</f>
        <v>Return on Invested Capital</v>
      </c>
      <c r="C51" s="173">
        <f>'[1]Balance Sheet'!C31</f>
        <v>-3.0110364683301295E-2</v>
      </c>
      <c r="D51" s="173">
        <f>'[1]Balance Sheet'!D31</f>
        <v>-0.24928992983356485</v>
      </c>
      <c r="E51" s="173">
        <f>'[1]Balance Sheet'!E31</f>
        <v>-0.257300630435783</v>
      </c>
      <c r="F51" s="173">
        <f>'[1]Balance Sheet'!F31</f>
        <v>-0.18139043595160373</v>
      </c>
      <c r="G51" s="173">
        <f>'[1]Balance Sheet'!G31</f>
        <v>-0.20700484032130387</v>
      </c>
      <c r="H51" s="173">
        <f>'[1]Balance Sheet'!H31</f>
        <v>0.51719972388403113</v>
      </c>
      <c r="I51" s="173">
        <f>'[1]Balance Sheet'!I31</f>
        <v>-6.4129762958755845E-2</v>
      </c>
      <c r="J51" s="173">
        <f>'[1]Balance Sheet'!J31</f>
        <v>7.1073574282029525E-2</v>
      </c>
      <c r="K51" s="173">
        <f>'[1]Balance Sheet'!K31</f>
        <v>0.21867569184087296</v>
      </c>
      <c r="L51" s="173">
        <f>'[1]Balance Sheet'!L31</f>
        <v>0.18814499747794916</v>
      </c>
      <c r="M51" s="173"/>
      <c r="N51" s="174" t="s">
        <v>186</v>
      </c>
    </row>
    <row r="52" spans="2:14" ht="6" customHeight="1" x14ac:dyDescent="0.25">
      <c r="B52" s="100"/>
      <c r="C52" s="173"/>
      <c r="D52" s="173"/>
      <c r="E52" s="173"/>
      <c r="F52" s="173"/>
      <c r="G52" s="173"/>
      <c r="H52" s="173"/>
      <c r="I52" s="173"/>
      <c r="J52" s="173"/>
      <c r="K52" s="173"/>
      <c r="L52" s="173"/>
      <c r="M52" s="173"/>
      <c r="N52" s="174"/>
    </row>
    <row r="53" spans="2:14" ht="15.75" x14ac:dyDescent="0.25">
      <c r="B53" s="103" t="s">
        <v>190</v>
      </c>
      <c r="C53" s="170">
        <f>'[1]Profit &amp; Loss'!C5</f>
        <v>42094</v>
      </c>
      <c r="D53" s="170">
        <f>'[1]Profit &amp; Loss'!D5</f>
        <v>42460</v>
      </c>
      <c r="E53" s="170">
        <f>'[1]Profit &amp; Loss'!E5</f>
        <v>42825</v>
      </c>
      <c r="F53" s="170">
        <f>'[1]Profit &amp; Loss'!F5</f>
        <v>43190</v>
      </c>
      <c r="G53" s="170">
        <f>'[1]Profit &amp; Loss'!G5</f>
        <v>43555</v>
      </c>
      <c r="H53" s="170">
        <f>'[1]Profit &amp; Loss'!H5</f>
        <v>43921</v>
      </c>
      <c r="I53" s="170">
        <f>'[1]Profit &amp; Loss'!I5</f>
        <v>44286</v>
      </c>
      <c r="J53" s="170">
        <f>'[1]Profit &amp; Loss'!J5</f>
        <v>44651</v>
      </c>
      <c r="K53" s="170">
        <f>'[1]Profit &amp; Loss'!K5</f>
        <v>45016</v>
      </c>
      <c r="L53" s="170">
        <f>'[1]Profit &amp; Loss'!L5</f>
        <v>45382</v>
      </c>
      <c r="M53" s="173"/>
      <c r="N53" s="174"/>
    </row>
    <row r="54" spans="2:14" ht="15.75" x14ac:dyDescent="0.25">
      <c r="B54" s="100" t="s">
        <v>191</v>
      </c>
      <c r="C54" s="120">
        <f>'[1]Cash Flow'!C15</f>
        <v>-2635.9</v>
      </c>
      <c r="D54" s="120">
        <f>'[1]Cash Flow'!D15</f>
        <v>-3277.58</v>
      </c>
      <c r="E54" s="120">
        <f>'[1]Cash Flow'!E15</f>
        <v>-2314.08</v>
      </c>
      <c r="F54" s="120">
        <f>'[1]Cash Flow'!F15</f>
        <v>-2897.25</v>
      </c>
      <c r="G54" s="120">
        <f>'[1]Cash Flow'!G15</f>
        <v>-2701.23</v>
      </c>
      <c r="H54" s="120">
        <f>'[1]Cash Flow'!H15</f>
        <v>-2957.21</v>
      </c>
      <c r="I54" s="120">
        <f>'[1]Cash Flow'!I15</f>
        <v>-1748.53</v>
      </c>
      <c r="J54" s="120">
        <f>'[1]Cash Flow'!J15</f>
        <v>-2376.89</v>
      </c>
      <c r="K54" s="120">
        <f>'[1]Cash Flow'!K15</f>
        <v>-1928.71</v>
      </c>
      <c r="L54" s="120">
        <f>'[1]Cash Flow'!L15</f>
        <v>-2579.25</v>
      </c>
      <c r="M54" s="120"/>
      <c r="N54" s="174" t="s">
        <v>192</v>
      </c>
    </row>
    <row r="55" spans="2:14" ht="15.75" x14ac:dyDescent="0.25">
      <c r="B55" s="100" t="s">
        <v>193</v>
      </c>
      <c r="C55" s="173"/>
      <c r="D55" s="173">
        <f>'[1]Cash Flow'!D7</f>
        <v>-0.93702487095260445</v>
      </c>
      <c r="E55" s="173">
        <f>'[1]Cash Flow'!E7</f>
        <v>0.93144560357675132</v>
      </c>
      <c r="F55" s="173">
        <f>'[1]Cash Flow'!F7</f>
        <v>5.7418981481481479</v>
      </c>
      <c r="G55" s="173">
        <f>'[1]Cash Flow'!G7</f>
        <v>-0.48057224606580828</v>
      </c>
      <c r="H55" s="173">
        <f>'[1]Cash Flow'!H7</f>
        <v>1.101905916051559</v>
      </c>
      <c r="I55" s="173">
        <f>'[1]Cash Flow'!I7</f>
        <v>-0.55202054615021745</v>
      </c>
      <c r="J55" s="173">
        <f>'[1]Cash Flow'!J7</f>
        <v>-0.23821223821223825</v>
      </c>
      <c r="K55" s="173">
        <f>'[1]Cash Flow'!K7</f>
        <v>9.491629549992342E-2</v>
      </c>
      <c r="L55" s="173">
        <f>'[1]Cash Flow'!L7</f>
        <v>0.69378594473278143</v>
      </c>
      <c r="M55" s="173"/>
      <c r="N55" s="174" t="s">
        <v>152</v>
      </c>
    </row>
    <row r="56" spans="2:14" ht="15.75" x14ac:dyDescent="0.25">
      <c r="B56" s="100" t="s">
        <v>194</v>
      </c>
      <c r="C56" s="173"/>
      <c r="D56" s="173">
        <f>'[1]Cash Flow'!D17</f>
        <v>0.24343867369778827</v>
      </c>
      <c r="E56" s="173">
        <f>'[1]Cash Flow'!E17</f>
        <v>-0.29396689020557853</v>
      </c>
      <c r="F56" s="173">
        <f>'[1]Cash Flow'!F17</f>
        <v>0.25200943787595942</v>
      </c>
      <c r="G56" s="173">
        <f>'[1]Cash Flow'!G17</f>
        <v>-6.7657261195961715E-2</v>
      </c>
      <c r="H56" s="173">
        <f>'[1]Cash Flow'!H17</f>
        <v>9.4764237032759047E-2</v>
      </c>
      <c r="I56" s="173">
        <f>'[1]Cash Flow'!I17</f>
        <v>-0.40872308696372595</v>
      </c>
      <c r="J56" s="173">
        <f>'[1]Cash Flow'!J17</f>
        <v>0.35936472351060611</v>
      </c>
      <c r="K56" s="173">
        <f>'[1]Cash Flow'!K17</f>
        <v>-0.18855731649340102</v>
      </c>
      <c r="L56" s="173">
        <f>'[1]Cash Flow'!L17</f>
        <v>0.33729280192460243</v>
      </c>
      <c r="M56" s="173"/>
      <c r="N56" s="174" t="s">
        <v>152</v>
      </c>
    </row>
    <row r="57" spans="2:14" ht="17.25" customHeight="1" x14ac:dyDescent="0.25">
      <c r="B57" s="100" t="str">
        <f>'[1]Cash Flow'!B18</f>
        <v>FCF/Sales</v>
      </c>
      <c r="C57" s="119">
        <f>'[1]Cash Flow'!C18</f>
        <v>-3.5228472528500596</v>
      </c>
      <c r="D57" s="119">
        <f>'[1]Cash Flow'!D18</f>
        <v>-7.159570982328141</v>
      </c>
      <c r="E57" s="119">
        <f>'[1]Cash Flow'!E18</f>
        <v>-4.4930974894666331</v>
      </c>
      <c r="F57" s="119">
        <f>'[1]Cash Flow'!F18</f>
        <v>-5.0145386572511557</v>
      </c>
      <c r="G57" s="119">
        <f>'[1]Cash Flow'!G18</f>
        <v>-4.0845417567628868</v>
      </c>
      <c r="H57" s="119">
        <f>'[1]Cash Flow'!H18</f>
        <v>-4.5298316560207095</v>
      </c>
      <c r="I57" s="119">
        <f>'[1]Cash Flow'!I18</f>
        <v>-3.186387243735763</v>
      </c>
      <c r="J57" s="119">
        <f>'[1]Cash Flow'!J18</f>
        <v>-3.0341856338639466</v>
      </c>
      <c r="K57" s="119">
        <f>'[1]Cash Flow'!K18</f>
        <v>-1.6564550482668592</v>
      </c>
      <c r="L57" s="119">
        <f>'[1]Cash Flow'!L18</f>
        <v>-1.8503174432368448</v>
      </c>
      <c r="M57" s="119"/>
      <c r="N57" s="174" t="s">
        <v>195</v>
      </c>
    </row>
    <row r="58" spans="2:14" ht="15.75" x14ac:dyDescent="0.25">
      <c r="B58" s="100" t="s">
        <v>196</v>
      </c>
      <c r="C58" s="119">
        <f>IFERROR('[1]Cash Flow'!C6/'[1]Balance Sheet'!C16,0)</f>
        <v>0.12415810202987719</v>
      </c>
      <c r="D58" s="119">
        <f>IFERROR('[1]Cash Flow'!D6/'[1]Balance Sheet'!D16,0)</f>
        <v>8.7827225130890051E-3</v>
      </c>
      <c r="E58" s="119">
        <f>IFERROR('[1]Cash Flow'!E6/'[1]Balance Sheet'!E16,0)</f>
        <v>1.9195023512422707E-2</v>
      </c>
      <c r="F58" s="119">
        <f>IFERROR('[1]Cash Flow'!F6/'[1]Balance Sheet'!F16,0)</f>
        <v>0.13608753212366639</v>
      </c>
      <c r="G58" s="119">
        <f>IFERROR('[1]Cash Flow'!G6/'[1]Balance Sheet'!G16,0)</f>
        <v>7.0855385383978897E-2</v>
      </c>
      <c r="H58" s="119">
        <f>IFERROR('[1]Cash Flow'!H6/'[1]Balance Sheet'!H16,0)</f>
        <v>0.1766475936522045</v>
      </c>
      <c r="I58" s="119">
        <f>IFERROR('[1]Cash Flow'!I6/'[1]Balance Sheet'!I16,0)</f>
        <v>8.4496599177475484E-2</v>
      </c>
      <c r="J58" s="119">
        <f>IFERROR('[1]Cash Flow'!J6/'[1]Balance Sheet'!J16,0)</f>
        <v>6.4256671403758098E-2</v>
      </c>
      <c r="K58" s="119">
        <f>IFERROR('[1]Cash Flow'!K6/'[1]Balance Sheet'!K16,0)</f>
        <v>7.0476698894754539E-2</v>
      </c>
      <c r="L58" s="119">
        <f>IFERROR('[1]Cash Flow'!L6/'[1]Balance Sheet'!L16,0)</f>
        <v>0.11684277751973988</v>
      </c>
      <c r="M58" s="119"/>
      <c r="N58" s="174" t="s">
        <v>197</v>
      </c>
    </row>
    <row r="59" spans="2:14" ht="15.75" customHeight="1" x14ac:dyDescent="0.25">
      <c r="B59" s="100" t="s">
        <v>198</v>
      </c>
      <c r="C59" s="119">
        <f>IFERROR('[1]Cash Flow'!C6/'[1]Balance Sheet'!C8,0)</f>
        <v>0.25829676856318634</v>
      </c>
      <c r="D59" s="119">
        <f>IFERROR('[1]Cash Flow'!D6/'[1]Balance Sheet'!D8,0)</f>
        <v>1.5165726813502244E-2</v>
      </c>
      <c r="E59" s="119">
        <f>IFERROR('[1]Cash Flow'!E6/'[1]Balance Sheet'!E8,0)</f>
        <v>2.4176398164384588E-2</v>
      </c>
      <c r="F59" s="119">
        <f>IFERROR('[1]Cash Flow'!F6/'[1]Balance Sheet'!F8,0)</f>
        <v>0.16941511793618941</v>
      </c>
      <c r="G59" s="119">
        <f>IFERROR('[1]Cash Flow'!G6/'[1]Balance Sheet'!G8,0)</f>
        <v>8.17092601427684E-2</v>
      </c>
      <c r="H59" s="119">
        <f>IFERROR('[1]Cash Flow'!H6/'[1]Balance Sheet'!H8,0)</f>
        <v>0.32973851125974318</v>
      </c>
      <c r="I59" s="119">
        <f>IFERROR('[1]Cash Flow'!I6/'[1]Balance Sheet'!I8,0)</f>
        <v>0.12167240839336046</v>
      </c>
      <c r="J59" s="119">
        <f>IFERROR('[1]Cash Flow'!J6/'[1]Balance Sheet'!J8,0)</f>
        <v>0.11126490994224</v>
      </c>
      <c r="K59" s="119">
        <f>IFERROR('[1]Cash Flow'!K6/'[1]Balance Sheet'!K8,0)</f>
        <v>0.27897785082570248</v>
      </c>
      <c r="L59" s="119">
        <f>IFERROR('[1]Cash Flow'!L6/'[1]Balance Sheet'!L8,0)</f>
        <v>0.99431818181818188</v>
      </c>
      <c r="M59" s="119"/>
      <c r="N59" s="174" t="s">
        <v>199</v>
      </c>
    </row>
    <row r="60" spans="2:14" ht="16.5" customHeight="1" x14ac:dyDescent="0.25">
      <c r="B60" s="100" t="s">
        <v>200</v>
      </c>
      <c r="C60" s="184">
        <f>IFERROR(('[1]Cash Flow'!C6+'[1]Profit &amp; Loss'!C22+'[1]Profit &amp; Loss'!C27)/'[1]Profit &amp; Loss'!C22,0)</f>
        <v>3.3129489021136878</v>
      </c>
      <c r="D60" s="184">
        <f>IFERROR(('[1]Cash Flow'!D6+'[1]Profit &amp; Loss'!D22+'[1]Profit &amp; Loss'!D27)/'[1]Profit &amp; Loss'!D22,0)</f>
        <v>1.0982164280572662</v>
      </c>
      <c r="E60" s="184">
        <f>IFERROR(('[1]Cash Flow'!E6+'[1]Profit &amp; Loss'!E22+'[1]Profit &amp; Loss'!E27)/'[1]Profit &amp; Loss'!E22,0)</f>
        <v>1.1121215975578735</v>
      </c>
      <c r="F60" s="184">
        <f>IFERROR(('[1]Cash Flow'!F6+'[1]Profit &amp; Loss'!F22+'[1]Profit &amp; Loss'!F27)/'[1]Profit &amp; Loss'!F22,0)</f>
        <v>2.1388047913650126</v>
      </c>
      <c r="G60" s="184">
        <f>IFERROR(('[1]Cash Flow'!G6+'[1]Profit &amp; Loss'!G22+'[1]Profit &amp; Loss'!G27)/'[1]Profit &amp; Loss'!G22,0)</f>
        <v>1.4922099777427935</v>
      </c>
      <c r="H60" s="184">
        <f>IFERROR(('[1]Cash Flow'!H6+'[1]Profit &amp; Loss'!H22+'[1]Profit &amp; Loss'!H27)/'[1]Profit &amp; Loss'!H22,0)</f>
        <v>2.4917397037151945</v>
      </c>
      <c r="I60" s="184">
        <f>IFERROR(('[1]Cash Flow'!I6+'[1]Profit &amp; Loss'!I22+'[1]Profit &amp; Loss'!I27)/'[1]Profit &amp; Loss'!I22,0)</f>
        <v>2.2017753980555161</v>
      </c>
      <c r="J60" s="184">
        <f>IFERROR(('[1]Cash Flow'!J6+'[1]Profit &amp; Loss'!J22+'[1]Profit &amp; Loss'!J27)/'[1]Profit &amp; Loss'!J22,0)</f>
        <v>1.9877161790851785</v>
      </c>
      <c r="K60" s="184">
        <f>IFERROR(('[1]Cash Flow'!K6+'[1]Profit &amp; Loss'!K22+'[1]Profit &amp; Loss'!K27)/'[1]Profit &amp; Loss'!K22,0)</f>
        <v>2.7735755162975866</v>
      </c>
      <c r="L60" s="184">
        <f>IFERROR(('[1]Cash Flow'!L6+'[1]Profit &amp; Loss'!L22+'[1]Profit &amp; Loss'!L27)/'[1]Profit &amp; Loss'!L22,0)</f>
        <v>5.515706806282723</v>
      </c>
      <c r="M60" s="126"/>
      <c r="N60" s="174" t="s">
        <v>201</v>
      </c>
    </row>
    <row r="61" spans="2:14" ht="16.5" customHeight="1" x14ac:dyDescent="0.25">
      <c r="B61" s="100" t="s">
        <v>202</v>
      </c>
      <c r="C61" s="184">
        <f>IFERROR('[1]Cash Flow'!C6/'[1]Cash Flow'!C14,0)</f>
        <v>7.4798174798174799E-2</v>
      </c>
      <c r="D61" s="184">
        <f>IFERROR('[1]Cash Flow'!D6/'[1]Cash Flow'!D14,0)</f>
        <v>4.0777879064114253E-3</v>
      </c>
      <c r="E61" s="184">
        <f>IFERROR('[1]Cash Flow'!E6/'[1]Cash Flow'!E14,0)</f>
        <v>1.1076923076923078E-2</v>
      </c>
      <c r="F61" s="184">
        <f>IFERROR('[1]Cash Flow'!F6/'[1]Cash Flow'!F14,0)</f>
        <v>5.6884765625E-2</v>
      </c>
      <c r="G61" s="184">
        <f>IFERROR('[1]Cash Flow'!G6/'[1]Cash Flow'!G14,0)</f>
        <v>3.251074498567335E-2</v>
      </c>
      <c r="H61" s="184">
        <f>IFERROR('[1]Cash Flow'!H6/'[1]Cash Flow'!H14,0)</f>
        <v>6.0606734434561625E-2</v>
      </c>
      <c r="I61" s="184">
        <f>IFERROR('[1]Cash Flow'!I6/'[1]Cash Flow'!I14,0)</f>
        <v>4.6603053435114505E-2</v>
      </c>
      <c r="J61" s="184">
        <f>IFERROR('[1]Cash Flow'!J6/'[1]Cash Flow'!J14,0)</f>
        <v>2.6662571662571664E-2</v>
      </c>
      <c r="K61" s="184">
        <f>IFERROR('[1]Cash Flow'!K6/'[1]Cash Flow'!K14,0)</f>
        <v>3.5645000000000003E-2</v>
      </c>
      <c r="L61" s="184">
        <f>IFERROR('[1]Cash Flow'!L6/'[1]Cash Flow'!L14,0)</f>
        <v>4.4722222222222219E-2</v>
      </c>
      <c r="M61" s="126"/>
      <c r="N61" s="174" t="s">
        <v>203</v>
      </c>
    </row>
    <row r="62" spans="2:14" ht="6" customHeight="1" x14ac:dyDescent="0.25">
      <c r="B62" s="100"/>
      <c r="C62" s="100"/>
      <c r="D62" s="100"/>
      <c r="E62" s="100"/>
      <c r="F62" s="100"/>
      <c r="G62" s="100"/>
      <c r="H62" s="100"/>
      <c r="I62" s="100"/>
      <c r="J62" s="100"/>
      <c r="K62" s="100"/>
      <c r="L62" s="100"/>
      <c r="M62" s="100"/>
      <c r="N62" s="185"/>
    </row>
    <row r="63" spans="2:14" ht="15.75" x14ac:dyDescent="0.25">
      <c r="B63" s="103" t="s">
        <v>204</v>
      </c>
      <c r="C63" s="170">
        <f>'[1]Profit &amp; Loss'!C5</f>
        <v>42094</v>
      </c>
      <c r="D63" s="170">
        <f>'[1]Profit &amp; Loss'!D5</f>
        <v>42460</v>
      </c>
      <c r="E63" s="170">
        <f>'[1]Profit &amp; Loss'!E5</f>
        <v>42825</v>
      </c>
      <c r="F63" s="170">
        <f>'[1]Profit &amp; Loss'!F5</f>
        <v>43190</v>
      </c>
      <c r="G63" s="170">
        <f>'[1]Profit &amp; Loss'!G5</f>
        <v>43555</v>
      </c>
      <c r="H63" s="170">
        <f>'[1]Profit &amp; Loss'!H5</f>
        <v>43921</v>
      </c>
      <c r="I63" s="170">
        <f>'[1]Profit &amp; Loss'!I5</f>
        <v>44286</v>
      </c>
      <c r="J63" s="170">
        <f>'[1]Profit &amp; Loss'!J5</f>
        <v>44651</v>
      </c>
      <c r="K63" s="170">
        <f>'[1]Profit &amp; Loss'!K5</f>
        <v>45016</v>
      </c>
      <c r="L63" s="170">
        <f>'[1]Profit &amp; Loss'!L5</f>
        <v>45382</v>
      </c>
    </row>
    <row r="64" spans="2:14" ht="15.75" x14ac:dyDescent="0.25">
      <c r="B64" s="100" t="s">
        <v>205</v>
      </c>
      <c r="C64" s="187">
        <f>IF('[1]Data Sheet'!B90&gt;0,(('[1]Data Sheet'!B93*'[1]Data Sheet'!B90)+('[1]Data Sheet'!B59-'[1]Data Sheet'!B69)),0)</f>
        <v>1038.644</v>
      </c>
      <c r="D64" s="187">
        <f>IF('[1]Data Sheet'!C90&gt;0,(('[1]Data Sheet'!C93*'[1]Data Sheet'!C90)+('[1]Data Sheet'!C59-'[1]Data Sheet'!C69)),0)</f>
        <v>1074.694</v>
      </c>
      <c r="E64" s="187">
        <f>IF('[1]Data Sheet'!D90&gt;0,(('[1]Data Sheet'!D93*'[1]Data Sheet'!D90)+('[1]Data Sheet'!D59-'[1]Data Sheet'!D69)),0)</f>
        <v>1237.0859999999998</v>
      </c>
      <c r="F64" s="187">
        <f>IF('[1]Data Sheet'!E90&gt;0,(('[1]Data Sheet'!E93*'[1]Data Sheet'!E90)+('[1]Data Sheet'!E59-'[1]Data Sheet'!E69)),0)</f>
        <v>1197.1599999999999</v>
      </c>
      <c r="G64" s="187">
        <f>IF('[1]Data Sheet'!F90&gt;0,(('[1]Data Sheet'!F93*'[1]Data Sheet'!F90)+('[1]Data Sheet'!F59-'[1]Data Sheet'!F69)),0)</f>
        <v>1239.2250000000001</v>
      </c>
      <c r="H64" s="187">
        <f>IF('[1]Data Sheet'!G90&gt;0,(('[1]Data Sheet'!G93*'[1]Data Sheet'!G90)+('[1]Data Sheet'!G59-'[1]Data Sheet'!G69)),0)</f>
        <v>727.80099999999993</v>
      </c>
      <c r="I64" s="187">
        <f>IF('[1]Data Sheet'!H90&gt;0,(('[1]Data Sheet'!H93*'[1]Data Sheet'!H90)+('[1]Data Sheet'!H59-'[1]Data Sheet'!H69)),0)</f>
        <v>1023.653</v>
      </c>
      <c r="J64" s="187">
        <f>IF('[1]Data Sheet'!I90&gt;0,(('[1]Data Sheet'!I93*'[1]Data Sheet'!I90)+('[1]Data Sheet'!I59-'[1]Data Sheet'!I69)),0)</f>
        <v>1571.6289999999999</v>
      </c>
      <c r="K64" s="187">
        <f>IF('[1]Data Sheet'!J90&gt;0,(('[1]Data Sheet'!J93*'[1]Data Sheet'!J90)+('[1]Data Sheet'!J59-'[1]Data Sheet'!J69)),0)</f>
        <v>2299.701</v>
      </c>
      <c r="L64" s="187">
        <f>IF('[1]Data Sheet'!K90&gt;0,(('[1]Data Sheet'!K93*'[1]Data Sheet'!K90)+('[1]Data Sheet'!K59-'[1]Data Sheet'!K69)),0)</f>
        <v>4135.9750000000004</v>
      </c>
    </row>
    <row r="65" spans="2:12" ht="15.75" x14ac:dyDescent="0.25">
      <c r="B65" s="100" t="s">
        <v>206</v>
      </c>
      <c r="C65" s="188">
        <f>IFERROR(C64/'[1]Profit &amp; Loss'!C16,0)</f>
        <v>10.925044703902381</v>
      </c>
      <c r="D65" s="188">
        <f>IFERROR(D64/'[1]Profit &amp; Loss'!D16,0)</f>
        <v>-8.8060799737790862</v>
      </c>
      <c r="E65" s="188">
        <f>IFERROR(E64/'[1]Profit &amp; Loss'!E16,0)</f>
        <v>-13.147900945902853</v>
      </c>
      <c r="F65" s="188">
        <f>IFERROR(F64/'[1]Profit &amp; Loss'!F16,0)</f>
        <v>404.44594594595645</v>
      </c>
      <c r="G65" s="188">
        <f>IFERROR(G64/'[1]Profit &amp; Loss'!G16,0)</f>
        <v>22.07383327395797</v>
      </c>
      <c r="H65" s="188">
        <f>IFERROR(H64/'[1]Profit &amp; Loss'!H16,0)</f>
        <v>-14.009643888354173</v>
      </c>
      <c r="I65" s="188">
        <f>IFERROR(I64/'[1]Profit &amp; Loss'!I16,0)</f>
        <v>18.883102748570384</v>
      </c>
      <c r="J65" s="188">
        <f>IFERROR(J64/'[1]Profit &amp; Loss'!J16,0)</f>
        <v>14.017383160899035</v>
      </c>
      <c r="K65" s="188">
        <f>IFERROR(K64/'[1]Profit &amp; Loss'!K16,0)</f>
        <v>16.758004809443996</v>
      </c>
      <c r="L65" s="188">
        <f>IFERROR(L64/'[1]Profit &amp; Loss'!L16,0)</f>
        <v>22.303575280414144</v>
      </c>
    </row>
    <row r="66" spans="2:12" ht="15.75" x14ac:dyDescent="0.25">
      <c r="B66" s="100" t="s">
        <v>207</v>
      </c>
      <c r="C66" s="188">
        <f>IF('[1]Data Sheet'!B90&gt;0,('[1]Data Sheet'!B93*'[1]Data Sheet'!B90)/'[1]Profit &amp; Loss'!C29,0)</f>
        <v>-6.1529880478087753</v>
      </c>
      <c r="D66" s="188">
        <f>IF('[1]Data Sheet'!C90&gt;0,('[1]Data Sheet'!C93*'[1]Data Sheet'!C90)/'[1]Profit &amp; Loss'!D29,0)</f>
        <v>-0.71095336125505781</v>
      </c>
      <c r="E66" s="188">
        <f>IF('[1]Data Sheet'!D90&gt;0,('[1]Data Sheet'!D93*'[1]Data Sheet'!D90)/'[1]Profit &amp; Loss'!E29,0)</f>
        <v>-0.61156776478162889</v>
      </c>
      <c r="F66" s="188">
        <f>IF('[1]Data Sheet'!E90&gt;0,('[1]Data Sheet'!E93*'[1]Data Sheet'!E90)/'[1]Profit &amp; Loss'!F29,0)</f>
        <v>-1.5484383271572251</v>
      </c>
      <c r="G66" s="188">
        <f>IF('[1]Data Sheet'!F90&gt;0,('[1]Data Sheet'!F93*'[1]Data Sheet'!F90)/'[1]Profit &amp; Loss'!G29,0)</f>
        <v>-1.1371301404212637</v>
      </c>
      <c r="H66" s="188">
        <f>IF('[1]Data Sheet'!G90&gt;0,('[1]Data Sheet'!G93*'[1]Data Sheet'!G90)/'[1]Profit &amp; Loss'!H29,0)</f>
        <v>0.70033366700033384</v>
      </c>
      <c r="I66" s="188">
        <f>IF('[1]Data Sheet'!H90&gt;0,('[1]Data Sheet'!H93*'[1]Data Sheet'!H90)/'[1]Profit &amp; Loss'!I29,0)</f>
        <v>-9.6197707736389635</v>
      </c>
      <c r="J66" s="188">
        <f>IF('[1]Data Sheet'!I90&gt;0,('[1]Data Sheet'!I93*'[1]Data Sheet'!I90)/'[1]Profit &amp; Loss'!J29,0)</f>
        <v>23.391657446337682</v>
      </c>
      <c r="K66" s="188">
        <f>IF('[1]Data Sheet'!J90&gt;0,('[1]Data Sheet'!J93*'[1]Data Sheet'!J90)/'[1]Profit &amp; Loss'!K29,0)</f>
        <v>13.931494329553036</v>
      </c>
      <c r="L66" s="188">
        <f>IF('[1]Data Sheet'!K90&gt;0,('[1]Data Sheet'!K93*'[1]Data Sheet'!K90)/'[1]Profit &amp; Loss'!L29,0)</f>
        <v>29.391602057821888</v>
      </c>
    </row>
    <row r="67" spans="2:12" ht="15.75" x14ac:dyDescent="0.25">
      <c r="B67" s="100" t="s">
        <v>208</v>
      </c>
      <c r="C67" s="188">
        <f>IF('[1]Data Sheet'!B90&gt;0,('[1]Data Sheet'!B93*'[1]Data Sheet'!B90)/'[1]Profit &amp; Loss'!C6,0)</f>
        <v>0.33025139328816006</v>
      </c>
      <c r="D67" s="188">
        <f>IF('[1]Data Sheet'!C90&gt;0,('[1]Data Sheet'!C93*'[1]Data Sheet'!C90)/'[1]Profit &amp; Loss'!D6,0)</f>
        <v>0.43754559951069266</v>
      </c>
      <c r="E67" s="188">
        <f>IF('[1]Data Sheet'!D90&gt;0,('[1]Data Sheet'!D93*'[1]Data Sheet'!D90)/'[1]Profit &amp; Loss'!E6,0)</f>
        <v>0.33197289478282821</v>
      </c>
      <c r="F67" s="188">
        <f>IF('[1]Data Sheet'!E90&gt;0,('[1]Data Sheet'!E93*'[1]Data Sheet'!E90)/'[1]Profit &amp; Loss'!F6,0)</f>
        <v>0.4050054519964692</v>
      </c>
      <c r="G67" s="188">
        <f>IF('[1]Data Sheet'!F90&gt;0,('[1]Data Sheet'!F93*'[1]Data Sheet'!F90)/'[1]Profit &amp; Loss'!G6,0)</f>
        <v>0.27428817685573009</v>
      </c>
      <c r="H67" s="188">
        <f>IF('[1]Data Sheet'!G90&gt;0,('[1]Data Sheet'!G93*'[1]Data Sheet'!G90)/'[1]Profit &amp; Loss'!H6,0)</f>
        <v>0.28935710675060883</v>
      </c>
      <c r="I67" s="188">
        <f>IF('[1]Data Sheet'!H90&gt;0,('[1]Data Sheet'!H93*'[1]Data Sheet'!H90)/'[1]Profit &amp; Loss'!I6,0)</f>
        <v>0.67298952164009096</v>
      </c>
      <c r="J67" s="188">
        <f>IF('[1]Data Sheet'!I90&gt;0,('[1]Data Sheet'!I93*'[1]Data Sheet'!I90)/'[1]Profit &amp; Loss'!J6,0)</f>
        <v>1.3493866244558765</v>
      </c>
      <c r="K67" s="188">
        <f>IF('[1]Data Sheet'!J90&gt;0,('[1]Data Sheet'!J93*'[1]Data Sheet'!J90)/'[1]Profit &amp; Loss'!K6,0)</f>
        <v>1.7935440928922328</v>
      </c>
      <c r="L67" s="188">
        <f>IF('[1]Data Sheet'!K90&gt;0,('[1]Data Sheet'!K93*'[1]Data Sheet'!K90)/'[1]Profit &amp; Loss'!L6,0)</f>
        <v>2.9099573155421643</v>
      </c>
    </row>
    <row r="68" spans="2:12" ht="15.75" x14ac:dyDescent="0.25">
      <c r="B68" s="100" t="s">
        <v>209</v>
      </c>
      <c r="C68" s="188">
        <f>IF('[1]Data Sheet'!B90&gt;0,('[1]Data Sheet'!B93*'[1]Data Sheet'!B90)/'[1]Cash Flow'!C6,0)</f>
        <v>1.1595682778038481</v>
      </c>
      <c r="D68" s="188">
        <f>IF('[1]Data Sheet'!C90&gt;0,('[1]Data Sheet'!C93*'[1]Data Sheet'!C90)/'[1]Cash Flow'!D6,0)</f>
        <v>14.925782414307005</v>
      </c>
      <c r="E68" s="188">
        <f>IF('[1]Data Sheet'!D90&gt;0,('[1]Data Sheet'!D93*'[1]Data Sheet'!D90)/'[1]Cash Flow'!E6,0)</f>
        <v>6.5962962962962957</v>
      </c>
      <c r="F68" s="188">
        <f>IF('[1]Data Sheet'!E90&gt;0,('[1]Data Sheet'!E93*'[1]Data Sheet'!E90)/'[1]Cash Flow'!F6,0)</f>
        <v>1.3390557939914163</v>
      </c>
      <c r="G68" s="188">
        <f>IF('[1]Data Sheet'!F90&gt;0,('[1]Data Sheet'!F93*'[1]Data Sheet'!F90)/'[1]Cash Flow'!G6,0)</f>
        <v>1.9984025559105434</v>
      </c>
      <c r="H68" s="188">
        <f>IF('[1]Data Sheet'!G90&gt;0,('[1]Data Sheet'!G93*'[1]Data Sheet'!G90)/'[1]Cash Flow'!H6,0)</f>
        <v>0.99009906179569152</v>
      </c>
      <c r="I68" s="188">
        <f>IF('[1]Data Sheet'!H90&gt;0,('[1]Data Sheet'!H93*'[1]Data Sheet'!H90)/'[1]Cash Flow'!I6,0)</f>
        <v>4.3208494208494201</v>
      </c>
      <c r="J68" s="188">
        <f>IF('[1]Data Sheet'!I90&gt;0,('[1]Data Sheet'!I93*'[1]Data Sheet'!I90)/'[1]Cash Flow'!J6,0)</f>
        <v>16.235125172784517</v>
      </c>
      <c r="K68" s="188">
        <f>IF('[1]Data Sheet'!J90&gt;0,('[1]Data Sheet'!J93*'[1]Data Sheet'!J90)/'[1]Cash Flow'!K6,0)</f>
        <v>29.293463318838548</v>
      </c>
      <c r="L68" s="188">
        <f>IF('[1]Data Sheet'!K90&gt;0,('[1]Data Sheet'!K93*'[1]Data Sheet'!K90)/'[1]Cash Flow'!L6,0)</f>
        <v>33.592836438923399</v>
      </c>
    </row>
    <row r="69" spans="2:12" ht="15.75" x14ac:dyDescent="0.25">
      <c r="B69" s="100" t="s">
        <v>210</v>
      </c>
      <c r="C69" s="188">
        <f>IF('[1]Data Sheet'!B90&gt;0,('[1]Data Sheet'!B93*'[1]Data Sheet'!B90)/('[1]Data Sheet'!B57+'[1]Data Sheet'!B58),0)</f>
        <v>0.45572645789531924</v>
      </c>
      <c r="D69" s="188">
        <f>IF('[1]Data Sheet'!C90&gt;0,('[1]Data Sheet'!C93*'[1]Data Sheet'!C90)/('[1]Data Sheet'!C57+'[1]Data Sheet'!C58),0)</f>
        <v>0.78311048557353968</v>
      </c>
      <c r="E69" s="188">
        <f>IF('[1]Data Sheet'!D90&gt;0,('[1]Data Sheet'!D93*'[1]Data Sheet'!D90)/('[1]Data Sheet'!D57+'[1]Data Sheet'!D58),0)</f>
        <v>8.3647749510763152</v>
      </c>
      <c r="F69" s="188">
        <f>IF('[1]Data Sheet'!E90&gt;0,('[1]Data Sheet'!E93*'[1]Data Sheet'!E90)/('[1]Data Sheet'!E57+'[1]Data Sheet'!E58),0)</f>
        <v>-1.7994463242079357</v>
      </c>
      <c r="G69" s="188">
        <f>IF('[1]Data Sheet'!F90&gt;0,('[1]Data Sheet'!F93*'[1]Data Sheet'!F90)/('[1]Data Sheet'!F57+'[1]Data Sheet'!F58),0)</f>
        <v>-0.63155420931689987</v>
      </c>
      <c r="H69" s="188">
        <f>IF('[1]Data Sheet'!G90&gt;0,('[1]Data Sheet'!G93*'[1]Data Sheet'!G90)/('[1]Data Sheet'!G57+'[1]Data Sheet'!G58),0)</f>
        <v>-10.868872266973534</v>
      </c>
      <c r="I69" s="188">
        <f>IF('[1]Data Sheet'!H90&gt;0,('[1]Data Sheet'!H93*'[1]Data Sheet'!H90)/('[1]Data Sheet'!H57+'[1]Data Sheet'!H58),0)</f>
        <v>-6.6278356066044495</v>
      </c>
      <c r="J69" s="188">
        <f>IF('[1]Data Sheet'!I90&gt;0,('[1]Data Sheet'!I93*'[1]Data Sheet'!I90)/('[1]Data Sheet'!I57+'[1]Data Sheet'!I58),0)</f>
        <v>8.7173758865248221</v>
      </c>
      <c r="K69" s="188">
        <f>IF('[1]Data Sheet'!J90&gt;0,('[1]Data Sheet'!J93*'[1]Data Sheet'!J90)/('[1]Data Sheet'!J57+'[1]Data Sheet'!J58),0)</f>
        <v>4.404646502995023</v>
      </c>
      <c r="L69" s="188">
        <f>IF('[1]Data Sheet'!K90&gt;0,('[1]Data Sheet'!K93*'[1]Data Sheet'!K90)/('[1]Data Sheet'!K57+'[1]Data Sheet'!K58),0)</f>
        <v>6.203390478520852</v>
      </c>
    </row>
    <row r="70" spans="2:12" ht="15.75" x14ac:dyDescent="0.25">
      <c r="B70" s="100"/>
      <c r="C70" s="100"/>
      <c r="D70" s="100"/>
      <c r="E70" s="100"/>
      <c r="F70" s="100"/>
      <c r="G70" s="100"/>
      <c r="H70" s="100"/>
      <c r="I70" s="100"/>
      <c r="J70" s="100"/>
      <c r="K70" s="100"/>
      <c r="L70" s="100"/>
    </row>
    <row r="71" spans="2:12" ht="15.75" x14ac:dyDescent="0.25">
      <c r="B71" s="100"/>
      <c r="C71" s="100"/>
      <c r="D71" s="100"/>
      <c r="E71" s="100"/>
      <c r="F71" s="100"/>
      <c r="G71" s="100"/>
      <c r="H71" s="100"/>
      <c r="I71" s="100"/>
      <c r="J71" s="100"/>
      <c r="K71" s="100"/>
      <c r="L71" s="100"/>
    </row>
    <row r="72" spans="2:12" ht="15.75" x14ac:dyDescent="0.25">
      <c r="B72" s="100"/>
    </row>
    <row r="73" spans="2:12" ht="15.75" x14ac:dyDescent="0.25">
      <c r="B73" s="100"/>
    </row>
    <row r="74" spans="2:12" ht="15.75" x14ac:dyDescent="0.25">
      <c r="B74" s="100"/>
    </row>
    <row r="75" spans="2:12" ht="15.75" x14ac:dyDescent="0.25">
      <c r="B75" s="100"/>
    </row>
    <row r="76" spans="2:12" ht="15.75" x14ac:dyDescent="0.25">
      <c r="B76" s="100"/>
    </row>
  </sheetData>
  <mergeCells count="2">
    <mergeCell ref="B2:L2"/>
    <mergeCell ref="B4:L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599D3-DD5D-4BDE-B603-7F048E9083BC}">
  <sheetPr>
    <pageSetUpPr fitToPage="1"/>
  </sheetPr>
  <dimension ref="B2:AP187"/>
  <sheetViews>
    <sheetView showGridLines="0" zoomScale="90" zoomScaleNormal="90" workbookViewId="0">
      <pane xSplit="2" topLeftCell="C1" activePane="topRight" state="frozen"/>
      <selection activeCell="A16" sqref="A16"/>
      <selection pane="topRight" activeCell="A16" sqref="A16"/>
    </sheetView>
  </sheetViews>
  <sheetFormatPr defaultColWidth="13.140625" defaultRowHeight="15" x14ac:dyDescent="0.2"/>
  <cols>
    <col min="1" max="1" width="1.7109375" style="98" customWidth="1"/>
    <col min="2" max="2" width="40.28515625" style="98" bestFit="1" customWidth="1"/>
    <col min="3" max="12" width="9.7109375" style="98" bestFit="1" customWidth="1"/>
    <col min="13" max="13" width="9" style="98" customWidth="1"/>
    <col min="14" max="15" width="12.5703125" style="98" bestFit="1" customWidth="1"/>
    <col min="16" max="16" width="11.28515625" style="98" bestFit="1" customWidth="1"/>
    <col min="17" max="17" width="12.5703125" style="98" bestFit="1" customWidth="1"/>
    <col min="18" max="16384" width="13.140625" style="98"/>
  </cols>
  <sheetData>
    <row r="2" spans="2:42" ht="26.25" x14ac:dyDescent="0.4">
      <c r="B2" s="130" t="s">
        <v>122</v>
      </c>
      <c r="C2" s="130"/>
      <c r="D2" s="130"/>
      <c r="E2" s="130"/>
      <c r="F2" s="130"/>
      <c r="G2" s="130"/>
      <c r="H2" s="130"/>
      <c r="I2" s="130"/>
      <c r="J2" s="130"/>
      <c r="K2" s="130"/>
      <c r="L2" s="130"/>
      <c r="M2" s="131"/>
      <c r="N2" s="132"/>
      <c r="O2" s="132"/>
      <c r="P2" s="132"/>
      <c r="Q2" s="132"/>
      <c r="R2" s="97"/>
      <c r="S2" s="97"/>
      <c r="T2" s="97"/>
      <c r="U2" s="97"/>
      <c r="V2" s="97"/>
      <c r="W2" s="97"/>
      <c r="X2" s="97"/>
      <c r="Y2" s="97"/>
      <c r="Z2" s="97"/>
      <c r="AA2" s="97"/>
      <c r="AB2" s="97"/>
      <c r="AC2" s="97"/>
      <c r="AD2" s="97"/>
      <c r="AE2" s="97"/>
      <c r="AF2" s="97"/>
      <c r="AG2" s="97"/>
      <c r="AH2" s="97"/>
      <c r="AI2" s="97"/>
      <c r="AJ2" s="97"/>
      <c r="AK2" s="97"/>
      <c r="AL2" s="97"/>
      <c r="AM2" s="97"/>
      <c r="AN2" s="97"/>
      <c r="AO2" s="97"/>
      <c r="AP2" s="97"/>
    </row>
    <row r="3" spans="2:42" ht="6.75" customHeight="1" x14ac:dyDescent="0.4">
      <c r="B3" s="133"/>
      <c r="C3" s="133"/>
      <c r="D3" s="133"/>
      <c r="E3" s="133"/>
      <c r="F3" s="133"/>
      <c r="G3" s="133"/>
      <c r="H3" s="133"/>
      <c r="I3" s="133"/>
      <c r="J3" s="133"/>
      <c r="K3" s="133"/>
      <c r="L3" s="133"/>
      <c r="M3" s="131"/>
      <c r="N3" s="134"/>
      <c r="O3" s="134"/>
      <c r="P3" s="134"/>
      <c r="Q3" s="134"/>
    </row>
    <row r="4" spans="2:42" s="105" customFormat="1" ht="21" x14ac:dyDescent="0.35">
      <c r="B4" s="101" t="str">
        <f>'[1]Balance Sheet'!B4</f>
        <v>TILAKNAGAR INDUSTRIES LTD</v>
      </c>
      <c r="C4" s="101"/>
      <c r="D4" s="101"/>
      <c r="E4" s="101"/>
      <c r="F4" s="101"/>
      <c r="G4" s="101"/>
      <c r="H4" s="101"/>
      <c r="I4" s="101"/>
      <c r="J4" s="101"/>
      <c r="K4" s="101"/>
      <c r="L4" s="101"/>
      <c r="M4" s="131"/>
      <c r="N4" s="135" t="s">
        <v>54</v>
      </c>
      <c r="O4" s="135"/>
      <c r="P4" s="135"/>
      <c r="Q4" s="135"/>
      <c r="R4" s="104"/>
      <c r="S4" s="104"/>
      <c r="T4" s="104"/>
      <c r="U4" s="104"/>
      <c r="V4" s="104"/>
      <c r="W4" s="104"/>
      <c r="X4" s="104"/>
      <c r="Y4" s="104"/>
      <c r="Z4" s="104"/>
      <c r="AA4" s="104"/>
      <c r="AB4" s="104"/>
      <c r="AC4" s="104"/>
      <c r="AD4" s="104"/>
      <c r="AE4" s="104"/>
      <c r="AF4" s="104"/>
      <c r="AG4" s="104"/>
      <c r="AH4" s="104"/>
      <c r="AI4" s="104"/>
      <c r="AJ4" s="104"/>
      <c r="AK4" s="104"/>
      <c r="AL4" s="104"/>
      <c r="AM4" s="104"/>
      <c r="AN4" s="104"/>
      <c r="AO4" s="104"/>
      <c r="AP4" s="104"/>
    </row>
    <row r="5" spans="2:42" s="105" customFormat="1" ht="15.75" x14ac:dyDescent="0.25">
      <c r="B5" s="103" t="s">
        <v>55</v>
      </c>
      <c r="C5" s="106">
        <f>'[1]Data Sheet'!B81</f>
        <v>42094</v>
      </c>
      <c r="D5" s="106">
        <f>'[1]Data Sheet'!C81</f>
        <v>42460</v>
      </c>
      <c r="E5" s="106">
        <f>'[1]Data Sheet'!D81</f>
        <v>42825</v>
      </c>
      <c r="F5" s="106">
        <f>'[1]Data Sheet'!E81</f>
        <v>43190</v>
      </c>
      <c r="G5" s="106">
        <f>'[1]Data Sheet'!F81</f>
        <v>43555</v>
      </c>
      <c r="H5" s="106">
        <f>'[1]Data Sheet'!G81</f>
        <v>43921</v>
      </c>
      <c r="I5" s="106">
        <f>'[1]Data Sheet'!H81</f>
        <v>44286</v>
      </c>
      <c r="J5" s="106">
        <f>'[1]Data Sheet'!I81</f>
        <v>44651</v>
      </c>
      <c r="K5" s="106">
        <f>'[1]Data Sheet'!J81</f>
        <v>45016</v>
      </c>
      <c r="L5" s="106">
        <f>'[1]Data Sheet'!K81</f>
        <v>45382</v>
      </c>
      <c r="M5" s="131"/>
      <c r="N5" s="106" t="s">
        <v>123</v>
      </c>
      <c r="O5" s="106" t="s">
        <v>124</v>
      </c>
      <c r="P5" s="106" t="s">
        <v>125</v>
      </c>
      <c r="Q5" s="106" t="s">
        <v>126</v>
      </c>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row>
    <row r="6" spans="2:42" s="105" customFormat="1" ht="15.75" x14ac:dyDescent="0.25">
      <c r="B6" s="117" t="s">
        <v>127</v>
      </c>
      <c r="C6" s="136">
        <f>'[1]Data Sheet'!B82</f>
        <v>213.1</v>
      </c>
      <c r="D6" s="136">
        <f>'[1]Data Sheet'!C82</f>
        <v>13.42</v>
      </c>
      <c r="E6" s="136">
        <f>'[1]Data Sheet'!D82</f>
        <v>25.92</v>
      </c>
      <c r="F6" s="136">
        <f>'[1]Data Sheet'!E82</f>
        <v>174.75</v>
      </c>
      <c r="G6" s="136">
        <f>'[1]Data Sheet'!F82</f>
        <v>90.77</v>
      </c>
      <c r="H6" s="136">
        <f>'[1]Data Sheet'!G82</f>
        <v>190.79</v>
      </c>
      <c r="I6" s="136">
        <f>'[1]Data Sheet'!H82</f>
        <v>85.47</v>
      </c>
      <c r="J6" s="136">
        <f>'[1]Data Sheet'!I82</f>
        <v>65.11</v>
      </c>
      <c r="K6" s="136">
        <f>'[1]Data Sheet'!J82</f>
        <v>71.290000000000006</v>
      </c>
      <c r="L6" s="136">
        <f>'[1]Data Sheet'!K82</f>
        <v>120.75</v>
      </c>
      <c r="M6" s="131"/>
      <c r="N6" s="137">
        <f>IFERROR((L6/C6)^(1/9)-1,0)</f>
        <v>-6.1164941583093935E-2</v>
      </c>
      <c r="O6" s="137">
        <f>IFERROR((L6/E6)^(1/7)-1,0)</f>
        <v>0.24584665860793775</v>
      </c>
      <c r="P6" s="137">
        <f>IFERROR((L6/G6)^(1/5)-1,0)</f>
        <v>5.8739120991708971E-2</v>
      </c>
      <c r="Q6" s="137">
        <f>IFERROR((L6/I6)^(1/3)-1,0)</f>
        <v>0.12208169731012219</v>
      </c>
      <c r="R6" s="104"/>
      <c r="S6" s="104"/>
      <c r="T6" s="104"/>
      <c r="U6" s="104"/>
      <c r="V6" s="104"/>
      <c r="W6" s="104"/>
      <c r="X6" s="104"/>
      <c r="Y6" s="104"/>
      <c r="Z6" s="104"/>
      <c r="AA6" s="104"/>
      <c r="AB6" s="104"/>
      <c r="AC6" s="104"/>
      <c r="AD6" s="104"/>
      <c r="AE6" s="104"/>
      <c r="AF6" s="104"/>
      <c r="AG6" s="104"/>
      <c r="AH6" s="104"/>
      <c r="AI6" s="104"/>
      <c r="AJ6" s="104"/>
      <c r="AK6" s="104"/>
      <c r="AL6" s="104"/>
      <c r="AM6" s="104"/>
      <c r="AN6" s="104"/>
      <c r="AO6" s="104"/>
      <c r="AP6" s="104"/>
    </row>
    <row r="7" spans="2:42" s="144" customFormat="1" ht="15.75" x14ac:dyDescent="0.25">
      <c r="B7" s="138" t="s">
        <v>128</v>
      </c>
      <c r="C7" s="139"/>
      <c r="D7" s="140">
        <f>D6/C6-1</f>
        <v>-0.93702487095260445</v>
      </c>
      <c r="E7" s="140">
        <f t="shared" ref="E7:L7" si="0">E6/D6-1</f>
        <v>0.93144560357675132</v>
      </c>
      <c r="F7" s="140">
        <f t="shared" si="0"/>
        <v>5.7418981481481479</v>
      </c>
      <c r="G7" s="140">
        <f t="shared" si="0"/>
        <v>-0.48057224606580828</v>
      </c>
      <c r="H7" s="140">
        <f t="shared" si="0"/>
        <v>1.101905916051559</v>
      </c>
      <c r="I7" s="140">
        <f t="shared" si="0"/>
        <v>-0.55202054615021745</v>
      </c>
      <c r="J7" s="140">
        <f t="shared" si="0"/>
        <v>-0.23821223821223825</v>
      </c>
      <c r="K7" s="140">
        <f t="shared" si="0"/>
        <v>9.491629549992342E-2</v>
      </c>
      <c r="L7" s="140">
        <f t="shared" si="0"/>
        <v>0.69378594473278143</v>
      </c>
      <c r="M7" s="141"/>
      <c r="N7" s="142"/>
      <c r="O7" s="142"/>
      <c r="P7" s="142"/>
      <c r="Q7" s="142"/>
      <c r="R7" s="143"/>
      <c r="S7" s="143"/>
      <c r="T7" s="143"/>
      <c r="U7" s="143"/>
      <c r="V7" s="143"/>
      <c r="W7" s="143"/>
      <c r="X7" s="143"/>
      <c r="Y7" s="143"/>
      <c r="Z7" s="143"/>
      <c r="AA7" s="143"/>
      <c r="AB7" s="143"/>
      <c r="AC7" s="143"/>
      <c r="AD7" s="143"/>
      <c r="AE7" s="143"/>
      <c r="AF7" s="143"/>
      <c r="AG7" s="143"/>
      <c r="AH7" s="143"/>
      <c r="AI7" s="143"/>
      <c r="AJ7" s="143"/>
      <c r="AK7" s="143"/>
      <c r="AL7" s="143"/>
      <c r="AM7" s="143"/>
      <c r="AN7" s="143"/>
      <c r="AO7" s="143"/>
      <c r="AP7" s="143"/>
    </row>
    <row r="8" spans="2:42" ht="15.75" x14ac:dyDescent="0.25">
      <c r="B8" s="100" t="s">
        <v>129</v>
      </c>
      <c r="C8" s="145">
        <f>'[1]Data Sheet'!B83</f>
        <v>-85.08</v>
      </c>
      <c r="D8" s="145">
        <f>'[1]Data Sheet'!C83</f>
        <v>-3.44</v>
      </c>
      <c r="E8" s="145">
        <f>'[1]Data Sheet'!D83</f>
        <v>-2.35</v>
      </c>
      <c r="F8" s="145">
        <f>'[1]Data Sheet'!E83</f>
        <v>-7.83</v>
      </c>
      <c r="G8" s="145">
        <f>'[1]Data Sheet'!F83</f>
        <v>-3.13</v>
      </c>
      <c r="H8" s="145">
        <f>'[1]Data Sheet'!G83</f>
        <v>4.6399999999999997</v>
      </c>
      <c r="I8" s="145">
        <f>'[1]Data Sheet'!H83</f>
        <v>-0.32</v>
      </c>
      <c r="J8" s="145">
        <f>'[1]Data Sheet'!I83</f>
        <v>-25.89</v>
      </c>
      <c r="K8" s="145">
        <f>'[1]Data Sheet'!J83</f>
        <v>-11.77</v>
      </c>
      <c r="L8" s="145">
        <f>'[1]Data Sheet'!K83</f>
        <v>-16.5</v>
      </c>
      <c r="M8" s="120"/>
      <c r="N8" s="137">
        <f t="shared" ref="N8:N9" si="1">IFERROR((L8/C8)^(1/9)-1,0)</f>
        <v>-0.16660533091693197</v>
      </c>
      <c r="O8" s="137">
        <f t="shared" ref="O8:O9" si="2">IFERROR((L8/E8)^(1/7)-1,0)</f>
        <v>0.32104187145118779</v>
      </c>
      <c r="P8" s="137">
        <f t="shared" ref="P8:P9" si="3">IFERROR((L8/G8)^(1/5)-1,0)</f>
        <v>0.39440175701095126</v>
      </c>
      <c r="Q8" s="137">
        <f t="shared" ref="Q8:Q9" si="4">IFERROR((L8/I8)^(1/3)-1,0)</f>
        <v>2.7220138823845685</v>
      </c>
      <c r="R8" s="97"/>
      <c r="S8" s="97"/>
      <c r="T8" s="97"/>
      <c r="U8" s="97"/>
      <c r="V8" s="97"/>
      <c r="W8" s="97"/>
      <c r="X8" s="97"/>
      <c r="Y8" s="97"/>
      <c r="Z8" s="97"/>
      <c r="AA8" s="97"/>
      <c r="AB8" s="97"/>
      <c r="AC8" s="97"/>
      <c r="AD8" s="97"/>
      <c r="AE8" s="97"/>
      <c r="AF8" s="97"/>
      <c r="AG8" s="97"/>
      <c r="AH8" s="97"/>
      <c r="AI8" s="97"/>
      <c r="AJ8" s="97"/>
      <c r="AK8" s="97"/>
      <c r="AL8" s="97"/>
      <c r="AM8" s="97"/>
      <c r="AN8" s="97"/>
      <c r="AO8" s="97"/>
      <c r="AP8" s="97"/>
    </row>
    <row r="9" spans="2:42" ht="15.75" x14ac:dyDescent="0.25">
      <c r="B9" s="100" t="s">
        <v>130</v>
      </c>
      <c r="C9" s="145">
        <f>'[1]Data Sheet'!B84</f>
        <v>-112.68</v>
      </c>
      <c r="D9" s="145">
        <f>'[1]Data Sheet'!C84</f>
        <v>-27.06</v>
      </c>
      <c r="E9" s="145">
        <f>'[1]Data Sheet'!D84</f>
        <v>-28.19</v>
      </c>
      <c r="F9" s="145">
        <f>'[1]Data Sheet'!E84</f>
        <v>-104.96</v>
      </c>
      <c r="G9" s="145">
        <f>'[1]Data Sheet'!F84</f>
        <v>-104.31</v>
      </c>
      <c r="H9" s="145">
        <f>'[1]Data Sheet'!G84</f>
        <v>-208.26</v>
      </c>
      <c r="I9" s="145">
        <f>'[1]Data Sheet'!H84</f>
        <v>-77.62</v>
      </c>
      <c r="J9" s="145">
        <f>'[1]Data Sheet'!I84</f>
        <v>-41.34</v>
      </c>
      <c r="K9" s="145">
        <f>'[1]Data Sheet'!J84</f>
        <v>-67.45</v>
      </c>
      <c r="L9" s="145">
        <f>'[1]Data Sheet'!K84</f>
        <v>-128.74</v>
      </c>
      <c r="M9" s="120"/>
      <c r="N9" s="137">
        <f t="shared" si="1"/>
        <v>1.4914902716367529E-2</v>
      </c>
      <c r="O9" s="137">
        <f t="shared" si="2"/>
        <v>0.24231349852108508</v>
      </c>
      <c r="P9" s="137">
        <f t="shared" si="3"/>
        <v>4.2983677562256295E-2</v>
      </c>
      <c r="Q9" s="137">
        <f t="shared" si="4"/>
        <v>0.1837135584736036</v>
      </c>
      <c r="R9" s="97"/>
      <c r="S9" s="97"/>
      <c r="T9" s="97"/>
      <c r="U9" s="97"/>
      <c r="V9" s="97"/>
      <c r="W9" s="97"/>
      <c r="X9" s="97"/>
      <c r="Y9" s="97"/>
      <c r="Z9" s="97"/>
      <c r="AA9" s="97"/>
      <c r="AB9" s="97"/>
      <c r="AC9" s="97"/>
      <c r="AD9" s="97"/>
      <c r="AE9" s="97"/>
      <c r="AF9" s="97"/>
      <c r="AG9" s="97"/>
      <c r="AH9" s="97"/>
      <c r="AI9" s="97"/>
      <c r="AJ9" s="97"/>
      <c r="AK9" s="97"/>
      <c r="AL9" s="97"/>
      <c r="AM9" s="97"/>
      <c r="AN9" s="97"/>
      <c r="AO9" s="97"/>
      <c r="AP9" s="97"/>
    </row>
    <row r="10" spans="2:42" s="105" customFormat="1" ht="15.75" x14ac:dyDescent="0.25">
      <c r="B10" s="117" t="s">
        <v>131</v>
      </c>
      <c r="C10" s="136">
        <f>'[1]Data Sheet'!B85</f>
        <v>15.34</v>
      </c>
      <c r="D10" s="136">
        <f>'[1]Data Sheet'!C85</f>
        <v>-17.09</v>
      </c>
      <c r="E10" s="136">
        <f>'[1]Data Sheet'!D85</f>
        <v>-4.62</v>
      </c>
      <c r="F10" s="136">
        <f>'[1]Data Sheet'!E85</f>
        <v>61.96</v>
      </c>
      <c r="G10" s="136">
        <f>'[1]Data Sheet'!F85</f>
        <v>-16.670000000000002</v>
      </c>
      <c r="H10" s="136">
        <f>'[1]Data Sheet'!G85</f>
        <v>-12.83</v>
      </c>
      <c r="I10" s="136">
        <f>'[1]Data Sheet'!H85</f>
        <v>7.53</v>
      </c>
      <c r="J10" s="136">
        <f>'[1]Data Sheet'!I85</f>
        <v>-2.12</v>
      </c>
      <c r="K10" s="136">
        <f>'[1]Data Sheet'!J85</f>
        <v>-7.93</v>
      </c>
      <c r="L10" s="136">
        <f>'[1]Data Sheet'!K85</f>
        <v>-24.5</v>
      </c>
      <c r="M10" s="131"/>
      <c r="N10" s="117"/>
      <c r="O10" s="117"/>
      <c r="P10" s="117"/>
      <c r="Q10" s="117"/>
      <c r="R10" s="104"/>
      <c r="S10" s="104"/>
      <c r="T10" s="104"/>
      <c r="U10" s="104"/>
      <c r="V10" s="104"/>
      <c r="W10" s="104"/>
      <c r="X10" s="104"/>
      <c r="Y10" s="104"/>
      <c r="Z10" s="104"/>
      <c r="AA10" s="104"/>
      <c r="AB10" s="104"/>
      <c r="AC10" s="104"/>
      <c r="AD10" s="104"/>
      <c r="AE10" s="104"/>
      <c r="AF10" s="104"/>
      <c r="AG10" s="104"/>
      <c r="AH10" s="104"/>
      <c r="AI10" s="104"/>
      <c r="AJ10" s="104"/>
      <c r="AK10" s="104"/>
      <c r="AL10" s="104"/>
      <c r="AM10" s="104"/>
      <c r="AN10" s="104"/>
      <c r="AO10" s="104"/>
      <c r="AP10" s="104"/>
    </row>
    <row r="11" spans="2:42" s="149" customFormat="1" ht="15.75" x14ac:dyDescent="0.25">
      <c r="B11" s="100" t="s">
        <v>132</v>
      </c>
      <c r="C11" s="146">
        <f>C6/'[1]Profit &amp; Loss'!C6</f>
        <v>0.28480547425256936</v>
      </c>
      <c r="D11" s="146">
        <f>D6/'[1]Profit &amp; Loss'!D6</f>
        <v>2.9314751305183597E-2</v>
      </c>
      <c r="E11" s="146">
        <f>E6/'[1]Profit &amp; Loss'!E6</f>
        <v>5.0327165407840324E-2</v>
      </c>
      <c r="F11" s="146">
        <f>F6/'[1]Profit &amp; Loss'!F6</f>
        <v>0.30245599459992734</v>
      </c>
      <c r="G11" s="146">
        <f>G6/'[1]Profit &amp; Loss'!G6</f>
        <v>0.13725371599655239</v>
      </c>
      <c r="H11" s="146">
        <f>H6/'[1]Profit &amp; Loss'!H6</f>
        <v>0.29225066250019144</v>
      </c>
      <c r="I11" s="146">
        <f>I6/'[1]Profit &amp; Loss'!I6</f>
        <v>0.15575398633257403</v>
      </c>
      <c r="J11" s="146">
        <f>J6/'[1]Profit &amp; Loss'!J6</f>
        <v>8.311525843471157E-2</v>
      </c>
      <c r="K11" s="146">
        <f>K6/'[1]Profit &amp; Loss'!K6</f>
        <v>6.1226768353430223E-2</v>
      </c>
      <c r="L11" s="146">
        <f>L6/'[1]Profit &amp; Loss'!L6</f>
        <v>8.6624340901753999E-2</v>
      </c>
      <c r="M11" s="141"/>
      <c r="N11" s="147">
        <f t="shared" ref="N11:N13" si="5">IFERROR(AVERAGE(C11:L11),0)</f>
        <v>0.14831281180847342</v>
      </c>
      <c r="O11" s="147">
        <f t="shared" ref="O11:O13" si="6">IFERROR(AVERAGE(F11:L11),0)</f>
        <v>0.15981153244559157</v>
      </c>
      <c r="P11" s="147">
        <f t="shared" ref="P11:P13" si="7">IFERROR(AVERAGE(H11:L11),0)</f>
        <v>0.13579420330453223</v>
      </c>
      <c r="Q11" s="147">
        <f t="shared" ref="Q11:Q13" si="8">IFERROR(AVERAGE(J11:L11),0)</f>
        <v>7.6988789229965257E-2</v>
      </c>
      <c r="R11" s="148"/>
      <c r="S11" s="148"/>
      <c r="T11" s="148"/>
      <c r="U11" s="148"/>
      <c r="V11" s="148"/>
      <c r="W11" s="148"/>
      <c r="X11" s="148"/>
      <c r="Y11" s="148"/>
      <c r="Z11" s="148"/>
      <c r="AA11" s="148"/>
      <c r="AB11" s="148"/>
      <c r="AC11" s="148"/>
      <c r="AD11" s="148"/>
      <c r="AE11" s="148"/>
      <c r="AF11" s="148"/>
      <c r="AG11" s="148"/>
      <c r="AH11" s="148"/>
      <c r="AI11" s="148"/>
      <c r="AJ11" s="148"/>
      <c r="AK11" s="148"/>
      <c r="AL11" s="148"/>
      <c r="AM11" s="148"/>
      <c r="AN11" s="148"/>
      <c r="AO11" s="148"/>
      <c r="AP11" s="148"/>
    </row>
    <row r="12" spans="2:42" s="149" customFormat="1" ht="15.75" x14ac:dyDescent="0.25">
      <c r="B12" s="100" t="s">
        <v>133</v>
      </c>
      <c r="C12" s="146">
        <f>C6/'[1]Profit &amp; Loss'!C29</f>
        <v>-5.3062749003984155</v>
      </c>
      <c r="D12" s="146">
        <f>D6/'[1]Profit &amp; Loss'!D29</f>
        <v>-4.763256903528075E-2</v>
      </c>
      <c r="E12" s="146">
        <f>E6/'[1]Profit &amp; Loss'!E29</f>
        <v>-9.2713810494688284E-2</v>
      </c>
      <c r="F12" s="146">
        <f>F6/'[1]Profit &amp; Loss'!F29</f>
        <v>-1.1563658020116456</v>
      </c>
      <c r="G12" s="146">
        <f>G6/'[1]Profit &amp; Loss'!G29</f>
        <v>-0.56901955867602805</v>
      </c>
      <c r="H12" s="146">
        <f>H6/'[1]Profit &amp; Loss'!H29</f>
        <v>0.70733696659622602</v>
      </c>
      <c r="I12" s="146">
        <f>I6/'[1]Profit &amp; Loss'!I29</f>
        <v>-2.226361031518624</v>
      </c>
      <c r="J12" s="146">
        <f>J6/'[1]Profit &amp; Loss'!J29</f>
        <v>1.4408054879398096</v>
      </c>
      <c r="K12" s="146">
        <f>K6/'[1]Profit &amp; Loss'!K29</f>
        <v>0.47558372248165448</v>
      </c>
      <c r="L12" s="146">
        <f>L6/'[1]Profit &amp; Loss'!L29</f>
        <v>0.87493659879718833</v>
      </c>
      <c r="M12" s="141"/>
      <c r="N12" s="147">
        <f t="shared" si="5"/>
        <v>-0.58997048963198029</v>
      </c>
      <c r="O12" s="147">
        <f t="shared" si="6"/>
        <v>-6.4726230913059929E-2</v>
      </c>
      <c r="P12" s="147">
        <f t="shared" si="7"/>
        <v>0.25446034885925084</v>
      </c>
      <c r="Q12" s="147">
        <f t="shared" si="8"/>
        <v>0.93044193640621742</v>
      </c>
      <c r="R12" s="148"/>
      <c r="S12" s="148"/>
      <c r="T12" s="148"/>
      <c r="U12" s="148"/>
      <c r="V12" s="148"/>
      <c r="W12" s="148"/>
      <c r="X12" s="148"/>
      <c r="Y12" s="148"/>
      <c r="Z12" s="148"/>
      <c r="AA12" s="148"/>
      <c r="AB12" s="148"/>
      <c r="AC12" s="148"/>
      <c r="AD12" s="148"/>
      <c r="AE12" s="148"/>
      <c r="AF12" s="148"/>
      <c r="AG12" s="148"/>
      <c r="AH12" s="148"/>
      <c r="AI12" s="148"/>
      <c r="AJ12" s="148"/>
      <c r="AK12" s="148"/>
      <c r="AL12" s="148"/>
      <c r="AM12" s="148"/>
      <c r="AN12" s="148"/>
      <c r="AO12" s="148"/>
      <c r="AP12" s="148"/>
    </row>
    <row r="13" spans="2:42" s="149" customFormat="1" ht="15.75" x14ac:dyDescent="0.25">
      <c r="B13" s="100" t="s">
        <v>134</v>
      </c>
      <c r="C13" s="146">
        <f>C6/'[1]Profit &amp; Loss'!C16</f>
        <v>2.241506258546333</v>
      </c>
      <c r="D13" s="146">
        <f>D6/'[1]Profit &amp; Loss'!D16</f>
        <v>-0.10996394624713207</v>
      </c>
      <c r="E13" s="146">
        <f>E6/'[1]Profit &amp; Loss'!E16</f>
        <v>-0.27548092252099049</v>
      </c>
      <c r="F13" s="146">
        <f>F6/'[1]Profit &amp; Loss'!F16</f>
        <v>59.037162162163703</v>
      </c>
      <c r="G13" s="146">
        <f>G6/'[1]Profit &amp; Loss'!G16</f>
        <v>1.6168507303170647</v>
      </c>
      <c r="H13" s="146">
        <f>H6/'[1]Profit &amp; Loss'!H16</f>
        <v>-3.672569778633298</v>
      </c>
      <c r="I13" s="146">
        <f>I6/'[1]Profit &amp; Loss'!I16</f>
        <v>1.5766463752075268</v>
      </c>
      <c r="J13" s="146">
        <f>J6/'[1]Profit &amp; Loss'!J16</f>
        <v>0.58071708883339279</v>
      </c>
      <c r="K13" s="146">
        <f>K6/'[1]Profit &amp; Loss'!K16</f>
        <v>0.51949282226918314</v>
      </c>
      <c r="L13" s="146">
        <f>L6/'[1]Profit &amp; Loss'!L16</f>
        <v>0.65115401207937862</v>
      </c>
      <c r="M13" s="141"/>
      <c r="N13" s="147">
        <f t="shared" si="5"/>
        <v>6.2165514802015167</v>
      </c>
      <c r="O13" s="147">
        <f t="shared" si="6"/>
        <v>8.6156362017481367</v>
      </c>
      <c r="P13" s="147">
        <f t="shared" si="7"/>
        <v>-6.8911896048763285E-2</v>
      </c>
      <c r="Q13" s="147">
        <f t="shared" si="8"/>
        <v>0.58378797439398489</v>
      </c>
      <c r="R13" s="148"/>
      <c r="S13" s="148"/>
      <c r="T13" s="148"/>
      <c r="U13" s="148"/>
      <c r="V13" s="148"/>
      <c r="W13" s="148"/>
      <c r="X13" s="148"/>
      <c r="Y13" s="148"/>
      <c r="Z13" s="148"/>
      <c r="AA13" s="148"/>
      <c r="AB13" s="148"/>
      <c r="AC13" s="148"/>
      <c r="AD13" s="148"/>
      <c r="AE13" s="148"/>
      <c r="AF13" s="148"/>
      <c r="AG13" s="148"/>
      <c r="AH13" s="148"/>
      <c r="AI13" s="148"/>
      <c r="AJ13" s="148"/>
      <c r="AK13" s="148"/>
      <c r="AL13" s="148"/>
      <c r="AM13" s="148"/>
      <c r="AN13" s="148"/>
      <c r="AO13" s="148"/>
      <c r="AP13" s="148"/>
    </row>
    <row r="14" spans="2:42" ht="15.75" x14ac:dyDescent="0.25">
      <c r="B14" s="150" t="s">
        <v>135</v>
      </c>
      <c r="C14" s="151">
        <v>2849</v>
      </c>
      <c r="D14" s="151">
        <v>3291</v>
      </c>
      <c r="E14" s="151">
        <v>2340</v>
      </c>
      <c r="F14" s="151">
        <v>3072</v>
      </c>
      <c r="G14" s="151">
        <v>2792</v>
      </c>
      <c r="H14" s="151">
        <v>3148</v>
      </c>
      <c r="I14" s="151">
        <v>1834</v>
      </c>
      <c r="J14" s="151">
        <v>2442</v>
      </c>
      <c r="K14" s="151">
        <v>2000</v>
      </c>
      <c r="L14" s="151">
        <v>2700</v>
      </c>
      <c r="M14" s="152"/>
      <c r="N14" s="137">
        <f t="shared" ref="N14:N15" si="9">IFERROR((L14/C14)^(1/9)-1,0)</f>
        <v>-5.9506998647830267E-3</v>
      </c>
      <c r="O14" s="137">
        <f t="shared" ref="O14:O15" si="10">IFERROR((L14/E14)^(1/7)-1,0)</f>
        <v>2.0653366543536E-2</v>
      </c>
      <c r="P14" s="137">
        <f t="shared" ref="P14:P15" si="11">IFERROR((L14/G14)^(1/5)-1,0)</f>
        <v>-6.6788788572542668E-3</v>
      </c>
      <c r="Q14" s="137">
        <f t="shared" ref="Q14:Q15" si="12">IFERROR((L14/I14)^(1/3)-1,0)</f>
        <v>0.13759623036975221</v>
      </c>
      <c r="R14" s="97"/>
      <c r="S14" s="97"/>
      <c r="T14" s="97"/>
      <c r="U14" s="97"/>
      <c r="V14" s="97"/>
      <c r="W14" s="97"/>
      <c r="X14" s="97"/>
      <c r="Y14" s="97"/>
      <c r="Z14" s="97"/>
      <c r="AA14" s="97"/>
      <c r="AB14" s="97"/>
      <c r="AC14" s="97"/>
      <c r="AD14" s="97"/>
      <c r="AE14" s="97"/>
      <c r="AF14" s="97"/>
      <c r="AG14" s="97"/>
      <c r="AH14" s="97"/>
      <c r="AI14" s="97"/>
      <c r="AJ14" s="97"/>
      <c r="AK14" s="97"/>
      <c r="AL14" s="97"/>
      <c r="AM14" s="97"/>
      <c r="AN14" s="97"/>
      <c r="AO14" s="97"/>
      <c r="AP14" s="97"/>
    </row>
    <row r="15" spans="2:42" ht="15.75" x14ac:dyDescent="0.25">
      <c r="B15" s="100" t="s">
        <v>136</v>
      </c>
      <c r="C15" s="153">
        <f t="shared" ref="C15:L15" si="13">C6-C14</f>
        <v>-2635.9</v>
      </c>
      <c r="D15" s="153">
        <f t="shared" si="13"/>
        <v>-3277.58</v>
      </c>
      <c r="E15" s="153">
        <f t="shared" si="13"/>
        <v>-2314.08</v>
      </c>
      <c r="F15" s="153">
        <f t="shared" si="13"/>
        <v>-2897.25</v>
      </c>
      <c r="G15" s="153">
        <f t="shared" si="13"/>
        <v>-2701.23</v>
      </c>
      <c r="H15" s="153">
        <f t="shared" si="13"/>
        <v>-2957.21</v>
      </c>
      <c r="I15" s="153">
        <f t="shared" si="13"/>
        <v>-1748.53</v>
      </c>
      <c r="J15" s="153">
        <f t="shared" si="13"/>
        <v>-2376.89</v>
      </c>
      <c r="K15" s="153">
        <f t="shared" si="13"/>
        <v>-1928.71</v>
      </c>
      <c r="L15" s="153">
        <f t="shared" si="13"/>
        <v>-2579.25</v>
      </c>
      <c r="M15" s="154"/>
      <c r="N15" s="137">
        <f t="shared" si="9"/>
        <v>-2.4110909346348741E-3</v>
      </c>
      <c r="O15" s="137">
        <f t="shared" si="10"/>
        <v>1.5618783364371946E-2</v>
      </c>
      <c r="P15" s="137">
        <f t="shared" si="11"/>
        <v>-9.1991397868483871E-3</v>
      </c>
      <c r="Q15" s="137">
        <f t="shared" si="12"/>
        <v>0.13834381022084452</v>
      </c>
      <c r="R15" s="97"/>
      <c r="S15" s="97"/>
      <c r="T15" s="97"/>
      <c r="U15" s="97"/>
      <c r="V15" s="97"/>
      <c r="W15" s="97"/>
      <c r="X15" s="97"/>
      <c r="Y15" s="97"/>
      <c r="Z15" s="97"/>
      <c r="AA15" s="97"/>
      <c r="AB15" s="97"/>
      <c r="AC15" s="97"/>
      <c r="AD15" s="97"/>
      <c r="AE15" s="97"/>
      <c r="AF15" s="97"/>
      <c r="AG15" s="97"/>
      <c r="AH15" s="97"/>
      <c r="AI15" s="97"/>
      <c r="AJ15" s="97"/>
      <c r="AK15" s="97"/>
      <c r="AL15" s="97"/>
      <c r="AM15" s="97"/>
      <c r="AN15" s="97"/>
      <c r="AO15" s="97"/>
      <c r="AP15" s="97"/>
    </row>
    <row r="16" spans="2:42" ht="14.45" customHeight="1" x14ac:dyDescent="0.25">
      <c r="B16" s="100" t="s">
        <v>137</v>
      </c>
      <c r="C16" s="155">
        <f>AVERAGE(H15:L15)</f>
        <v>-2318.1179999999999</v>
      </c>
      <c r="D16" s="155"/>
      <c r="E16" s="155"/>
      <c r="F16" s="155"/>
      <c r="G16" s="155"/>
      <c r="H16" s="155"/>
      <c r="I16" s="155"/>
      <c r="J16" s="155"/>
      <c r="K16" s="155"/>
      <c r="L16" s="155"/>
      <c r="M16" s="156"/>
      <c r="N16" s="100"/>
      <c r="O16" s="100"/>
      <c r="P16" s="100"/>
      <c r="Q16" s="100"/>
      <c r="R16" s="97"/>
      <c r="S16" s="97"/>
      <c r="T16" s="97"/>
      <c r="U16" s="97"/>
      <c r="V16" s="97"/>
      <c r="W16" s="97"/>
      <c r="X16" s="97"/>
      <c r="Y16" s="97"/>
      <c r="Z16" s="97"/>
      <c r="AA16" s="97"/>
      <c r="AB16" s="97"/>
      <c r="AC16" s="97"/>
      <c r="AD16" s="97"/>
      <c r="AE16" s="97"/>
      <c r="AF16" s="97"/>
      <c r="AG16" s="97"/>
      <c r="AH16" s="97"/>
      <c r="AI16" s="97"/>
      <c r="AJ16" s="97"/>
      <c r="AK16" s="97"/>
      <c r="AL16" s="97"/>
      <c r="AM16" s="97"/>
      <c r="AN16" s="97"/>
      <c r="AO16" s="97"/>
      <c r="AP16" s="97"/>
    </row>
    <row r="17" spans="2:42" ht="14.45" customHeight="1" x14ac:dyDescent="0.25">
      <c r="B17" s="100" t="s">
        <v>138</v>
      </c>
      <c r="C17" s="146"/>
      <c r="D17" s="146">
        <f>D15/C15-1</f>
        <v>0.24343867369778827</v>
      </c>
      <c r="E17" s="146">
        <f t="shared" ref="E17:L17" si="14">E15/D15-1</f>
        <v>-0.29396689020557853</v>
      </c>
      <c r="F17" s="146">
        <f t="shared" si="14"/>
        <v>0.25200943787595942</v>
      </c>
      <c r="G17" s="146">
        <f t="shared" si="14"/>
        <v>-6.7657261195961715E-2</v>
      </c>
      <c r="H17" s="146">
        <f t="shared" si="14"/>
        <v>9.4764237032759047E-2</v>
      </c>
      <c r="I17" s="146">
        <f t="shared" si="14"/>
        <v>-0.40872308696372595</v>
      </c>
      <c r="J17" s="146">
        <f t="shared" si="14"/>
        <v>0.35936472351060611</v>
      </c>
      <c r="K17" s="146">
        <f t="shared" si="14"/>
        <v>-0.18855731649340102</v>
      </c>
      <c r="L17" s="146">
        <f t="shared" si="14"/>
        <v>0.33729280192460243</v>
      </c>
      <c r="M17" s="157"/>
      <c r="N17" s="158">
        <f t="shared" ref="N17:N19" si="15">IFERROR(AVERAGE(C17:L17),0)</f>
        <v>3.644059102033867E-2</v>
      </c>
      <c r="O17" s="158">
        <f t="shared" ref="O17:O19" si="16">IFERROR(AVERAGE(F17:L17),0)</f>
        <v>5.4070505098691192E-2</v>
      </c>
      <c r="P17" s="158">
        <f t="shared" ref="P17:P19" si="17">IFERROR(AVERAGE(H17:L17),0)</f>
        <v>3.8828271802168121E-2</v>
      </c>
      <c r="Q17" s="158">
        <f t="shared" ref="Q17:Q19" si="18">IFERROR(AVERAGE(J17:L17),0)</f>
        <v>0.16936673631393584</v>
      </c>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row>
    <row r="18" spans="2:42" ht="15.75" x14ac:dyDescent="0.25">
      <c r="B18" s="100" t="s">
        <v>139</v>
      </c>
      <c r="C18" s="146">
        <f>C15/'[1]Data Sheet'!B17</f>
        <v>-3.5228472528500596</v>
      </c>
      <c r="D18" s="146">
        <f>D15/'[1]Data Sheet'!C17</f>
        <v>-7.159570982328141</v>
      </c>
      <c r="E18" s="146">
        <f>E15/'[1]Data Sheet'!D17</f>
        <v>-4.4930974894666331</v>
      </c>
      <c r="F18" s="146">
        <f>F15/'[1]Data Sheet'!E17</f>
        <v>-5.0145386572511557</v>
      </c>
      <c r="G18" s="146">
        <f>G15/'[1]Data Sheet'!F17</f>
        <v>-4.0845417567628868</v>
      </c>
      <c r="H18" s="146">
        <f>H15/'[1]Data Sheet'!G17</f>
        <v>-4.5298316560207095</v>
      </c>
      <c r="I18" s="146">
        <f>I15/'[1]Data Sheet'!H17</f>
        <v>-3.186387243735763</v>
      </c>
      <c r="J18" s="146">
        <f>J15/'[1]Data Sheet'!I17</f>
        <v>-3.0341856338639466</v>
      </c>
      <c r="K18" s="146">
        <f>K15/'[1]Data Sheet'!J17</f>
        <v>-1.6564550482668592</v>
      </c>
      <c r="L18" s="146">
        <f>L15/'[1]Data Sheet'!K17</f>
        <v>-1.8503174432368448</v>
      </c>
      <c r="M18" s="141"/>
      <c r="N18" s="158">
        <f t="shared" si="15"/>
        <v>-3.8531773163783001</v>
      </c>
      <c r="O18" s="158">
        <f t="shared" si="16"/>
        <v>-3.3366082055911663</v>
      </c>
      <c r="P18" s="158">
        <f t="shared" si="17"/>
        <v>-2.8514354050248247</v>
      </c>
      <c r="Q18" s="158">
        <f t="shared" si="18"/>
        <v>-2.1803193751225503</v>
      </c>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97"/>
    </row>
    <row r="19" spans="2:42" ht="15.75" x14ac:dyDescent="0.25">
      <c r="B19" s="100" t="s">
        <v>140</v>
      </c>
      <c r="C19" s="146">
        <f>C15/'[1]Data Sheet'!B30</f>
        <v>65.634960159362564</v>
      </c>
      <c r="D19" s="146">
        <f>D15/'[1]Data Sheet'!C30</f>
        <v>11.633349897068218</v>
      </c>
      <c r="E19" s="146">
        <f>E15/'[1]Data Sheet'!D30</f>
        <v>8.2769869089348305</v>
      </c>
      <c r="F19" s="146">
        <f>F15/'[1]Data Sheet'!E30</f>
        <v>19.170581618474163</v>
      </c>
      <c r="G19" s="146">
        <f>G15/'[1]Data Sheet'!F30</f>
        <v>16.934549558021441</v>
      </c>
      <c r="H19" s="146">
        <f>H15/'[1]Data Sheet'!G30</f>
        <v>-10.963593222852481</v>
      </c>
      <c r="I19" s="146">
        <f>I15/'[1]Data Sheet'!H30</f>
        <v>45.534635416666667</v>
      </c>
      <c r="J19" s="146">
        <f>J15/'[1]Data Sheet'!I30</f>
        <v>-52.597698605886258</v>
      </c>
      <c r="K19" s="146">
        <f>K15/'[1]Data Sheet'!J30</f>
        <v>-12.866644429619747</v>
      </c>
      <c r="L19" s="146">
        <f>L15/'[1]Data Sheet'!K30</f>
        <v>-18.688863125860447</v>
      </c>
      <c r="M19" s="141"/>
      <c r="N19" s="158">
        <f t="shared" si="15"/>
        <v>7.2068264174308947</v>
      </c>
      <c r="O19" s="158">
        <f t="shared" si="16"/>
        <v>-1.9252903987223813</v>
      </c>
      <c r="P19" s="158">
        <f t="shared" si="17"/>
        <v>-9.9164327935104524</v>
      </c>
      <c r="Q19" s="158">
        <f t="shared" si="18"/>
        <v>-28.051068720455486</v>
      </c>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97"/>
    </row>
    <row r="20" spans="2:42" x14ac:dyDescent="0.2">
      <c r="B20" s="97"/>
      <c r="C20" s="97"/>
      <c r="D20" s="97"/>
      <c r="E20" s="97"/>
      <c r="F20" s="97"/>
      <c r="G20" s="97"/>
      <c r="H20" s="97"/>
      <c r="I20" s="97"/>
      <c r="J20" s="97"/>
      <c r="K20" s="97"/>
      <c r="L20" s="97"/>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row>
    <row r="21" spans="2:42" x14ac:dyDescent="0.2">
      <c r="B21" s="97"/>
      <c r="C21" s="97"/>
      <c r="D21" s="97"/>
      <c r="E21" s="97"/>
      <c r="F21" s="97"/>
      <c r="G21" s="97"/>
      <c r="H21" s="97"/>
      <c r="I21" s="97"/>
      <c r="J21" s="97"/>
      <c r="K21" s="97"/>
      <c r="L21" s="159"/>
      <c r="M21" s="160"/>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row>
    <row r="22" spans="2:42" ht="15.75" x14ac:dyDescent="0.25">
      <c r="B22" s="97"/>
      <c r="C22" s="161"/>
      <c r="D22" s="95" t="s">
        <v>141</v>
      </c>
      <c r="E22" s="97"/>
      <c r="F22" s="97"/>
      <c r="G22" s="97"/>
      <c r="H22" s="97"/>
      <c r="I22" s="97"/>
      <c r="J22" s="97"/>
      <c r="K22" s="97"/>
      <c r="L22" s="162"/>
      <c r="M22" s="163"/>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row>
    <row r="23" spans="2:42" x14ac:dyDescent="0.2">
      <c r="B23" s="97"/>
      <c r="C23" s="97"/>
      <c r="D23" s="97"/>
      <c r="E23" s="97"/>
      <c r="F23" s="97"/>
      <c r="G23" s="97"/>
      <c r="H23" s="97"/>
      <c r="I23" s="97"/>
      <c r="J23" s="97"/>
      <c r="K23" s="97"/>
      <c r="L23" s="159"/>
      <c r="M23" s="160"/>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97"/>
    </row>
    <row r="24" spans="2:42" x14ac:dyDescent="0.2">
      <c r="B24" s="97"/>
      <c r="C24" s="97"/>
      <c r="D24" s="97"/>
      <c r="E24" s="97"/>
      <c r="F24" s="97"/>
      <c r="G24" s="97"/>
      <c r="H24" s="97"/>
      <c r="I24" s="97"/>
      <c r="J24" s="97"/>
      <c r="K24" s="97"/>
      <c r="L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97"/>
    </row>
    <row r="25" spans="2:42" x14ac:dyDescent="0.2">
      <c r="B25" s="97"/>
      <c r="C25" s="97"/>
      <c r="D25" s="97"/>
      <c r="E25" s="97"/>
      <c r="F25" s="97"/>
      <c r="G25" s="97"/>
      <c r="H25" s="97"/>
      <c r="I25" s="97"/>
      <c r="J25" s="97"/>
      <c r="K25" s="97"/>
      <c r="L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97"/>
    </row>
    <row r="26" spans="2:42" x14ac:dyDescent="0.2">
      <c r="B26" s="97"/>
      <c r="C26" s="97"/>
      <c r="D26" s="97"/>
      <c r="E26" s="97"/>
      <c r="F26" s="97"/>
      <c r="G26" s="97"/>
      <c r="H26" s="97"/>
      <c r="I26" s="97"/>
      <c r="J26" s="97"/>
      <c r="K26" s="97"/>
      <c r="L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97"/>
    </row>
    <row r="27" spans="2:42" x14ac:dyDescent="0.2">
      <c r="B27" s="97"/>
      <c r="C27" s="97"/>
      <c r="D27" s="97"/>
      <c r="E27" s="97"/>
      <c r="F27" s="97"/>
      <c r="G27" s="97"/>
      <c r="H27" s="97"/>
      <c r="I27" s="97"/>
      <c r="J27" s="97"/>
      <c r="K27" s="97"/>
      <c r="L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row>
    <row r="28" spans="2:42" x14ac:dyDescent="0.2">
      <c r="B28" s="97"/>
      <c r="C28" s="97"/>
      <c r="D28" s="97"/>
      <c r="E28" s="97"/>
      <c r="F28" s="97"/>
      <c r="G28" s="97"/>
      <c r="H28" s="97"/>
      <c r="I28" s="97"/>
      <c r="J28" s="97"/>
      <c r="K28" s="97"/>
      <c r="L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row>
    <row r="29" spans="2:42" x14ac:dyDescent="0.2">
      <c r="B29" s="97"/>
      <c r="C29" s="97"/>
      <c r="D29" s="97"/>
      <c r="E29" s="97"/>
      <c r="F29" s="97"/>
      <c r="G29" s="97"/>
      <c r="H29" s="97"/>
      <c r="I29" s="97"/>
      <c r="J29" s="97"/>
      <c r="K29" s="97"/>
      <c r="L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97"/>
    </row>
    <row r="30" spans="2:42" x14ac:dyDescent="0.2">
      <c r="B30" s="97"/>
      <c r="C30" s="97"/>
      <c r="D30" s="97"/>
      <c r="E30" s="97"/>
      <c r="F30" s="97"/>
      <c r="G30" s="97"/>
      <c r="H30" s="97"/>
      <c r="I30" s="97"/>
      <c r="J30" s="97"/>
      <c r="K30" s="97"/>
      <c r="L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97"/>
    </row>
    <row r="31" spans="2:42" x14ac:dyDescent="0.2">
      <c r="B31" s="97"/>
      <c r="C31" s="97"/>
      <c r="D31" s="97"/>
      <c r="E31" s="97"/>
      <c r="F31" s="97"/>
      <c r="G31" s="97"/>
      <c r="H31" s="97"/>
      <c r="I31" s="97"/>
      <c r="J31" s="97"/>
      <c r="K31" s="97"/>
      <c r="L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97"/>
    </row>
    <row r="32" spans="2:42" x14ac:dyDescent="0.2">
      <c r="B32" s="97"/>
      <c r="C32" s="97"/>
      <c r="D32" s="97"/>
      <c r="E32" s="97"/>
      <c r="F32" s="97"/>
      <c r="G32" s="97"/>
      <c r="H32" s="97"/>
      <c r="I32" s="97"/>
      <c r="J32" s="97"/>
      <c r="K32" s="97"/>
      <c r="L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97"/>
    </row>
    <row r="33" spans="2:42" x14ac:dyDescent="0.2">
      <c r="B33" s="97"/>
      <c r="C33" s="97"/>
      <c r="D33" s="97"/>
      <c r="E33" s="97"/>
      <c r="F33" s="97"/>
      <c r="G33" s="97"/>
      <c r="H33" s="97"/>
      <c r="I33" s="97"/>
      <c r="J33" s="97"/>
      <c r="K33" s="97"/>
      <c r="L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row>
    <row r="34" spans="2:42" x14ac:dyDescent="0.2">
      <c r="B34" s="97"/>
      <c r="C34" s="97"/>
      <c r="D34" s="97"/>
      <c r="E34" s="97"/>
      <c r="F34" s="97"/>
      <c r="G34" s="97"/>
      <c r="H34" s="97"/>
      <c r="I34" s="97"/>
      <c r="J34" s="97"/>
      <c r="K34" s="97"/>
      <c r="L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97"/>
    </row>
    <row r="35" spans="2:42" x14ac:dyDescent="0.2">
      <c r="B35" s="97"/>
      <c r="C35" s="97"/>
      <c r="D35" s="97"/>
      <c r="E35" s="97"/>
      <c r="F35" s="97"/>
      <c r="G35" s="97"/>
      <c r="H35" s="97"/>
      <c r="I35" s="97"/>
      <c r="J35" s="97"/>
      <c r="K35" s="97"/>
      <c r="L35" s="97"/>
      <c r="N35" s="97"/>
      <c r="O35" s="97"/>
      <c r="P35" s="97"/>
      <c r="Q35" s="97"/>
      <c r="R35" s="97"/>
      <c r="S35" s="97"/>
      <c r="T35" s="97"/>
      <c r="U35" s="97"/>
      <c r="V35" s="97"/>
      <c r="W35" s="97"/>
      <c r="X35" s="97"/>
      <c r="Y35" s="97"/>
      <c r="Z35" s="97"/>
      <c r="AA35" s="97"/>
      <c r="AB35" s="97"/>
      <c r="AC35" s="97"/>
      <c r="AD35" s="97"/>
      <c r="AE35" s="97"/>
      <c r="AF35" s="97"/>
      <c r="AG35" s="97"/>
      <c r="AH35" s="97"/>
      <c r="AI35" s="97"/>
      <c r="AJ35" s="97"/>
      <c r="AK35" s="97"/>
      <c r="AL35" s="97"/>
      <c r="AM35" s="97"/>
      <c r="AN35" s="97"/>
      <c r="AO35" s="97"/>
      <c r="AP35" s="97"/>
    </row>
    <row r="36" spans="2:42" x14ac:dyDescent="0.2">
      <c r="B36" s="97"/>
      <c r="C36" s="97"/>
      <c r="D36" s="97"/>
      <c r="E36" s="97"/>
      <c r="F36" s="97"/>
      <c r="G36" s="97"/>
      <c r="H36" s="97"/>
      <c r="I36" s="97"/>
      <c r="J36" s="97"/>
      <c r="K36" s="97"/>
      <c r="L36" s="97"/>
      <c r="N36" s="97"/>
      <c r="O36" s="97"/>
      <c r="P36" s="97"/>
      <c r="Q36" s="97"/>
      <c r="R36" s="97"/>
      <c r="S36" s="97"/>
      <c r="T36" s="97"/>
      <c r="U36" s="97"/>
      <c r="V36" s="97"/>
      <c r="W36" s="97"/>
      <c r="X36" s="97"/>
      <c r="Y36" s="97"/>
      <c r="Z36" s="97"/>
      <c r="AA36" s="97"/>
      <c r="AB36" s="97"/>
      <c r="AC36" s="97"/>
      <c r="AD36" s="97"/>
      <c r="AE36" s="97"/>
      <c r="AF36" s="97"/>
      <c r="AG36" s="97"/>
      <c r="AH36" s="97"/>
      <c r="AI36" s="97"/>
      <c r="AJ36" s="97"/>
      <c r="AK36" s="97"/>
      <c r="AL36" s="97"/>
      <c r="AM36" s="97"/>
      <c r="AN36" s="97"/>
      <c r="AO36" s="97"/>
      <c r="AP36" s="97"/>
    </row>
    <row r="37" spans="2:42" x14ac:dyDescent="0.2">
      <c r="B37" s="97"/>
      <c r="C37" s="97"/>
      <c r="D37" s="97"/>
      <c r="E37" s="97"/>
      <c r="F37" s="97"/>
      <c r="G37" s="97"/>
      <c r="H37" s="97"/>
      <c r="I37" s="97"/>
      <c r="J37" s="97"/>
      <c r="K37" s="97"/>
      <c r="L37" s="97"/>
      <c r="N37" s="97"/>
      <c r="O37" s="97"/>
      <c r="P37" s="97"/>
      <c r="Q37" s="97"/>
      <c r="R37" s="97"/>
      <c r="S37" s="97"/>
      <c r="T37" s="97"/>
      <c r="U37" s="97"/>
      <c r="V37" s="97"/>
      <c r="W37" s="97"/>
      <c r="X37" s="97"/>
      <c r="Y37" s="97"/>
      <c r="Z37" s="97"/>
      <c r="AA37" s="97"/>
      <c r="AB37" s="97"/>
      <c r="AC37" s="97"/>
      <c r="AD37" s="97"/>
      <c r="AE37" s="97"/>
      <c r="AF37" s="97"/>
      <c r="AG37" s="97"/>
      <c r="AH37" s="97"/>
      <c r="AI37" s="97"/>
      <c r="AJ37" s="97"/>
      <c r="AK37" s="97"/>
      <c r="AL37" s="97"/>
      <c r="AM37" s="97"/>
      <c r="AN37" s="97"/>
      <c r="AO37" s="97"/>
      <c r="AP37" s="97"/>
    </row>
    <row r="38" spans="2:42" x14ac:dyDescent="0.2">
      <c r="B38" s="97"/>
      <c r="C38" s="97"/>
      <c r="D38" s="97"/>
      <c r="E38" s="97"/>
      <c r="F38" s="97"/>
      <c r="G38" s="97"/>
      <c r="H38" s="97"/>
      <c r="I38" s="97"/>
      <c r="J38" s="97"/>
      <c r="K38" s="97"/>
      <c r="L38" s="97"/>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row>
    <row r="39" spans="2:42" x14ac:dyDescent="0.2">
      <c r="B39" s="97"/>
      <c r="C39" s="97"/>
      <c r="D39" s="97"/>
      <c r="E39" s="97"/>
      <c r="F39" s="97"/>
      <c r="G39" s="97"/>
      <c r="H39" s="97"/>
      <c r="I39" s="97"/>
      <c r="J39" s="97"/>
      <c r="K39" s="97"/>
      <c r="L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row>
    <row r="40" spans="2:42" x14ac:dyDescent="0.2">
      <c r="B40" s="97"/>
      <c r="C40" s="97"/>
      <c r="D40" s="97"/>
      <c r="E40" s="97"/>
      <c r="F40" s="97"/>
      <c r="G40" s="97"/>
      <c r="H40" s="97"/>
      <c r="I40" s="97"/>
      <c r="J40" s="97"/>
      <c r="K40" s="97"/>
      <c r="L40" s="97"/>
      <c r="N40" s="97"/>
      <c r="O40" s="97"/>
      <c r="P40" s="97"/>
      <c r="Q40" s="97"/>
      <c r="R40" s="97"/>
      <c r="S40" s="97"/>
      <c r="T40" s="97"/>
      <c r="U40" s="97"/>
      <c r="V40" s="97"/>
      <c r="W40" s="97"/>
      <c r="X40" s="97"/>
      <c r="Y40" s="97"/>
      <c r="Z40" s="97"/>
      <c r="AA40" s="97"/>
      <c r="AB40" s="97"/>
      <c r="AC40" s="97"/>
      <c r="AD40" s="97"/>
      <c r="AE40" s="97"/>
      <c r="AF40" s="97"/>
      <c r="AG40" s="97"/>
      <c r="AH40" s="97"/>
      <c r="AI40" s="97"/>
      <c r="AJ40" s="97"/>
      <c r="AK40" s="97"/>
      <c r="AL40" s="97"/>
      <c r="AM40" s="97"/>
      <c r="AN40" s="97"/>
      <c r="AO40" s="97"/>
      <c r="AP40" s="97"/>
    </row>
    <row r="41" spans="2:42" x14ac:dyDescent="0.2">
      <c r="B41" s="97"/>
      <c r="C41" s="97"/>
      <c r="D41" s="97"/>
      <c r="E41" s="97"/>
      <c r="F41" s="97"/>
      <c r="G41" s="97"/>
      <c r="H41" s="97"/>
      <c r="I41" s="97"/>
      <c r="J41" s="97"/>
      <c r="K41" s="97"/>
      <c r="L41" s="97"/>
      <c r="N41" s="97"/>
      <c r="O41" s="97"/>
      <c r="P41" s="97"/>
      <c r="Q41" s="97"/>
      <c r="R41" s="97"/>
      <c r="S41" s="97"/>
      <c r="T41" s="97"/>
      <c r="U41" s="97"/>
      <c r="V41" s="97"/>
      <c r="W41" s="97"/>
      <c r="X41" s="97"/>
      <c r="Y41" s="97"/>
      <c r="Z41" s="97"/>
      <c r="AA41" s="97"/>
      <c r="AB41" s="97"/>
      <c r="AC41" s="97"/>
      <c r="AD41" s="97"/>
      <c r="AE41" s="97"/>
      <c r="AF41" s="97"/>
      <c r="AG41" s="97"/>
      <c r="AH41" s="97"/>
      <c r="AI41" s="97"/>
      <c r="AJ41" s="97"/>
      <c r="AK41" s="97"/>
      <c r="AL41" s="97"/>
      <c r="AM41" s="97"/>
      <c r="AN41" s="97"/>
      <c r="AO41" s="97"/>
      <c r="AP41" s="97"/>
    </row>
    <row r="42" spans="2:42" x14ac:dyDescent="0.2">
      <c r="B42" s="97"/>
      <c r="C42" s="97"/>
      <c r="D42" s="97"/>
      <c r="E42" s="97"/>
      <c r="F42" s="97"/>
      <c r="G42" s="97"/>
      <c r="H42" s="97"/>
      <c r="I42" s="97"/>
      <c r="J42" s="97"/>
      <c r="K42" s="97"/>
      <c r="L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row>
    <row r="43" spans="2:42" x14ac:dyDescent="0.2">
      <c r="B43" s="97"/>
      <c r="C43" s="97"/>
      <c r="D43" s="97"/>
      <c r="E43" s="97"/>
      <c r="F43" s="97"/>
      <c r="G43" s="97"/>
      <c r="H43" s="97"/>
      <c r="I43" s="97"/>
      <c r="J43" s="97"/>
      <c r="K43" s="97"/>
      <c r="L43" s="97"/>
      <c r="N43" s="97"/>
      <c r="O43" s="97"/>
      <c r="P43" s="97"/>
      <c r="Q43" s="97"/>
      <c r="R43" s="97"/>
      <c r="S43" s="97"/>
      <c r="T43" s="97"/>
      <c r="U43" s="97"/>
      <c r="V43" s="97"/>
      <c r="W43" s="97"/>
      <c r="X43" s="97"/>
      <c r="Y43" s="97"/>
      <c r="Z43" s="97"/>
      <c r="AA43" s="97"/>
      <c r="AB43" s="97"/>
      <c r="AC43" s="97"/>
      <c r="AD43" s="97"/>
      <c r="AE43" s="97"/>
      <c r="AF43" s="97"/>
      <c r="AG43" s="97"/>
      <c r="AH43" s="97"/>
      <c r="AI43" s="97"/>
      <c r="AJ43" s="97"/>
      <c r="AK43" s="97"/>
      <c r="AL43" s="97"/>
      <c r="AM43" s="97"/>
      <c r="AN43" s="97"/>
      <c r="AO43" s="97"/>
      <c r="AP43" s="97"/>
    </row>
    <row r="44" spans="2:42" x14ac:dyDescent="0.2">
      <c r="B44" s="97"/>
      <c r="C44" s="97"/>
      <c r="D44" s="97"/>
      <c r="E44" s="97"/>
      <c r="F44" s="97"/>
      <c r="G44" s="97"/>
      <c r="H44" s="97"/>
      <c r="I44" s="97"/>
      <c r="J44" s="97"/>
      <c r="K44" s="97"/>
      <c r="L44" s="97"/>
      <c r="N44" s="97"/>
      <c r="O44" s="97"/>
      <c r="P44" s="97"/>
      <c r="Q44" s="97"/>
      <c r="R44" s="97"/>
      <c r="S44" s="97"/>
      <c r="T44" s="97"/>
      <c r="U44" s="97"/>
      <c r="V44" s="97"/>
      <c r="W44" s="97"/>
      <c r="X44" s="97"/>
      <c r="Y44" s="97"/>
      <c r="Z44" s="97"/>
      <c r="AA44" s="97"/>
      <c r="AB44" s="97"/>
      <c r="AC44" s="97"/>
      <c r="AD44" s="97"/>
      <c r="AE44" s="97"/>
      <c r="AF44" s="97"/>
      <c r="AG44" s="97"/>
      <c r="AH44" s="97"/>
      <c r="AI44" s="97"/>
      <c r="AJ44" s="97"/>
      <c r="AK44" s="97"/>
      <c r="AL44" s="97"/>
      <c r="AM44" s="97"/>
      <c r="AN44" s="97"/>
      <c r="AO44" s="97"/>
      <c r="AP44" s="97"/>
    </row>
    <row r="45" spans="2:42" x14ac:dyDescent="0.2">
      <c r="B45" s="97"/>
      <c r="C45" s="97"/>
      <c r="D45" s="97"/>
      <c r="E45" s="97"/>
      <c r="F45" s="97"/>
      <c r="G45" s="97"/>
      <c r="H45" s="97"/>
      <c r="I45" s="97"/>
      <c r="J45" s="97"/>
      <c r="K45" s="97"/>
      <c r="L45" s="97"/>
      <c r="N45" s="97"/>
      <c r="O45" s="97"/>
      <c r="P45" s="97"/>
      <c r="Q45" s="97"/>
      <c r="R45" s="97"/>
      <c r="S45" s="97"/>
      <c r="T45" s="97"/>
      <c r="U45" s="97"/>
      <c r="V45" s="97"/>
      <c r="W45" s="97"/>
      <c r="X45" s="97"/>
      <c r="Y45" s="97"/>
      <c r="Z45" s="97"/>
      <c r="AA45" s="97"/>
      <c r="AB45" s="97"/>
      <c r="AC45" s="97"/>
      <c r="AD45" s="97"/>
      <c r="AE45" s="97"/>
      <c r="AF45" s="97"/>
      <c r="AG45" s="97"/>
      <c r="AH45" s="97"/>
      <c r="AI45" s="97"/>
      <c r="AJ45" s="97"/>
      <c r="AK45" s="97"/>
      <c r="AL45" s="97"/>
      <c r="AM45" s="97"/>
      <c r="AN45" s="97"/>
      <c r="AO45" s="97"/>
      <c r="AP45" s="97"/>
    </row>
    <row r="46" spans="2:42" x14ac:dyDescent="0.2">
      <c r="B46" s="97"/>
      <c r="C46" s="97"/>
      <c r="D46" s="97"/>
      <c r="E46" s="97"/>
      <c r="F46" s="97"/>
      <c r="G46" s="97"/>
      <c r="H46" s="97"/>
      <c r="I46" s="97"/>
      <c r="J46" s="97"/>
      <c r="K46" s="97"/>
      <c r="L46" s="97"/>
      <c r="N46" s="97"/>
      <c r="O46" s="97"/>
      <c r="P46" s="97"/>
      <c r="Q46" s="97"/>
      <c r="R46" s="97"/>
      <c r="S46" s="97"/>
      <c r="T46" s="97"/>
      <c r="U46" s="97"/>
      <c r="V46" s="97"/>
      <c r="W46" s="97"/>
      <c r="X46" s="97"/>
      <c r="Y46" s="97"/>
      <c r="Z46" s="97"/>
      <c r="AA46" s="97"/>
      <c r="AB46" s="97"/>
      <c r="AC46" s="97"/>
      <c r="AD46" s="97"/>
      <c r="AE46" s="97"/>
      <c r="AF46" s="97"/>
      <c r="AG46" s="97"/>
      <c r="AH46" s="97"/>
      <c r="AI46" s="97"/>
      <c r="AJ46" s="97"/>
      <c r="AK46" s="97"/>
      <c r="AL46" s="97"/>
      <c r="AM46" s="97"/>
      <c r="AN46" s="97"/>
      <c r="AO46" s="97"/>
      <c r="AP46" s="97"/>
    </row>
    <row r="47" spans="2:42" x14ac:dyDescent="0.2">
      <c r="B47" s="97"/>
      <c r="C47" s="97"/>
      <c r="D47" s="97"/>
      <c r="E47" s="97"/>
      <c r="F47" s="97"/>
      <c r="G47" s="97"/>
      <c r="H47" s="97"/>
      <c r="I47" s="97"/>
      <c r="J47" s="97"/>
      <c r="K47" s="97"/>
      <c r="L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7"/>
      <c r="AL47" s="97"/>
      <c r="AM47" s="97"/>
      <c r="AN47" s="97"/>
      <c r="AO47" s="97"/>
      <c r="AP47" s="97"/>
    </row>
    <row r="48" spans="2:42" x14ac:dyDescent="0.2">
      <c r="B48" s="97"/>
      <c r="C48" s="97"/>
      <c r="D48" s="97"/>
      <c r="E48" s="97"/>
      <c r="F48" s="97"/>
      <c r="G48" s="97"/>
      <c r="H48" s="97"/>
      <c r="I48" s="97"/>
      <c r="J48" s="97"/>
      <c r="K48" s="97"/>
      <c r="L48" s="97"/>
      <c r="N48" s="97"/>
      <c r="O48" s="97"/>
      <c r="P48" s="97"/>
      <c r="Q48" s="97"/>
      <c r="R48" s="97"/>
      <c r="S48" s="97"/>
      <c r="T48" s="97"/>
      <c r="U48" s="97"/>
      <c r="V48" s="97"/>
      <c r="W48" s="97"/>
      <c r="X48" s="97"/>
      <c r="Y48" s="97"/>
      <c r="Z48" s="97"/>
      <c r="AA48" s="97"/>
      <c r="AB48" s="97"/>
      <c r="AC48" s="97"/>
      <c r="AD48" s="97"/>
      <c r="AE48" s="97"/>
      <c r="AF48" s="97"/>
      <c r="AG48" s="97"/>
      <c r="AH48" s="97"/>
      <c r="AI48" s="97"/>
      <c r="AJ48" s="97"/>
      <c r="AK48" s="97"/>
      <c r="AL48" s="97"/>
      <c r="AM48" s="97"/>
      <c r="AN48" s="97"/>
      <c r="AO48" s="97"/>
      <c r="AP48" s="97"/>
    </row>
    <row r="49" spans="2:42" x14ac:dyDescent="0.2">
      <c r="B49" s="97"/>
      <c r="C49" s="97"/>
      <c r="D49" s="97"/>
      <c r="E49" s="97"/>
      <c r="F49" s="97"/>
      <c r="G49" s="97"/>
      <c r="H49" s="97"/>
      <c r="I49" s="97"/>
      <c r="J49" s="97"/>
      <c r="K49" s="97"/>
      <c r="L49" s="97"/>
      <c r="N49" s="97"/>
      <c r="O49" s="97"/>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c r="AO49" s="97"/>
      <c r="AP49" s="97"/>
    </row>
    <row r="50" spans="2:42" x14ac:dyDescent="0.2">
      <c r="B50" s="97"/>
      <c r="C50" s="97"/>
      <c r="D50" s="97"/>
      <c r="E50" s="97"/>
      <c r="F50" s="97"/>
      <c r="G50" s="97"/>
      <c r="H50" s="97"/>
      <c r="I50" s="97"/>
      <c r="J50" s="97"/>
      <c r="K50" s="97"/>
      <c r="L50" s="97"/>
      <c r="N50" s="97"/>
      <c r="O50" s="97"/>
      <c r="P50" s="97"/>
      <c r="Q50" s="97"/>
      <c r="R50" s="97"/>
      <c r="S50" s="97"/>
      <c r="T50" s="97"/>
      <c r="U50" s="97"/>
      <c r="V50" s="97"/>
      <c r="W50" s="97"/>
      <c r="X50" s="97"/>
      <c r="Y50" s="97"/>
      <c r="Z50" s="97"/>
      <c r="AA50" s="97"/>
      <c r="AB50" s="97"/>
      <c r="AC50" s="97"/>
      <c r="AD50" s="97"/>
      <c r="AE50" s="97"/>
      <c r="AF50" s="97"/>
      <c r="AG50" s="97"/>
      <c r="AH50" s="97"/>
      <c r="AI50" s="97"/>
      <c r="AJ50" s="97"/>
      <c r="AK50" s="97"/>
      <c r="AL50" s="97"/>
      <c r="AM50" s="97"/>
      <c r="AN50" s="97"/>
      <c r="AO50" s="97"/>
      <c r="AP50" s="97"/>
    </row>
    <row r="51" spans="2:42" x14ac:dyDescent="0.2">
      <c r="B51" s="97"/>
      <c r="C51" s="97"/>
      <c r="D51" s="97"/>
      <c r="E51" s="97"/>
      <c r="F51" s="97"/>
      <c r="G51" s="97"/>
      <c r="H51" s="97"/>
      <c r="I51" s="97"/>
      <c r="J51" s="97"/>
      <c r="K51" s="97"/>
      <c r="L51" s="97"/>
      <c r="N51" s="97"/>
      <c r="O51" s="97"/>
      <c r="P51" s="97"/>
      <c r="Q51" s="97"/>
      <c r="R51" s="97"/>
      <c r="S51" s="97"/>
      <c r="T51" s="97"/>
      <c r="U51" s="97"/>
      <c r="V51" s="97"/>
      <c r="W51" s="97"/>
      <c r="X51" s="97"/>
      <c r="Y51" s="97"/>
      <c r="Z51" s="97"/>
      <c r="AA51" s="97"/>
      <c r="AB51" s="97"/>
      <c r="AC51" s="97"/>
      <c r="AD51" s="97"/>
      <c r="AE51" s="97"/>
      <c r="AF51" s="97"/>
      <c r="AG51" s="97"/>
      <c r="AH51" s="97"/>
      <c r="AI51" s="97"/>
      <c r="AJ51" s="97"/>
      <c r="AK51" s="97"/>
      <c r="AL51" s="97"/>
      <c r="AM51" s="97"/>
      <c r="AN51" s="97"/>
      <c r="AO51" s="97"/>
      <c r="AP51" s="97"/>
    </row>
    <row r="52" spans="2:42" x14ac:dyDescent="0.2">
      <c r="B52" s="97"/>
      <c r="C52" s="97"/>
      <c r="D52" s="97"/>
      <c r="E52" s="97"/>
      <c r="F52" s="97"/>
      <c r="G52" s="97"/>
      <c r="H52" s="97"/>
      <c r="I52" s="97"/>
      <c r="J52" s="97"/>
      <c r="K52" s="97"/>
      <c r="L52" s="97"/>
      <c r="N52" s="97"/>
      <c r="O52" s="97"/>
      <c r="P52" s="97"/>
      <c r="Q52" s="97"/>
      <c r="R52" s="97"/>
      <c r="S52" s="97"/>
      <c r="T52" s="97"/>
      <c r="U52" s="97"/>
      <c r="V52" s="97"/>
      <c r="W52" s="97"/>
      <c r="X52" s="97"/>
      <c r="Y52" s="97"/>
      <c r="Z52" s="97"/>
      <c r="AA52" s="97"/>
      <c r="AB52" s="97"/>
      <c r="AC52" s="97"/>
      <c r="AD52" s="97"/>
      <c r="AE52" s="97"/>
      <c r="AF52" s="97"/>
      <c r="AG52" s="97"/>
      <c r="AH52" s="97"/>
      <c r="AI52" s="97"/>
      <c r="AJ52" s="97"/>
      <c r="AK52" s="97"/>
      <c r="AL52" s="97"/>
      <c r="AM52" s="97"/>
      <c r="AN52" s="97"/>
      <c r="AO52" s="97"/>
      <c r="AP52" s="97"/>
    </row>
    <row r="53" spans="2:42" x14ac:dyDescent="0.2">
      <c r="B53" s="97"/>
      <c r="C53" s="97"/>
      <c r="D53" s="97"/>
      <c r="E53" s="97"/>
      <c r="F53" s="97"/>
      <c r="G53" s="97"/>
      <c r="H53" s="97"/>
      <c r="I53" s="97"/>
      <c r="J53" s="97"/>
      <c r="K53" s="97"/>
      <c r="L53" s="97"/>
      <c r="N53" s="97"/>
      <c r="O53" s="97"/>
      <c r="P53" s="97"/>
      <c r="Q53" s="97"/>
      <c r="R53" s="97"/>
      <c r="S53" s="97"/>
      <c r="T53" s="97"/>
      <c r="U53" s="97"/>
      <c r="V53" s="97"/>
      <c r="W53" s="97"/>
      <c r="X53" s="97"/>
      <c r="Y53" s="97"/>
      <c r="Z53" s="97"/>
      <c r="AA53" s="97"/>
      <c r="AB53" s="97"/>
      <c r="AC53" s="97"/>
      <c r="AD53" s="97"/>
      <c r="AE53" s="97"/>
      <c r="AF53" s="97"/>
      <c r="AG53" s="97"/>
      <c r="AH53" s="97"/>
      <c r="AI53" s="97"/>
      <c r="AJ53" s="97"/>
      <c r="AK53" s="97"/>
      <c r="AL53" s="97"/>
      <c r="AM53" s="97"/>
      <c r="AN53" s="97"/>
      <c r="AO53" s="97"/>
      <c r="AP53" s="97"/>
    </row>
    <row r="54" spans="2:42" x14ac:dyDescent="0.2">
      <c r="B54" s="97"/>
      <c r="C54" s="97"/>
      <c r="D54" s="97"/>
      <c r="E54" s="97"/>
      <c r="F54" s="97"/>
      <c r="G54" s="97"/>
      <c r="H54" s="97"/>
      <c r="I54" s="97"/>
      <c r="J54" s="97"/>
      <c r="K54" s="97"/>
      <c r="L54" s="97"/>
      <c r="N54" s="97"/>
      <c r="O54" s="97"/>
      <c r="P54" s="97"/>
      <c r="Q54" s="97"/>
      <c r="R54" s="97"/>
      <c r="S54" s="97"/>
      <c r="T54" s="97"/>
      <c r="U54" s="97"/>
      <c r="V54" s="97"/>
      <c r="W54" s="97"/>
      <c r="X54" s="97"/>
      <c r="Y54" s="97"/>
      <c r="Z54" s="97"/>
      <c r="AA54" s="97"/>
      <c r="AB54" s="97"/>
      <c r="AC54" s="97"/>
      <c r="AD54" s="97"/>
      <c r="AE54" s="97"/>
      <c r="AF54" s="97"/>
      <c r="AG54" s="97"/>
      <c r="AH54" s="97"/>
      <c r="AI54" s="97"/>
      <c r="AJ54" s="97"/>
      <c r="AK54" s="97"/>
      <c r="AL54" s="97"/>
      <c r="AM54" s="97"/>
      <c r="AN54" s="97"/>
      <c r="AO54" s="97"/>
      <c r="AP54" s="97"/>
    </row>
    <row r="55" spans="2:42" x14ac:dyDescent="0.2">
      <c r="B55" s="97"/>
      <c r="C55" s="97"/>
      <c r="D55" s="97"/>
      <c r="E55" s="97"/>
      <c r="F55" s="97"/>
      <c r="G55" s="97"/>
      <c r="H55" s="97"/>
      <c r="I55" s="97"/>
      <c r="J55" s="97"/>
      <c r="K55" s="97"/>
      <c r="L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row>
    <row r="56" spans="2:42" x14ac:dyDescent="0.2">
      <c r="B56" s="97"/>
      <c r="C56" s="97"/>
      <c r="D56" s="97"/>
      <c r="E56" s="97"/>
      <c r="F56" s="97"/>
      <c r="G56" s="97"/>
      <c r="H56" s="97"/>
      <c r="I56" s="97"/>
      <c r="J56" s="97"/>
      <c r="K56" s="97"/>
      <c r="L56" s="97"/>
      <c r="N56" s="97"/>
      <c r="O56" s="97"/>
      <c r="P56" s="97"/>
      <c r="Q56" s="97"/>
      <c r="R56" s="97"/>
      <c r="S56" s="97"/>
      <c r="T56" s="97"/>
      <c r="U56" s="97"/>
      <c r="V56" s="97"/>
      <c r="W56" s="97"/>
      <c r="X56" s="97"/>
      <c r="Y56" s="97"/>
      <c r="Z56" s="97"/>
      <c r="AA56" s="97"/>
      <c r="AB56" s="97"/>
      <c r="AC56" s="97"/>
      <c r="AD56" s="97"/>
      <c r="AE56" s="97"/>
      <c r="AF56" s="97"/>
      <c r="AG56" s="97"/>
      <c r="AH56" s="97"/>
      <c r="AI56" s="97"/>
      <c r="AJ56" s="97"/>
      <c r="AK56" s="97"/>
      <c r="AL56" s="97"/>
      <c r="AM56" s="97"/>
      <c r="AN56" s="97"/>
      <c r="AO56" s="97"/>
      <c r="AP56" s="97"/>
    </row>
    <row r="57" spans="2:42" x14ac:dyDescent="0.2">
      <c r="B57" s="97"/>
      <c r="C57" s="97"/>
      <c r="D57" s="97"/>
      <c r="E57" s="97"/>
      <c r="F57" s="97"/>
      <c r="G57" s="97"/>
      <c r="H57" s="97"/>
      <c r="I57" s="97"/>
      <c r="J57" s="97"/>
      <c r="K57" s="97"/>
      <c r="L57" s="97"/>
      <c r="N57" s="97"/>
      <c r="O57" s="97"/>
      <c r="P57" s="97"/>
      <c r="Q57" s="97"/>
      <c r="R57" s="97"/>
      <c r="S57" s="97"/>
      <c r="T57" s="97"/>
      <c r="U57" s="97"/>
      <c r="V57" s="97"/>
      <c r="W57" s="97"/>
      <c r="X57" s="97"/>
      <c r="Y57" s="97"/>
      <c r="Z57" s="97"/>
      <c r="AA57" s="97"/>
      <c r="AB57" s="97"/>
      <c r="AC57" s="97"/>
      <c r="AD57" s="97"/>
      <c r="AE57" s="97"/>
      <c r="AF57" s="97"/>
      <c r="AG57" s="97"/>
      <c r="AH57" s="97"/>
      <c r="AI57" s="97"/>
      <c r="AJ57" s="97"/>
      <c r="AK57" s="97"/>
      <c r="AL57" s="97"/>
      <c r="AM57" s="97"/>
      <c r="AN57" s="97"/>
      <c r="AO57" s="97"/>
      <c r="AP57" s="97"/>
    </row>
    <row r="58" spans="2:42" x14ac:dyDescent="0.2">
      <c r="B58" s="97"/>
      <c r="C58" s="97"/>
      <c r="D58" s="97"/>
      <c r="E58" s="97"/>
      <c r="F58" s="97"/>
      <c r="G58" s="97"/>
      <c r="H58" s="97"/>
      <c r="I58" s="97"/>
      <c r="J58" s="97"/>
      <c r="K58" s="97"/>
      <c r="L58" s="97"/>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c r="AO58" s="97"/>
      <c r="AP58" s="97"/>
    </row>
    <row r="59" spans="2:42" x14ac:dyDescent="0.2">
      <c r="B59" s="97"/>
      <c r="C59" s="97"/>
      <c r="D59" s="97"/>
      <c r="E59" s="97"/>
      <c r="F59" s="97"/>
      <c r="G59" s="97"/>
      <c r="H59" s="97"/>
      <c r="I59" s="97"/>
      <c r="J59" s="97"/>
      <c r="K59" s="97"/>
      <c r="L59" s="97"/>
      <c r="N59" s="97"/>
      <c r="O59" s="97"/>
      <c r="P59" s="97"/>
      <c r="Q59" s="97"/>
      <c r="R59" s="97"/>
      <c r="S59" s="97"/>
      <c r="T59" s="97"/>
      <c r="U59" s="97"/>
      <c r="V59" s="97"/>
      <c r="W59" s="97"/>
      <c r="X59" s="97"/>
      <c r="Y59" s="97"/>
      <c r="Z59" s="97"/>
      <c r="AA59" s="97"/>
      <c r="AB59" s="97"/>
      <c r="AC59" s="97"/>
      <c r="AD59" s="97"/>
      <c r="AE59" s="97"/>
      <c r="AF59" s="97"/>
      <c r="AG59" s="97"/>
      <c r="AH59" s="97"/>
      <c r="AI59" s="97"/>
      <c r="AJ59" s="97"/>
      <c r="AK59" s="97"/>
      <c r="AL59" s="97"/>
      <c r="AM59" s="97"/>
      <c r="AN59" s="97"/>
      <c r="AO59" s="97"/>
      <c r="AP59" s="97"/>
    </row>
    <row r="60" spans="2:42" x14ac:dyDescent="0.2">
      <c r="B60" s="97"/>
      <c r="C60" s="97"/>
      <c r="D60" s="97"/>
      <c r="E60" s="97"/>
      <c r="F60" s="97"/>
      <c r="G60" s="97"/>
      <c r="H60" s="97"/>
      <c r="I60" s="97"/>
      <c r="J60" s="97"/>
      <c r="K60" s="97"/>
      <c r="L60" s="97"/>
      <c r="N60" s="97"/>
      <c r="O60" s="97"/>
      <c r="P60" s="97"/>
      <c r="Q60" s="97"/>
      <c r="R60" s="97"/>
      <c r="S60" s="97"/>
      <c r="T60" s="97"/>
      <c r="U60" s="97"/>
      <c r="V60" s="97"/>
      <c r="W60" s="97"/>
      <c r="X60" s="97"/>
      <c r="Y60" s="97"/>
      <c r="Z60" s="97"/>
      <c r="AA60" s="97"/>
      <c r="AB60" s="97"/>
      <c r="AC60" s="97"/>
      <c r="AD60" s="97"/>
      <c r="AE60" s="97"/>
      <c r="AF60" s="97"/>
      <c r="AG60" s="97"/>
      <c r="AH60" s="97"/>
      <c r="AI60" s="97"/>
      <c r="AJ60" s="97"/>
      <c r="AK60" s="97"/>
      <c r="AL60" s="97"/>
      <c r="AM60" s="97"/>
      <c r="AN60" s="97"/>
      <c r="AO60" s="97"/>
      <c r="AP60" s="97"/>
    </row>
    <row r="61" spans="2:42" x14ac:dyDescent="0.2">
      <c r="B61" s="97"/>
      <c r="C61" s="97"/>
      <c r="D61" s="97"/>
      <c r="E61" s="97"/>
      <c r="F61" s="97"/>
      <c r="G61" s="97"/>
      <c r="H61" s="97"/>
      <c r="I61" s="97"/>
      <c r="J61" s="97"/>
      <c r="K61" s="97"/>
      <c r="L61" s="97"/>
      <c r="N61" s="97"/>
      <c r="O61" s="97"/>
      <c r="P61" s="97"/>
      <c r="Q61" s="97"/>
      <c r="R61" s="97"/>
      <c r="S61" s="97"/>
      <c r="T61" s="97"/>
      <c r="U61" s="97"/>
      <c r="V61" s="97"/>
      <c r="W61" s="97"/>
      <c r="X61" s="97"/>
      <c r="Y61" s="97"/>
      <c r="Z61" s="97"/>
      <c r="AA61" s="97"/>
      <c r="AB61" s="97"/>
      <c r="AC61" s="97"/>
      <c r="AD61" s="97"/>
      <c r="AE61" s="97"/>
      <c r="AF61" s="97"/>
      <c r="AG61" s="97"/>
      <c r="AH61" s="97"/>
      <c r="AI61" s="97"/>
      <c r="AJ61" s="97"/>
      <c r="AK61" s="97"/>
      <c r="AL61" s="97"/>
      <c r="AM61" s="97"/>
      <c r="AN61" s="97"/>
      <c r="AO61" s="97"/>
      <c r="AP61" s="97"/>
    </row>
    <row r="62" spans="2:42" x14ac:dyDescent="0.2">
      <c r="B62" s="97"/>
      <c r="C62" s="97"/>
      <c r="D62" s="97"/>
      <c r="E62" s="97"/>
      <c r="F62" s="97"/>
      <c r="G62" s="97"/>
      <c r="H62" s="97"/>
      <c r="I62" s="97"/>
      <c r="J62" s="97"/>
      <c r="K62" s="97"/>
      <c r="L62" s="97"/>
      <c r="N62" s="97"/>
      <c r="O62" s="97"/>
      <c r="P62" s="97"/>
      <c r="Q62" s="97"/>
      <c r="R62" s="97"/>
      <c r="S62" s="97"/>
      <c r="T62" s="97"/>
      <c r="U62" s="97"/>
      <c r="V62" s="97"/>
      <c r="W62" s="97"/>
      <c r="X62" s="97"/>
      <c r="Y62" s="97"/>
      <c r="Z62" s="97"/>
      <c r="AA62" s="97"/>
      <c r="AB62" s="97"/>
      <c r="AC62" s="97"/>
      <c r="AD62" s="97"/>
      <c r="AE62" s="97"/>
      <c r="AF62" s="97"/>
      <c r="AG62" s="97"/>
      <c r="AH62" s="97"/>
      <c r="AI62" s="97"/>
      <c r="AJ62" s="97"/>
      <c r="AK62" s="97"/>
      <c r="AL62" s="97"/>
      <c r="AM62" s="97"/>
      <c r="AN62" s="97"/>
      <c r="AO62" s="97"/>
      <c r="AP62" s="97"/>
    </row>
    <row r="63" spans="2:42" x14ac:dyDescent="0.2">
      <c r="B63" s="97"/>
      <c r="C63" s="97"/>
      <c r="D63" s="97"/>
      <c r="E63" s="97"/>
      <c r="F63" s="97"/>
      <c r="G63" s="97"/>
      <c r="H63" s="97"/>
      <c r="I63" s="97"/>
      <c r="J63" s="97"/>
      <c r="K63" s="97"/>
      <c r="L63" s="97"/>
      <c r="N63" s="97"/>
      <c r="O63" s="97"/>
      <c r="P63" s="97"/>
      <c r="Q63" s="97"/>
      <c r="R63" s="97"/>
      <c r="S63" s="97"/>
      <c r="T63" s="97"/>
      <c r="U63" s="97"/>
      <c r="V63" s="97"/>
      <c r="W63" s="97"/>
      <c r="X63" s="97"/>
      <c r="Y63" s="97"/>
      <c r="Z63" s="97"/>
      <c r="AA63" s="97"/>
      <c r="AB63" s="97"/>
      <c r="AC63" s="97"/>
      <c r="AD63" s="97"/>
      <c r="AE63" s="97"/>
      <c r="AF63" s="97"/>
      <c r="AG63" s="97"/>
      <c r="AH63" s="97"/>
      <c r="AI63" s="97"/>
      <c r="AJ63" s="97"/>
      <c r="AK63" s="97"/>
      <c r="AL63" s="97"/>
      <c r="AM63" s="97"/>
      <c r="AN63" s="97"/>
      <c r="AO63" s="97"/>
      <c r="AP63" s="97"/>
    </row>
    <row r="64" spans="2:42" x14ac:dyDescent="0.2">
      <c r="B64" s="97"/>
      <c r="C64" s="97"/>
      <c r="D64" s="97"/>
      <c r="E64" s="97"/>
      <c r="F64" s="97"/>
      <c r="G64" s="97"/>
      <c r="H64" s="97"/>
      <c r="I64" s="97"/>
      <c r="J64" s="97"/>
      <c r="K64" s="97"/>
      <c r="L64" s="97"/>
      <c r="N64" s="97"/>
      <c r="O64" s="97"/>
      <c r="P64" s="97"/>
      <c r="Q64" s="97"/>
      <c r="R64" s="97"/>
      <c r="S64" s="97"/>
      <c r="T64" s="97"/>
      <c r="U64" s="97"/>
      <c r="V64" s="97"/>
      <c r="W64" s="97"/>
      <c r="X64" s="97"/>
      <c r="Y64" s="97"/>
      <c r="Z64" s="97"/>
      <c r="AA64" s="97"/>
      <c r="AB64" s="97"/>
      <c r="AC64" s="97"/>
      <c r="AD64" s="97"/>
      <c r="AE64" s="97"/>
      <c r="AF64" s="97"/>
      <c r="AG64" s="97"/>
      <c r="AH64" s="97"/>
      <c r="AI64" s="97"/>
      <c r="AJ64" s="97"/>
      <c r="AK64" s="97"/>
      <c r="AL64" s="97"/>
      <c r="AM64" s="97"/>
      <c r="AN64" s="97"/>
      <c r="AO64" s="97"/>
      <c r="AP64" s="97"/>
    </row>
    <row r="65" spans="2:42" x14ac:dyDescent="0.2">
      <c r="B65" s="97"/>
      <c r="C65" s="97"/>
      <c r="D65" s="97"/>
      <c r="E65" s="97"/>
      <c r="F65" s="97"/>
      <c r="G65" s="97"/>
      <c r="H65" s="97"/>
      <c r="I65" s="97"/>
      <c r="J65" s="97"/>
      <c r="K65" s="97"/>
      <c r="L65" s="97"/>
      <c r="N65" s="97"/>
      <c r="O65" s="97"/>
      <c r="P65" s="97"/>
      <c r="Q65" s="97"/>
      <c r="R65" s="97"/>
      <c r="S65" s="97"/>
      <c r="T65" s="97"/>
      <c r="U65" s="97"/>
      <c r="V65" s="97"/>
      <c r="W65" s="97"/>
      <c r="X65" s="97"/>
      <c r="Y65" s="97"/>
      <c r="Z65" s="97"/>
      <c r="AA65" s="97"/>
      <c r="AB65" s="97"/>
      <c r="AC65" s="97"/>
      <c r="AD65" s="97"/>
      <c r="AE65" s="97"/>
      <c r="AF65" s="97"/>
      <c r="AG65" s="97"/>
      <c r="AH65" s="97"/>
      <c r="AI65" s="97"/>
      <c r="AJ65" s="97"/>
      <c r="AK65" s="97"/>
      <c r="AL65" s="97"/>
      <c r="AM65" s="97"/>
      <c r="AN65" s="97"/>
      <c r="AO65" s="97"/>
      <c r="AP65" s="97"/>
    </row>
    <row r="66" spans="2:42" x14ac:dyDescent="0.2">
      <c r="B66" s="97"/>
      <c r="C66" s="97"/>
      <c r="D66" s="97"/>
      <c r="E66" s="97"/>
      <c r="F66" s="97"/>
      <c r="G66" s="97"/>
      <c r="H66" s="97"/>
      <c r="I66" s="97"/>
      <c r="J66" s="97"/>
      <c r="K66" s="97"/>
      <c r="L66" s="97"/>
      <c r="N66" s="97"/>
      <c r="O66" s="97"/>
      <c r="P66" s="97"/>
      <c r="Q66" s="97"/>
      <c r="R66" s="97"/>
      <c r="S66" s="97"/>
      <c r="T66" s="97"/>
      <c r="U66" s="97"/>
      <c r="V66" s="97"/>
      <c r="W66" s="97"/>
      <c r="X66" s="97"/>
      <c r="Y66" s="97"/>
      <c r="Z66" s="97"/>
      <c r="AA66" s="97"/>
      <c r="AB66" s="97"/>
      <c r="AC66" s="97"/>
      <c r="AD66" s="97"/>
      <c r="AE66" s="97"/>
      <c r="AF66" s="97"/>
      <c r="AG66" s="97"/>
      <c r="AH66" s="97"/>
      <c r="AI66" s="97"/>
      <c r="AJ66" s="97"/>
      <c r="AK66" s="97"/>
      <c r="AL66" s="97"/>
      <c r="AM66" s="97"/>
      <c r="AN66" s="97"/>
      <c r="AO66" s="97"/>
      <c r="AP66" s="97"/>
    </row>
    <row r="67" spans="2:42" x14ac:dyDescent="0.2">
      <c r="B67" s="97"/>
      <c r="C67" s="97"/>
      <c r="D67" s="97"/>
      <c r="E67" s="97"/>
      <c r="F67" s="97"/>
      <c r="G67" s="97"/>
      <c r="H67" s="97"/>
      <c r="I67" s="97"/>
      <c r="J67" s="97"/>
      <c r="K67" s="97"/>
      <c r="L67" s="97"/>
      <c r="N67" s="97"/>
      <c r="O67" s="97"/>
      <c r="P67" s="97"/>
      <c r="Q67" s="97"/>
      <c r="R67" s="97"/>
      <c r="S67" s="97"/>
      <c r="T67" s="97"/>
      <c r="U67" s="97"/>
      <c r="V67" s="97"/>
      <c r="W67" s="97"/>
      <c r="X67" s="97"/>
      <c r="Y67" s="97"/>
      <c r="Z67" s="97"/>
      <c r="AA67" s="97"/>
      <c r="AB67" s="97"/>
      <c r="AC67" s="97"/>
      <c r="AD67" s="97"/>
      <c r="AE67" s="97"/>
      <c r="AF67" s="97"/>
      <c r="AG67" s="97"/>
      <c r="AH67" s="97"/>
      <c r="AI67" s="97"/>
      <c r="AJ67" s="97"/>
      <c r="AK67" s="97"/>
      <c r="AL67" s="97"/>
      <c r="AM67" s="97"/>
      <c r="AN67" s="97"/>
      <c r="AO67" s="97"/>
      <c r="AP67" s="97"/>
    </row>
    <row r="68" spans="2:42" x14ac:dyDescent="0.2">
      <c r="B68" s="97"/>
      <c r="C68" s="97"/>
      <c r="D68" s="97"/>
      <c r="E68" s="97"/>
      <c r="F68" s="97"/>
      <c r="G68" s="97"/>
      <c r="H68" s="97"/>
      <c r="I68" s="97"/>
      <c r="J68" s="97"/>
      <c r="K68" s="97"/>
      <c r="L68" s="97"/>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97"/>
      <c r="AO68" s="97"/>
      <c r="AP68" s="97"/>
    </row>
    <row r="69" spans="2:42" x14ac:dyDescent="0.2">
      <c r="B69" s="97"/>
      <c r="C69" s="97"/>
      <c r="D69" s="97"/>
      <c r="E69" s="97"/>
      <c r="F69" s="97"/>
      <c r="G69" s="97"/>
      <c r="H69" s="97"/>
      <c r="I69" s="97"/>
      <c r="J69" s="97"/>
      <c r="K69" s="97"/>
      <c r="L69" s="97"/>
      <c r="N69" s="97"/>
      <c r="O69" s="97"/>
      <c r="P69" s="97"/>
      <c r="Q69" s="97"/>
      <c r="R69" s="97"/>
      <c r="S69" s="97"/>
      <c r="T69" s="97"/>
      <c r="U69" s="97"/>
      <c r="V69" s="97"/>
      <c r="W69" s="97"/>
      <c r="X69" s="97"/>
      <c r="Y69" s="97"/>
      <c r="Z69" s="97"/>
      <c r="AA69" s="97"/>
      <c r="AB69" s="97"/>
      <c r="AC69" s="97"/>
      <c r="AD69" s="97"/>
      <c r="AE69" s="97"/>
      <c r="AF69" s="97"/>
      <c r="AG69" s="97"/>
      <c r="AH69" s="97"/>
      <c r="AI69" s="97"/>
      <c r="AJ69" s="97"/>
      <c r="AK69" s="97"/>
      <c r="AL69" s="97"/>
      <c r="AM69" s="97"/>
      <c r="AN69" s="97"/>
      <c r="AO69" s="97"/>
      <c r="AP69" s="97"/>
    </row>
    <row r="70" spans="2:42" x14ac:dyDescent="0.2">
      <c r="B70" s="97"/>
      <c r="C70" s="97"/>
      <c r="D70" s="97"/>
      <c r="E70" s="97"/>
      <c r="F70" s="97"/>
      <c r="G70" s="97"/>
      <c r="H70" s="97"/>
      <c r="I70" s="97"/>
      <c r="J70" s="97"/>
      <c r="K70" s="97"/>
      <c r="L70" s="97"/>
      <c r="N70" s="97"/>
      <c r="O70" s="97"/>
      <c r="P70" s="97"/>
      <c r="Q70" s="97"/>
      <c r="R70" s="97"/>
      <c r="S70" s="97"/>
      <c r="T70" s="97"/>
      <c r="U70" s="97"/>
      <c r="V70" s="97"/>
      <c r="W70" s="97"/>
      <c r="X70" s="97"/>
      <c r="Y70" s="97"/>
      <c r="Z70" s="97"/>
      <c r="AA70" s="97"/>
      <c r="AB70" s="97"/>
      <c r="AC70" s="97"/>
      <c r="AD70" s="97"/>
      <c r="AE70" s="97"/>
      <c r="AF70" s="97"/>
      <c r="AG70" s="97"/>
      <c r="AH70" s="97"/>
      <c r="AI70" s="97"/>
      <c r="AJ70" s="97"/>
      <c r="AK70" s="97"/>
      <c r="AL70" s="97"/>
      <c r="AM70" s="97"/>
      <c r="AN70" s="97"/>
      <c r="AO70" s="97"/>
      <c r="AP70" s="97"/>
    </row>
    <row r="71" spans="2:42" x14ac:dyDescent="0.2">
      <c r="B71" s="97"/>
      <c r="C71" s="97"/>
      <c r="D71" s="97"/>
      <c r="E71" s="97"/>
      <c r="F71" s="97"/>
      <c r="G71" s="97"/>
      <c r="H71" s="97"/>
      <c r="I71" s="97"/>
      <c r="J71" s="97"/>
      <c r="K71" s="97"/>
      <c r="L71" s="97"/>
      <c r="N71" s="97"/>
      <c r="O71" s="97"/>
      <c r="P71" s="97"/>
      <c r="Q71" s="97"/>
      <c r="R71" s="97"/>
      <c r="S71" s="97"/>
      <c r="T71" s="97"/>
      <c r="U71" s="97"/>
      <c r="V71" s="97"/>
      <c r="W71" s="97"/>
      <c r="X71" s="97"/>
      <c r="Y71" s="97"/>
      <c r="Z71" s="97"/>
      <c r="AA71" s="97"/>
      <c r="AB71" s="97"/>
      <c r="AC71" s="97"/>
      <c r="AD71" s="97"/>
      <c r="AE71" s="97"/>
      <c r="AF71" s="97"/>
      <c r="AG71" s="97"/>
      <c r="AH71" s="97"/>
      <c r="AI71" s="97"/>
      <c r="AJ71" s="97"/>
      <c r="AK71" s="97"/>
      <c r="AL71" s="97"/>
      <c r="AM71" s="97"/>
      <c r="AN71" s="97"/>
      <c r="AO71" s="97"/>
      <c r="AP71" s="97"/>
    </row>
    <row r="72" spans="2:42" x14ac:dyDescent="0.2">
      <c r="B72" s="97"/>
      <c r="C72" s="97"/>
      <c r="D72" s="97"/>
      <c r="E72" s="97"/>
      <c r="F72" s="97"/>
      <c r="G72" s="97"/>
      <c r="H72" s="97"/>
      <c r="I72" s="97"/>
      <c r="J72" s="97"/>
      <c r="K72" s="97"/>
      <c r="L72" s="97"/>
      <c r="N72" s="97"/>
      <c r="O72" s="97"/>
      <c r="P72" s="97"/>
      <c r="Q72" s="97"/>
      <c r="R72" s="97"/>
      <c r="S72" s="97"/>
      <c r="T72" s="97"/>
      <c r="U72" s="97"/>
      <c r="V72" s="97"/>
      <c r="W72" s="97"/>
      <c r="X72" s="97"/>
      <c r="Y72" s="97"/>
      <c r="Z72" s="97"/>
      <c r="AA72" s="97"/>
      <c r="AB72" s="97"/>
      <c r="AC72" s="97"/>
      <c r="AD72" s="97"/>
      <c r="AE72" s="97"/>
      <c r="AF72" s="97"/>
      <c r="AG72" s="97"/>
      <c r="AH72" s="97"/>
      <c r="AI72" s="97"/>
      <c r="AJ72" s="97"/>
      <c r="AK72" s="97"/>
      <c r="AL72" s="97"/>
      <c r="AM72" s="97"/>
      <c r="AN72" s="97"/>
      <c r="AO72" s="97"/>
      <c r="AP72" s="97"/>
    </row>
    <row r="73" spans="2:42" x14ac:dyDescent="0.2">
      <c r="B73" s="97"/>
      <c r="C73" s="97"/>
      <c r="D73" s="97"/>
      <c r="E73" s="97"/>
      <c r="F73" s="97"/>
      <c r="G73" s="97"/>
      <c r="H73" s="97"/>
      <c r="I73" s="97"/>
      <c r="J73" s="97"/>
      <c r="K73" s="97"/>
      <c r="L73" s="97"/>
      <c r="N73" s="97"/>
      <c r="O73" s="97"/>
      <c r="P73" s="97"/>
      <c r="Q73" s="97"/>
      <c r="R73" s="97"/>
      <c r="S73" s="97"/>
      <c r="T73" s="97"/>
      <c r="U73" s="97"/>
      <c r="V73" s="97"/>
      <c r="W73" s="97"/>
      <c r="X73" s="97"/>
      <c r="Y73" s="97"/>
      <c r="Z73" s="97"/>
      <c r="AA73" s="97"/>
      <c r="AB73" s="97"/>
      <c r="AC73" s="97"/>
      <c r="AD73" s="97"/>
      <c r="AE73" s="97"/>
      <c r="AF73" s="97"/>
      <c r="AG73" s="97"/>
      <c r="AH73" s="97"/>
      <c r="AI73" s="97"/>
      <c r="AJ73" s="97"/>
      <c r="AK73" s="97"/>
      <c r="AL73" s="97"/>
      <c r="AM73" s="97"/>
      <c r="AN73" s="97"/>
      <c r="AO73" s="97"/>
      <c r="AP73" s="97"/>
    </row>
    <row r="74" spans="2:42" x14ac:dyDescent="0.2">
      <c r="B74" s="97"/>
      <c r="C74" s="97"/>
      <c r="D74" s="97"/>
      <c r="E74" s="97"/>
      <c r="F74" s="97"/>
      <c r="G74" s="97"/>
      <c r="H74" s="97"/>
      <c r="I74" s="97"/>
      <c r="J74" s="97"/>
      <c r="K74" s="97"/>
      <c r="L74" s="97"/>
      <c r="N74" s="97"/>
      <c r="O74" s="97"/>
      <c r="P74" s="97"/>
      <c r="Q74" s="97"/>
      <c r="R74" s="97"/>
      <c r="S74" s="97"/>
      <c r="T74" s="97"/>
      <c r="U74" s="97"/>
      <c r="V74" s="97"/>
      <c r="W74" s="97"/>
      <c r="X74" s="97"/>
      <c r="Y74" s="97"/>
      <c r="Z74" s="97"/>
      <c r="AA74" s="97"/>
      <c r="AB74" s="97"/>
      <c r="AC74" s="97"/>
      <c r="AD74" s="97"/>
      <c r="AE74" s="97"/>
      <c r="AF74" s="97"/>
      <c r="AG74" s="97"/>
      <c r="AH74" s="97"/>
      <c r="AI74" s="97"/>
      <c r="AJ74" s="97"/>
      <c r="AK74" s="97"/>
      <c r="AL74" s="97"/>
      <c r="AM74" s="97"/>
      <c r="AN74" s="97"/>
      <c r="AO74" s="97"/>
      <c r="AP74" s="97"/>
    </row>
    <row r="75" spans="2:42" x14ac:dyDescent="0.2">
      <c r="B75" s="97"/>
      <c r="C75" s="97"/>
      <c r="D75" s="97"/>
      <c r="E75" s="97"/>
      <c r="F75" s="97"/>
      <c r="G75" s="97"/>
      <c r="H75" s="97"/>
      <c r="I75" s="97"/>
      <c r="J75" s="97"/>
      <c r="K75" s="97"/>
      <c r="L75" s="97"/>
      <c r="N75" s="97"/>
      <c r="O75" s="97"/>
      <c r="P75" s="97"/>
      <c r="Q75" s="97"/>
      <c r="R75" s="97"/>
      <c r="S75" s="97"/>
      <c r="T75" s="97"/>
      <c r="U75" s="97"/>
      <c r="V75" s="97"/>
      <c r="W75" s="97"/>
      <c r="X75" s="97"/>
      <c r="Y75" s="97"/>
      <c r="Z75" s="97"/>
      <c r="AA75" s="97"/>
      <c r="AB75" s="97"/>
      <c r="AC75" s="97"/>
      <c r="AD75" s="97"/>
      <c r="AE75" s="97"/>
      <c r="AF75" s="97"/>
      <c r="AG75" s="97"/>
      <c r="AH75" s="97"/>
      <c r="AI75" s="97"/>
      <c r="AJ75" s="97"/>
      <c r="AK75" s="97"/>
      <c r="AL75" s="97"/>
      <c r="AM75" s="97"/>
      <c r="AN75" s="97"/>
      <c r="AO75" s="97"/>
      <c r="AP75" s="97"/>
    </row>
    <row r="76" spans="2:42" x14ac:dyDescent="0.2">
      <c r="B76" s="97"/>
      <c r="C76" s="97"/>
      <c r="D76" s="97"/>
      <c r="E76" s="97"/>
      <c r="F76" s="97"/>
      <c r="G76" s="97"/>
      <c r="H76" s="97"/>
      <c r="I76" s="97"/>
      <c r="J76" s="97"/>
      <c r="K76" s="97"/>
      <c r="L76" s="97"/>
      <c r="N76" s="97"/>
      <c r="O76" s="97"/>
      <c r="P76" s="97"/>
      <c r="Q76" s="97"/>
      <c r="R76" s="97"/>
      <c r="S76" s="97"/>
      <c r="T76" s="97"/>
      <c r="U76" s="97"/>
      <c r="V76" s="97"/>
      <c r="W76" s="97"/>
      <c r="X76" s="97"/>
      <c r="Y76" s="97"/>
      <c r="Z76" s="97"/>
      <c r="AA76" s="97"/>
      <c r="AB76" s="97"/>
      <c r="AC76" s="97"/>
      <c r="AD76" s="97"/>
      <c r="AE76" s="97"/>
      <c r="AF76" s="97"/>
      <c r="AG76" s="97"/>
      <c r="AH76" s="97"/>
      <c r="AI76" s="97"/>
      <c r="AJ76" s="97"/>
      <c r="AK76" s="97"/>
      <c r="AL76" s="97"/>
      <c r="AM76" s="97"/>
      <c r="AN76" s="97"/>
      <c r="AO76" s="97"/>
      <c r="AP76" s="97"/>
    </row>
    <row r="77" spans="2:42" x14ac:dyDescent="0.2">
      <c r="B77" s="97"/>
      <c r="C77" s="97"/>
      <c r="D77" s="97"/>
      <c r="E77" s="97"/>
      <c r="F77" s="97"/>
      <c r="G77" s="97"/>
      <c r="H77" s="97"/>
      <c r="I77" s="97"/>
      <c r="J77" s="97"/>
      <c r="K77" s="97"/>
      <c r="L77" s="97"/>
      <c r="N77" s="97"/>
      <c r="O77" s="97"/>
      <c r="P77" s="97"/>
      <c r="Q77" s="97"/>
      <c r="R77" s="97"/>
      <c r="S77" s="97"/>
      <c r="T77" s="97"/>
      <c r="U77" s="97"/>
      <c r="V77" s="97"/>
      <c r="W77" s="97"/>
      <c r="X77" s="97"/>
      <c r="Y77" s="97"/>
      <c r="Z77" s="97"/>
      <c r="AA77" s="97"/>
      <c r="AB77" s="97"/>
      <c r="AC77" s="97"/>
      <c r="AD77" s="97"/>
      <c r="AE77" s="97"/>
      <c r="AF77" s="97"/>
      <c r="AG77" s="97"/>
      <c r="AH77" s="97"/>
      <c r="AI77" s="97"/>
      <c r="AJ77" s="97"/>
      <c r="AK77" s="97"/>
      <c r="AL77" s="97"/>
      <c r="AM77" s="97"/>
      <c r="AN77" s="97"/>
      <c r="AO77" s="97"/>
      <c r="AP77" s="97"/>
    </row>
    <row r="78" spans="2:42" x14ac:dyDescent="0.2">
      <c r="B78" s="97"/>
      <c r="C78" s="97"/>
      <c r="D78" s="97"/>
      <c r="E78" s="97"/>
      <c r="F78" s="97"/>
      <c r="G78" s="97"/>
      <c r="H78" s="97"/>
      <c r="I78" s="97"/>
      <c r="J78" s="97"/>
      <c r="K78" s="97"/>
      <c r="L78" s="97"/>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c r="AM78" s="97"/>
      <c r="AN78" s="97"/>
      <c r="AO78" s="97"/>
      <c r="AP78" s="97"/>
    </row>
    <row r="79" spans="2:42" x14ac:dyDescent="0.2">
      <c r="B79" s="97"/>
      <c r="C79" s="97"/>
      <c r="D79" s="97"/>
      <c r="E79" s="97"/>
      <c r="F79" s="97"/>
      <c r="G79" s="97"/>
      <c r="H79" s="97"/>
      <c r="I79" s="97"/>
      <c r="J79" s="97"/>
      <c r="K79" s="97"/>
      <c r="L79" s="97"/>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c r="AM79" s="97"/>
      <c r="AN79" s="97"/>
      <c r="AO79" s="97"/>
      <c r="AP79" s="97"/>
    </row>
    <row r="80" spans="2:42" x14ac:dyDescent="0.2">
      <c r="B80" s="97"/>
      <c r="C80" s="97"/>
      <c r="D80" s="97"/>
      <c r="E80" s="97"/>
      <c r="F80" s="97"/>
      <c r="G80" s="97"/>
      <c r="H80" s="97"/>
      <c r="I80" s="97"/>
      <c r="J80" s="97"/>
      <c r="K80" s="97"/>
      <c r="L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c r="AM80" s="97"/>
      <c r="AN80" s="97"/>
      <c r="AO80" s="97"/>
      <c r="AP80" s="97"/>
    </row>
    <row r="81" spans="2:42" x14ac:dyDescent="0.2">
      <c r="B81" s="97"/>
      <c r="C81" s="97"/>
      <c r="D81" s="97"/>
      <c r="E81" s="97"/>
      <c r="F81" s="97"/>
      <c r="G81" s="97"/>
      <c r="H81" s="97"/>
      <c r="I81" s="97"/>
      <c r="J81" s="97"/>
      <c r="K81" s="97"/>
      <c r="L81" s="97"/>
      <c r="N81" s="97"/>
      <c r="O81" s="97"/>
      <c r="P81" s="97"/>
      <c r="Q81" s="97"/>
      <c r="R81" s="97"/>
      <c r="S81" s="97"/>
      <c r="T81" s="97"/>
      <c r="U81" s="97"/>
      <c r="V81" s="97"/>
      <c r="W81" s="97"/>
      <c r="X81" s="97"/>
      <c r="Y81" s="97"/>
      <c r="Z81" s="97"/>
      <c r="AA81" s="97"/>
      <c r="AB81" s="97"/>
      <c r="AC81" s="97"/>
      <c r="AD81" s="97"/>
      <c r="AE81" s="97"/>
      <c r="AF81" s="97"/>
      <c r="AG81" s="97"/>
      <c r="AH81" s="97"/>
      <c r="AI81" s="97"/>
      <c r="AJ81" s="97"/>
      <c r="AK81" s="97"/>
      <c r="AL81" s="97"/>
      <c r="AM81" s="97"/>
      <c r="AN81" s="97"/>
      <c r="AO81" s="97"/>
      <c r="AP81" s="97"/>
    </row>
    <row r="82" spans="2:42" x14ac:dyDescent="0.2">
      <c r="B82" s="97"/>
      <c r="C82" s="97"/>
      <c r="D82" s="97"/>
      <c r="E82" s="97"/>
      <c r="F82" s="97"/>
      <c r="G82" s="97"/>
      <c r="H82" s="97"/>
      <c r="I82" s="97"/>
      <c r="J82" s="97"/>
      <c r="K82" s="97"/>
      <c r="L82" s="97"/>
      <c r="N82" s="97"/>
      <c r="O82" s="97"/>
      <c r="P82" s="97"/>
      <c r="Q82" s="97"/>
      <c r="R82" s="97"/>
      <c r="S82" s="97"/>
      <c r="T82" s="97"/>
      <c r="U82" s="97"/>
      <c r="V82" s="97"/>
      <c r="W82" s="97"/>
      <c r="X82" s="97"/>
      <c r="Y82" s="97"/>
      <c r="Z82" s="97"/>
      <c r="AA82" s="97"/>
      <c r="AB82" s="97"/>
      <c r="AC82" s="97"/>
      <c r="AD82" s="97"/>
      <c r="AE82" s="97"/>
      <c r="AF82" s="97"/>
      <c r="AG82" s="97"/>
      <c r="AH82" s="97"/>
      <c r="AI82" s="97"/>
      <c r="AJ82" s="97"/>
      <c r="AK82" s="97"/>
      <c r="AL82" s="97"/>
      <c r="AM82" s="97"/>
      <c r="AN82" s="97"/>
      <c r="AO82" s="97"/>
      <c r="AP82" s="97"/>
    </row>
    <row r="83" spans="2:42" x14ac:dyDescent="0.2">
      <c r="B83" s="97"/>
      <c r="C83" s="97"/>
      <c r="D83" s="97"/>
      <c r="E83" s="97"/>
      <c r="F83" s="97"/>
      <c r="G83" s="97"/>
      <c r="H83" s="97"/>
      <c r="I83" s="97"/>
      <c r="J83" s="97"/>
      <c r="K83" s="97"/>
      <c r="L83" s="97"/>
      <c r="N83" s="97"/>
      <c r="O83" s="97"/>
      <c r="P83" s="97"/>
      <c r="Q83" s="97"/>
      <c r="R83" s="97"/>
      <c r="S83" s="97"/>
      <c r="T83" s="97"/>
      <c r="U83" s="97"/>
      <c r="V83" s="97"/>
      <c r="W83" s="97"/>
      <c r="X83" s="97"/>
      <c r="Y83" s="97"/>
      <c r="Z83" s="97"/>
      <c r="AA83" s="97"/>
      <c r="AB83" s="97"/>
      <c r="AC83" s="97"/>
      <c r="AD83" s="97"/>
      <c r="AE83" s="97"/>
      <c r="AF83" s="97"/>
      <c r="AG83" s="97"/>
      <c r="AH83" s="97"/>
      <c r="AI83" s="97"/>
      <c r="AJ83" s="97"/>
      <c r="AK83" s="97"/>
      <c r="AL83" s="97"/>
      <c r="AM83" s="97"/>
      <c r="AN83" s="97"/>
      <c r="AO83" s="97"/>
      <c r="AP83" s="97"/>
    </row>
    <row r="84" spans="2:42" x14ac:dyDescent="0.2">
      <c r="B84" s="97"/>
      <c r="C84" s="97"/>
      <c r="D84" s="97"/>
      <c r="E84" s="97"/>
      <c r="F84" s="97"/>
      <c r="G84" s="97"/>
      <c r="H84" s="97"/>
      <c r="I84" s="97"/>
      <c r="J84" s="97"/>
      <c r="K84" s="97"/>
      <c r="L84" s="97"/>
      <c r="N84" s="97"/>
      <c r="O84" s="97"/>
      <c r="P84" s="97"/>
      <c r="Q84" s="97"/>
      <c r="R84" s="97"/>
      <c r="S84" s="97"/>
      <c r="T84" s="97"/>
      <c r="U84" s="97"/>
      <c r="V84" s="97"/>
      <c r="W84" s="97"/>
      <c r="X84" s="97"/>
      <c r="Y84" s="97"/>
      <c r="Z84" s="97"/>
      <c r="AA84" s="97"/>
      <c r="AB84" s="97"/>
      <c r="AC84" s="97"/>
      <c r="AD84" s="97"/>
      <c r="AE84" s="97"/>
      <c r="AF84" s="97"/>
      <c r="AG84" s="97"/>
      <c r="AH84" s="97"/>
      <c r="AI84" s="97"/>
      <c r="AJ84" s="97"/>
      <c r="AK84" s="97"/>
      <c r="AL84" s="97"/>
      <c r="AM84" s="97"/>
      <c r="AN84" s="97"/>
      <c r="AO84" s="97"/>
      <c r="AP84" s="97"/>
    </row>
    <row r="85" spans="2:42" x14ac:dyDescent="0.2">
      <c r="B85" s="97"/>
      <c r="C85" s="97"/>
      <c r="D85" s="97"/>
      <c r="E85" s="97"/>
      <c r="F85" s="97"/>
      <c r="G85" s="97"/>
      <c r="H85" s="97"/>
      <c r="I85" s="97"/>
      <c r="J85" s="97"/>
      <c r="K85" s="97"/>
      <c r="L85" s="97"/>
      <c r="N85" s="97"/>
      <c r="O85" s="97"/>
      <c r="P85" s="97"/>
      <c r="Q85" s="97"/>
      <c r="R85" s="97"/>
      <c r="S85" s="97"/>
      <c r="T85" s="97"/>
      <c r="U85" s="97"/>
      <c r="V85" s="97"/>
      <c r="W85" s="97"/>
      <c r="X85" s="97"/>
      <c r="Y85" s="97"/>
      <c r="Z85" s="97"/>
      <c r="AA85" s="97"/>
      <c r="AB85" s="97"/>
      <c r="AC85" s="97"/>
      <c r="AD85" s="97"/>
      <c r="AE85" s="97"/>
      <c r="AF85" s="97"/>
      <c r="AG85" s="97"/>
      <c r="AH85" s="97"/>
      <c r="AI85" s="97"/>
      <c r="AJ85" s="97"/>
      <c r="AK85" s="97"/>
      <c r="AL85" s="97"/>
      <c r="AM85" s="97"/>
      <c r="AN85" s="97"/>
      <c r="AO85" s="97"/>
      <c r="AP85" s="97"/>
    </row>
    <row r="86" spans="2:42" x14ac:dyDescent="0.2">
      <c r="B86" s="97"/>
      <c r="C86" s="97"/>
      <c r="D86" s="97"/>
      <c r="E86" s="97"/>
      <c r="F86" s="97"/>
      <c r="G86" s="97"/>
      <c r="H86" s="97"/>
      <c r="I86" s="97"/>
      <c r="J86" s="97"/>
      <c r="K86" s="97"/>
      <c r="L86" s="97"/>
      <c r="N86" s="97"/>
      <c r="O86" s="97"/>
      <c r="P86" s="97"/>
      <c r="Q86" s="97"/>
      <c r="R86" s="97"/>
      <c r="S86" s="97"/>
      <c r="T86" s="97"/>
      <c r="U86" s="97"/>
      <c r="V86" s="97"/>
      <c r="W86" s="97"/>
      <c r="X86" s="97"/>
      <c r="Y86" s="97"/>
      <c r="Z86" s="97"/>
      <c r="AA86" s="97"/>
      <c r="AB86" s="97"/>
      <c r="AC86" s="97"/>
      <c r="AD86" s="97"/>
      <c r="AE86" s="97"/>
      <c r="AF86" s="97"/>
      <c r="AG86" s="97"/>
      <c r="AH86" s="97"/>
      <c r="AI86" s="97"/>
      <c r="AJ86" s="97"/>
      <c r="AK86" s="97"/>
      <c r="AL86" s="97"/>
      <c r="AM86" s="97"/>
      <c r="AN86" s="97"/>
      <c r="AO86" s="97"/>
      <c r="AP86" s="97"/>
    </row>
    <row r="87" spans="2:42" x14ac:dyDescent="0.2">
      <c r="B87" s="97"/>
      <c r="C87" s="97"/>
      <c r="D87" s="97"/>
      <c r="E87" s="97"/>
      <c r="F87" s="97"/>
      <c r="G87" s="97"/>
      <c r="H87" s="97"/>
      <c r="I87" s="97"/>
      <c r="J87" s="97"/>
      <c r="K87" s="97"/>
      <c r="L87" s="97"/>
      <c r="N87" s="97"/>
      <c r="O87" s="97"/>
      <c r="P87" s="97"/>
      <c r="Q87" s="97"/>
      <c r="R87" s="97"/>
      <c r="S87" s="97"/>
      <c r="T87" s="97"/>
      <c r="U87" s="97"/>
      <c r="V87" s="97"/>
      <c r="W87" s="97"/>
      <c r="X87" s="97"/>
      <c r="Y87" s="97"/>
      <c r="Z87" s="97"/>
      <c r="AA87" s="97"/>
      <c r="AB87" s="97"/>
      <c r="AC87" s="97"/>
      <c r="AD87" s="97"/>
      <c r="AE87" s="97"/>
      <c r="AF87" s="97"/>
      <c r="AG87" s="97"/>
      <c r="AH87" s="97"/>
      <c r="AI87" s="97"/>
      <c r="AJ87" s="97"/>
      <c r="AK87" s="97"/>
      <c r="AL87" s="97"/>
      <c r="AM87" s="97"/>
      <c r="AN87" s="97"/>
      <c r="AO87" s="97"/>
      <c r="AP87" s="97"/>
    </row>
    <row r="88" spans="2:42" x14ac:dyDescent="0.2">
      <c r="B88" s="97"/>
      <c r="C88" s="97"/>
      <c r="D88" s="97"/>
      <c r="E88" s="97"/>
      <c r="F88" s="97"/>
      <c r="G88" s="97"/>
      <c r="H88" s="97"/>
      <c r="I88" s="97"/>
      <c r="J88" s="97"/>
      <c r="K88" s="97"/>
      <c r="L88" s="97"/>
      <c r="N88" s="97"/>
      <c r="O88" s="97"/>
      <c r="P88" s="97"/>
      <c r="Q88" s="97"/>
      <c r="R88" s="97"/>
      <c r="S88" s="97"/>
      <c r="T88" s="97"/>
      <c r="U88" s="97"/>
      <c r="V88" s="97"/>
      <c r="W88" s="97"/>
      <c r="X88" s="97"/>
      <c r="Y88" s="97"/>
      <c r="Z88" s="97"/>
      <c r="AA88" s="97"/>
      <c r="AB88" s="97"/>
      <c r="AC88" s="97"/>
      <c r="AD88" s="97"/>
      <c r="AE88" s="97"/>
      <c r="AF88" s="97"/>
      <c r="AG88" s="97"/>
      <c r="AH88" s="97"/>
      <c r="AI88" s="97"/>
      <c r="AJ88" s="97"/>
      <c r="AK88" s="97"/>
      <c r="AL88" s="97"/>
      <c r="AM88" s="97"/>
      <c r="AN88" s="97"/>
      <c r="AO88" s="97"/>
      <c r="AP88" s="97"/>
    </row>
    <row r="89" spans="2:42" x14ac:dyDescent="0.2">
      <c r="B89" s="97"/>
      <c r="C89" s="97"/>
      <c r="D89" s="97"/>
      <c r="E89" s="97"/>
      <c r="F89" s="97"/>
      <c r="G89" s="97"/>
      <c r="H89" s="97"/>
      <c r="I89" s="97"/>
      <c r="J89" s="97"/>
      <c r="K89" s="97"/>
      <c r="L89" s="97"/>
      <c r="N89" s="97"/>
      <c r="O89" s="97"/>
      <c r="P89" s="97"/>
      <c r="Q89" s="97"/>
      <c r="R89" s="97"/>
      <c r="S89" s="97"/>
      <c r="T89" s="97"/>
      <c r="U89" s="97"/>
      <c r="V89" s="97"/>
      <c r="W89" s="97"/>
      <c r="X89" s="97"/>
      <c r="Y89" s="97"/>
      <c r="Z89" s="97"/>
      <c r="AA89" s="97"/>
      <c r="AB89" s="97"/>
      <c r="AC89" s="97"/>
      <c r="AD89" s="97"/>
      <c r="AE89" s="97"/>
      <c r="AF89" s="97"/>
      <c r="AG89" s="97"/>
      <c r="AH89" s="97"/>
      <c r="AI89" s="97"/>
      <c r="AJ89" s="97"/>
      <c r="AK89" s="97"/>
      <c r="AL89" s="97"/>
      <c r="AM89" s="97"/>
      <c r="AN89" s="97"/>
      <c r="AO89" s="97"/>
      <c r="AP89" s="97"/>
    </row>
    <row r="90" spans="2:42" x14ac:dyDescent="0.2">
      <c r="B90" s="97"/>
      <c r="C90" s="97"/>
      <c r="D90" s="97"/>
      <c r="E90" s="97"/>
      <c r="F90" s="97"/>
      <c r="G90" s="97"/>
      <c r="H90" s="97"/>
      <c r="I90" s="97"/>
      <c r="J90" s="97"/>
      <c r="K90" s="97"/>
      <c r="L90" s="97"/>
      <c r="N90" s="97"/>
      <c r="O90" s="97"/>
      <c r="P90" s="97"/>
      <c r="Q90" s="97"/>
      <c r="R90" s="97"/>
      <c r="S90" s="97"/>
      <c r="T90" s="97"/>
      <c r="U90" s="97"/>
      <c r="V90" s="97"/>
      <c r="W90" s="97"/>
      <c r="X90" s="97"/>
      <c r="Y90" s="97"/>
      <c r="Z90" s="97"/>
      <c r="AA90" s="97"/>
      <c r="AB90" s="97"/>
      <c r="AC90" s="97"/>
      <c r="AD90" s="97"/>
      <c r="AE90" s="97"/>
      <c r="AF90" s="97"/>
      <c r="AG90" s="97"/>
      <c r="AH90" s="97"/>
      <c r="AI90" s="97"/>
      <c r="AJ90" s="97"/>
      <c r="AK90" s="97"/>
      <c r="AL90" s="97"/>
      <c r="AM90" s="97"/>
      <c r="AN90" s="97"/>
      <c r="AO90" s="97"/>
      <c r="AP90" s="97"/>
    </row>
    <row r="91" spans="2:42" x14ac:dyDescent="0.2">
      <c r="B91" s="97"/>
      <c r="C91" s="97"/>
      <c r="D91" s="97"/>
      <c r="E91" s="97"/>
      <c r="F91" s="97"/>
      <c r="G91" s="97"/>
      <c r="H91" s="97"/>
      <c r="I91" s="97"/>
      <c r="J91" s="97"/>
      <c r="K91" s="97"/>
      <c r="L91" s="97"/>
      <c r="N91" s="97"/>
      <c r="O91" s="97"/>
      <c r="P91" s="97"/>
      <c r="Q91" s="97"/>
      <c r="R91" s="97"/>
      <c r="S91" s="97"/>
      <c r="T91" s="97"/>
      <c r="U91" s="97"/>
      <c r="V91" s="97"/>
      <c r="W91" s="97"/>
      <c r="X91" s="97"/>
      <c r="Y91" s="97"/>
      <c r="Z91" s="97"/>
      <c r="AA91" s="97"/>
      <c r="AB91" s="97"/>
      <c r="AC91" s="97"/>
      <c r="AD91" s="97"/>
      <c r="AE91" s="97"/>
      <c r="AF91" s="97"/>
      <c r="AG91" s="97"/>
      <c r="AH91" s="97"/>
      <c r="AI91" s="97"/>
      <c r="AJ91" s="97"/>
      <c r="AK91" s="97"/>
      <c r="AL91" s="97"/>
      <c r="AM91" s="97"/>
      <c r="AN91" s="97"/>
      <c r="AO91" s="97"/>
      <c r="AP91" s="97"/>
    </row>
    <row r="92" spans="2:42" x14ac:dyDescent="0.2">
      <c r="B92" s="97"/>
      <c r="C92" s="97"/>
      <c r="D92" s="97"/>
      <c r="E92" s="97"/>
      <c r="F92" s="97"/>
      <c r="G92" s="97"/>
      <c r="H92" s="97"/>
      <c r="I92" s="97"/>
      <c r="J92" s="97"/>
      <c r="K92" s="97"/>
      <c r="L92" s="97"/>
      <c r="N92" s="97"/>
      <c r="O92" s="97"/>
      <c r="P92" s="97"/>
      <c r="Q92" s="97"/>
      <c r="R92" s="97"/>
      <c r="S92" s="97"/>
      <c r="T92" s="97"/>
      <c r="U92" s="97"/>
      <c r="V92" s="97"/>
      <c r="W92" s="97"/>
      <c r="X92" s="97"/>
      <c r="Y92" s="97"/>
      <c r="Z92" s="97"/>
      <c r="AA92" s="97"/>
      <c r="AB92" s="97"/>
      <c r="AC92" s="97"/>
      <c r="AD92" s="97"/>
      <c r="AE92" s="97"/>
      <c r="AF92" s="97"/>
      <c r="AG92" s="97"/>
      <c r="AH92" s="97"/>
      <c r="AI92" s="97"/>
      <c r="AJ92" s="97"/>
      <c r="AK92" s="97"/>
      <c r="AL92" s="97"/>
      <c r="AM92" s="97"/>
      <c r="AN92" s="97"/>
      <c r="AO92" s="97"/>
      <c r="AP92" s="97"/>
    </row>
    <row r="93" spans="2:42" x14ac:dyDescent="0.2">
      <c r="B93" s="97"/>
      <c r="C93" s="97"/>
      <c r="D93" s="97"/>
      <c r="E93" s="97"/>
      <c r="F93" s="97"/>
      <c r="G93" s="97"/>
      <c r="H93" s="97"/>
      <c r="I93" s="97"/>
      <c r="J93" s="97"/>
      <c r="K93" s="97"/>
      <c r="L93" s="97"/>
      <c r="N93" s="97"/>
      <c r="O93" s="97"/>
      <c r="P93" s="97"/>
      <c r="Q93" s="97"/>
      <c r="R93" s="97"/>
      <c r="S93" s="97"/>
      <c r="T93" s="97"/>
      <c r="U93" s="97"/>
      <c r="V93" s="97"/>
      <c r="W93" s="97"/>
      <c r="X93" s="97"/>
      <c r="Y93" s="97"/>
      <c r="Z93" s="97"/>
      <c r="AA93" s="97"/>
      <c r="AB93" s="97"/>
      <c r="AC93" s="97"/>
      <c r="AD93" s="97"/>
      <c r="AE93" s="97"/>
      <c r="AF93" s="97"/>
      <c r="AG93" s="97"/>
      <c r="AH93" s="97"/>
      <c r="AI93" s="97"/>
      <c r="AJ93" s="97"/>
      <c r="AK93" s="97"/>
      <c r="AL93" s="97"/>
      <c r="AM93" s="97"/>
      <c r="AN93" s="97"/>
      <c r="AO93" s="97"/>
      <c r="AP93" s="97"/>
    </row>
    <row r="94" spans="2:42" x14ac:dyDescent="0.2">
      <c r="B94" s="97"/>
      <c r="C94" s="97"/>
      <c r="D94" s="97"/>
      <c r="E94" s="97"/>
      <c r="F94" s="97"/>
      <c r="G94" s="97"/>
      <c r="H94" s="97"/>
      <c r="I94" s="97"/>
      <c r="J94" s="97"/>
      <c r="K94" s="97"/>
      <c r="L94" s="97"/>
      <c r="N94" s="97"/>
      <c r="O94" s="97"/>
      <c r="P94" s="97"/>
      <c r="Q94" s="97"/>
      <c r="R94" s="97"/>
      <c r="S94" s="97"/>
      <c r="T94" s="97"/>
      <c r="U94" s="97"/>
      <c r="V94" s="97"/>
      <c r="W94" s="97"/>
      <c r="X94" s="97"/>
      <c r="Y94" s="97"/>
      <c r="Z94" s="97"/>
      <c r="AA94" s="97"/>
      <c r="AB94" s="97"/>
      <c r="AC94" s="97"/>
      <c r="AD94" s="97"/>
      <c r="AE94" s="97"/>
      <c r="AF94" s="97"/>
      <c r="AG94" s="97"/>
      <c r="AH94" s="97"/>
      <c r="AI94" s="97"/>
      <c r="AJ94" s="97"/>
      <c r="AK94" s="97"/>
      <c r="AL94" s="97"/>
      <c r="AM94" s="97"/>
      <c r="AN94" s="97"/>
      <c r="AO94" s="97"/>
      <c r="AP94" s="97"/>
    </row>
    <row r="95" spans="2:42" x14ac:dyDescent="0.2">
      <c r="B95" s="97"/>
      <c r="C95" s="97"/>
      <c r="D95" s="97"/>
      <c r="E95" s="97"/>
      <c r="F95" s="97"/>
      <c r="G95" s="97"/>
      <c r="H95" s="97"/>
      <c r="I95" s="97"/>
      <c r="J95" s="97"/>
      <c r="K95" s="97"/>
      <c r="L95" s="97"/>
      <c r="N95" s="97"/>
      <c r="O95" s="97"/>
      <c r="P95" s="97"/>
      <c r="Q95" s="97"/>
      <c r="R95" s="97"/>
      <c r="S95" s="97"/>
      <c r="T95" s="97"/>
      <c r="U95" s="97"/>
      <c r="V95" s="97"/>
      <c r="W95" s="97"/>
      <c r="X95" s="97"/>
      <c r="Y95" s="97"/>
      <c r="Z95" s="97"/>
      <c r="AA95" s="97"/>
      <c r="AB95" s="97"/>
      <c r="AC95" s="97"/>
      <c r="AD95" s="97"/>
      <c r="AE95" s="97"/>
      <c r="AF95" s="97"/>
      <c r="AG95" s="97"/>
      <c r="AH95" s="97"/>
      <c r="AI95" s="97"/>
      <c r="AJ95" s="97"/>
      <c r="AK95" s="97"/>
      <c r="AL95" s="97"/>
      <c r="AM95" s="97"/>
      <c r="AN95" s="97"/>
      <c r="AO95" s="97"/>
      <c r="AP95" s="97"/>
    </row>
    <row r="96" spans="2:42" x14ac:dyDescent="0.2">
      <c r="B96" s="97"/>
      <c r="C96" s="97"/>
      <c r="D96" s="97"/>
      <c r="E96" s="97"/>
      <c r="F96" s="97"/>
      <c r="G96" s="97"/>
      <c r="H96" s="97"/>
      <c r="I96" s="97"/>
      <c r="J96" s="97"/>
      <c r="K96" s="97"/>
      <c r="L96" s="97"/>
      <c r="N96" s="97"/>
      <c r="O96" s="97"/>
      <c r="P96" s="97"/>
      <c r="Q96" s="97"/>
      <c r="R96" s="97"/>
      <c r="S96" s="97"/>
      <c r="T96" s="97"/>
      <c r="U96" s="97"/>
      <c r="V96" s="97"/>
      <c r="W96" s="97"/>
      <c r="X96" s="97"/>
      <c r="Y96" s="97"/>
      <c r="Z96" s="97"/>
      <c r="AA96" s="97"/>
      <c r="AB96" s="97"/>
      <c r="AC96" s="97"/>
      <c r="AD96" s="97"/>
      <c r="AE96" s="97"/>
      <c r="AF96" s="97"/>
      <c r="AG96" s="97"/>
      <c r="AH96" s="97"/>
      <c r="AI96" s="97"/>
      <c r="AJ96" s="97"/>
      <c r="AK96" s="97"/>
      <c r="AL96" s="97"/>
      <c r="AM96" s="97"/>
      <c r="AN96" s="97"/>
      <c r="AO96" s="97"/>
      <c r="AP96" s="97"/>
    </row>
    <row r="97" spans="2:42" x14ac:dyDescent="0.2">
      <c r="B97" s="97"/>
      <c r="C97" s="97"/>
      <c r="D97" s="97"/>
      <c r="E97" s="97"/>
      <c r="F97" s="97"/>
      <c r="G97" s="97"/>
      <c r="H97" s="97"/>
      <c r="I97" s="97"/>
      <c r="J97" s="97"/>
      <c r="K97" s="97"/>
      <c r="L97" s="97"/>
      <c r="N97" s="97"/>
      <c r="O97" s="97"/>
      <c r="P97" s="97"/>
      <c r="Q97" s="97"/>
      <c r="R97" s="97"/>
      <c r="S97" s="97"/>
      <c r="T97" s="97"/>
      <c r="U97" s="97"/>
      <c r="V97" s="97"/>
      <c r="W97" s="97"/>
      <c r="X97" s="97"/>
      <c r="Y97" s="97"/>
      <c r="Z97" s="97"/>
      <c r="AA97" s="97"/>
      <c r="AB97" s="97"/>
      <c r="AC97" s="97"/>
      <c r="AD97" s="97"/>
      <c r="AE97" s="97"/>
      <c r="AF97" s="97"/>
      <c r="AG97" s="97"/>
      <c r="AH97" s="97"/>
      <c r="AI97" s="97"/>
      <c r="AJ97" s="97"/>
      <c r="AK97" s="97"/>
      <c r="AL97" s="97"/>
      <c r="AM97" s="97"/>
      <c r="AN97" s="97"/>
      <c r="AO97" s="97"/>
      <c r="AP97" s="97"/>
    </row>
    <row r="98" spans="2:42" x14ac:dyDescent="0.2">
      <c r="B98" s="97"/>
      <c r="C98" s="97"/>
      <c r="D98" s="97"/>
      <c r="E98" s="97"/>
      <c r="F98" s="97"/>
      <c r="G98" s="97"/>
      <c r="H98" s="97"/>
      <c r="I98" s="97"/>
      <c r="J98" s="97"/>
      <c r="K98" s="97"/>
      <c r="L98" s="97"/>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97"/>
      <c r="AM98" s="97"/>
      <c r="AN98" s="97"/>
      <c r="AO98" s="97"/>
      <c r="AP98" s="97"/>
    </row>
    <row r="99" spans="2:42" x14ac:dyDescent="0.2">
      <c r="B99" s="97"/>
      <c r="C99" s="97"/>
      <c r="D99" s="97"/>
      <c r="E99" s="97"/>
      <c r="F99" s="97"/>
      <c r="G99" s="97"/>
      <c r="H99" s="97"/>
      <c r="I99" s="97"/>
      <c r="J99" s="97"/>
      <c r="K99" s="97"/>
      <c r="L99" s="97"/>
      <c r="N99" s="97"/>
      <c r="O99" s="97"/>
      <c r="P99" s="97"/>
      <c r="Q99" s="97"/>
      <c r="R99" s="97"/>
      <c r="S99" s="97"/>
      <c r="T99" s="97"/>
      <c r="U99" s="97"/>
      <c r="V99" s="97"/>
      <c r="W99" s="97"/>
      <c r="X99" s="97"/>
      <c r="Y99" s="97"/>
      <c r="Z99" s="97"/>
      <c r="AA99" s="97"/>
      <c r="AB99" s="97"/>
      <c r="AC99" s="97"/>
      <c r="AD99" s="97"/>
      <c r="AE99" s="97"/>
      <c r="AF99" s="97"/>
      <c r="AG99" s="97"/>
      <c r="AH99" s="97"/>
      <c r="AI99" s="97"/>
      <c r="AJ99" s="97"/>
      <c r="AK99" s="97"/>
      <c r="AL99" s="97"/>
      <c r="AM99" s="97"/>
      <c r="AN99" s="97"/>
      <c r="AO99" s="97"/>
      <c r="AP99" s="97"/>
    </row>
    <row r="100" spans="2:42" x14ac:dyDescent="0.2">
      <c r="B100" s="97"/>
      <c r="C100" s="97"/>
      <c r="D100" s="97"/>
      <c r="E100" s="97"/>
      <c r="F100" s="97"/>
      <c r="G100" s="97"/>
      <c r="H100" s="97"/>
      <c r="I100" s="97"/>
      <c r="J100" s="97"/>
      <c r="K100" s="97"/>
      <c r="L100" s="97"/>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c r="AK100" s="97"/>
      <c r="AL100" s="97"/>
      <c r="AM100" s="97"/>
      <c r="AN100" s="97"/>
      <c r="AO100" s="97"/>
      <c r="AP100" s="97"/>
    </row>
    <row r="101" spans="2:42" x14ac:dyDescent="0.2">
      <c r="B101" s="97"/>
      <c r="C101" s="97"/>
      <c r="D101" s="97"/>
      <c r="E101" s="97"/>
      <c r="F101" s="97"/>
      <c r="G101" s="97"/>
      <c r="H101" s="97"/>
      <c r="I101" s="97"/>
      <c r="J101" s="97"/>
      <c r="K101" s="97"/>
      <c r="L101" s="97"/>
      <c r="N101" s="97"/>
      <c r="O101" s="97"/>
      <c r="P101" s="97"/>
      <c r="Q101" s="97"/>
      <c r="R101" s="97"/>
      <c r="S101" s="97"/>
      <c r="T101" s="97"/>
      <c r="U101" s="97"/>
      <c r="V101" s="97"/>
      <c r="W101" s="97"/>
      <c r="X101" s="97"/>
      <c r="Y101" s="97"/>
      <c r="Z101" s="97"/>
      <c r="AA101" s="97"/>
      <c r="AB101" s="97"/>
      <c r="AC101" s="97"/>
      <c r="AD101" s="97"/>
      <c r="AE101" s="97"/>
      <c r="AF101" s="97"/>
      <c r="AG101" s="97"/>
      <c r="AH101" s="97"/>
      <c r="AI101" s="97"/>
      <c r="AJ101" s="97"/>
      <c r="AK101" s="97"/>
      <c r="AL101" s="97"/>
      <c r="AM101" s="97"/>
      <c r="AN101" s="97"/>
      <c r="AO101" s="97"/>
      <c r="AP101" s="97"/>
    </row>
    <row r="102" spans="2:42" x14ac:dyDescent="0.2">
      <c r="B102" s="97"/>
      <c r="C102" s="97"/>
      <c r="D102" s="97"/>
      <c r="E102" s="97"/>
      <c r="F102" s="97"/>
      <c r="G102" s="97"/>
      <c r="H102" s="97"/>
      <c r="I102" s="97"/>
      <c r="J102" s="97"/>
      <c r="K102" s="97"/>
      <c r="L102" s="97"/>
      <c r="N102" s="97"/>
      <c r="O102" s="97"/>
      <c r="P102" s="97"/>
      <c r="Q102" s="97"/>
      <c r="R102" s="97"/>
      <c r="S102" s="97"/>
      <c r="T102" s="97"/>
      <c r="U102" s="97"/>
      <c r="V102" s="97"/>
      <c r="W102" s="97"/>
      <c r="X102" s="97"/>
      <c r="Y102" s="97"/>
      <c r="Z102" s="97"/>
      <c r="AA102" s="97"/>
      <c r="AB102" s="97"/>
      <c r="AC102" s="97"/>
      <c r="AD102" s="97"/>
      <c r="AE102" s="97"/>
      <c r="AF102" s="97"/>
      <c r="AG102" s="97"/>
      <c r="AH102" s="97"/>
      <c r="AI102" s="97"/>
      <c r="AJ102" s="97"/>
      <c r="AK102" s="97"/>
      <c r="AL102" s="97"/>
      <c r="AM102" s="97"/>
      <c r="AN102" s="97"/>
      <c r="AO102" s="97"/>
      <c r="AP102" s="97"/>
    </row>
    <row r="103" spans="2:42" x14ac:dyDescent="0.2">
      <c r="B103" s="97"/>
      <c r="C103" s="97"/>
      <c r="D103" s="97"/>
      <c r="E103" s="97"/>
      <c r="F103" s="97"/>
      <c r="G103" s="97"/>
      <c r="H103" s="97"/>
      <c r="I103" s="97"/>
      <c r="J103" s="97"/>
      <c r="K103" s="97"/>
      <c r="L103" s="97"/>
      <c r="N103" s="97"/>
      <c r="O103" s="97"/>
      <c r="P103" s="97"/>
      <c r="Q103" s="97"/>
      <c r="R103" s="97"/>
      <c r="S103" s="97"/>
      <c r="T103" s="97"/>
      <c r="U103" s="97"/>
      <c r="V103" s="97"/>
      <c r="W103" s="97"/>
      <c r="X103" s="97"/>
      <c r="Y103" s="97"/>
      <c r="Z103" s="97"/>
      <c r="AA103" s="97"/>
      <c r="AB103" s="97"/>
      <c r="AC103" s="97"/>
      <c r="AD103" s="97"/>
      <c r="AE103" s="97"/>
      <c r="AF103" s="97"/>
      <c r="AG103" s="97"/>
      <c r="AH103" s="97"/>
      <c r="AI103" s="97"/>
      <c r="AJ103" s="97"/>
      <c r="AK103" s="97"/>
      <c r="AL103" s="97"/>
      <c r="AM103" s="97"/>
      <c r="AN103" s="97"/>
      <c r="AO103" s="97"/>
      <c r="AP103" s="97"/>
    </row>
    <row r="104" spans="2:42" x14ac:dyDescent="0.2">
      <c r="B104" s="97"/>
      <c r="C104" s="97"/>
      <c r="D104" s="97"/>
      <c r="E104" s="97"/>
      <c r="F104" s="97"/>
      <c r="G104" s="97"/>
      <c r="H104" s="97"/>
      <c r="I104" s="97"/>
      <c r="J104" s="97"/>
      <c r="K104" s="97"/>
      <c r="L104" s="97"/>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c r="AK104" s="97"/>
      <c r="AL104" s="97"/>
      <c r="AM104" s="97"/>
      <c r="AN104" s="97"/>
      <c r="AO104" s="97"/>
      <c r="AP104" s="97"/>
    </row>
    <row r="105" spans="2:42" x14ac:dyDescent="0.2">
      <c r="B105" s="97"/>
      <c r="C105" s="97"/>
      <c r="D105" s="97"/>
      <c r="E105" s="97"/>
      <c r="F105" s="97"/>
      <c r="G105" s="97"/>
      <c r="H105" s="97"/>
      <c r="I105" s="97"/>
      <c r="J105" s="97"/>
      <c r="K105" s="97"/>
      <c r="L105" s="97"/>
      <c r="N105" s="97"/>
      <c r="O105" s="97"/>
      <c r="P105" s="97"/>
      <c r="Q105" s="97"/>
      <c r="R105" s="97"/>
      <c r="S105" s="97"/>
      <c r="T105" s="97"/>
      <c r="U105" s="97"/>
      <c r="V105" s="97"/>
      <c r="W105" s="97"/>
      <c r="X105" s="97"/>
      <c r="Y105" s="97"/>
      <c r="Z105" s="97"/>
      <c r="AA105" s="97"/>
      <c r="AB105" s="97"/>
      <c r="AC105" s="97"/>
      <c r="AD105" s="97"/>
      <c r="AE105" s="97"/>
      <c r="AF105" s="97"/>
      <c r="AG105" s="97"/>
      <c r="AH105" s="97"/>
      <c r="AI105" s="97"/>
      <c r="AJ105" s="97"/>
      <c r="AK105" s="97"/>
      <c r="AL105" s="97"/>
      <c r="AM105" s="97"/>
      <c r="AN105" s="97"/>
      <c r="AO105" s="97"/>
      <c r="AP105" s="97"/>
    </row>
    <row r="106" spans="2:42" x14ac:dyDescent="0.2">
      <c r="B106" s="97"/>
      <c r="C106" s="97"/>
      <c r="D106" s="97"/>
      <c r="E106" s="97"/>
      <c r="F106" s="97"/>
      <c r="G106" s="97"/>
      <c r="H106" s="97"/>
      <c r="I106" s="97"/>
      <c r="J106" s="97"/>
      <c r="K106" s="97"/>
      <c r="L106" s="97"/>
      <c r="N106" s="97"/>
      <c r="O106" s="97"/>
      <c r="P106" s="97"/>
      <c r="Q106" s="97"/>
      <c r="R106" s="97"/>
      <c r="S106" s="97"/>
      <c r="T106" s="97"/>
      <c r="U106" s="97"/>
      <c r="V106" s="97"/>
      <c r="W106" s="97"/>
      <c r="X106" s="97"/>
      <c r="Y106" s="97"/>
      <c r="Z106" s="97"/>
      <c r="AA106" s="97"/>
      <c r="AB106" s="97"/>
      <c r="AC106" s="97"/>
      <c r="AD106" s="97"/>
      <c r="AE106" s="97"/>
      <c r="AF106" s="97"/>
      <c r="AG106" s="97"/>
      <c r="AH106" s="97"/>
      <c r="AI106" s="97"/>
      <c r="AJ106" s="97"/>
      <c r="AK106" s="97"/>
      <c r="AL106" s="97"/>
      <c r="AM106" s="97"/>
      <c r="AN106" s="97"/>
      <c r="AO106" s="97"/>
      <c r="AP106" s="97"/>
    </row>
    <row r="107" spans="2:42" x14ac:dyDescent="0.2">
      <c r="B107" s="97"/>
      <c r="C107" s="97"/>
      <c r="D107" s="97"/>
      <c r="E107" s="97"/>
      <c r="F107" s="97"/>
      <c r="G107" s="97"/>
      <c r="H107" s="97"/>
      <c r="I107" s="97"/>
      <c r="J107" s="97"/>
      <c r="K107" s="97"/>
      <c r="L107" s="97"/>
      <c r="N107" s="97"/>
      <c r="O107" s="97"/>
      <c r="P107" s="97"/>
      <c r="Q107" s="97"/>
      <c r="R107" s="97"/>
      <c r="S107" s="97"/>
      <c r="T107" s="97"/>
      <c r="U107" s="97"/>
      <c r="V107" s="97"/>
      <c r="W107" s="97"/>
      <c r="X107" s="97"/>
      <c r="Y107" s="97"/>
      <c r="Z107" s="97"/>
      <c r="AA107" s="97"/>
      <c r="AB107" s="97"/>
      <c r="AC107" s="97"/>
      <c r="AD107" s="97"/>
      <c r="AE107" s="97"/>
      <c r="AF107" s="97"/>
      <c r="AG107" s="97"/>
      <c r="AH107" s="97"/>
      <c r="AI107" s="97"/>
      <c r="AJ107" s="97"/>
      <c r="AK107" s="97"/>
      <c r="AL107" s="97"/>
      <c r="AM107" s="97"/>
      <c r="AN107" s="97"/>
      <c r="AO107" s="97"/>
      <c r="AP107" s="97"/>
    </row>
    <row r="108" spans="2:42" x14ac:dyDescent="0.2">
      <c r="B108" s="97"/>
      <c r="C108" s="97"/>
      <c r="D108" s="97"/>
      <c r="E108" s="97"/>
      <c r="F108" s="97"/>
      <c r="G108" s="97"/>
      <c r="H108" s="97"/>
      <c r="I108" s="97"/>
      <c r="J108" s="97"/>
      <c r="K108" s="97"/>
      <c r="L108" s="97"/>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c r="AK108" s="97"/>
      <c r="AL108" s="97"/>
      <c r="AM108" s="97"/>
      <c r="AN108" s="97"/>
      <c r="AO108" s="97"/>
      <c r="AP108" s="97"/>
    </row>
    <row r="109" spans="2:42" x14ac:dyDescent="0.2">
      <c r="B109" s="97"/>
      <c r="C109" s="97"/>
      <c r="D109" s="97"/>
      <c r="E109" s="97"/>
      <c r="F109" s="97"/>
      <c r="G109" s="97"/>
      <c r="H109" s="97"/>
      <c r="I109" s="97"/>
      <c r="J109" s="97"/>
      <c r="K109" s="97"/>
      <c r="L109" s="97"/>
      <c r="N109" s="97"/>
      <c r="O109" s="97"/>
      <c r="P109" s="97"/>
      <c r="Q109" s="97"/>
      <c r="R109" s="97"/>
      <c r="S109" s="97"/>
      <c r="T109" s="97"/>
      <c r="U109" s="97"/>
      <c r="V109" s="97"/>
      <c r="W109" s="97"/>
      <c r="X109" s="97"/>
      <c r="Y109" s="97"/>
      <c r="Z109" s="97"/>
      <c r="AA109" s="97"/>
      <c r="AB109" s="97"/>
      <c r="AC109" s="97"/>
      <c r="AD109" s="97"/>
      <c r="AE109" s="97"/>
      <c r="AF109" s="97"/>
      <c r="AG109" s="97"/>
      <c r="AH109" s="97"/>
      <c r="AI109" s="97"/>
      <c r="AJ109" s="97"/>
      <c r="AK109" s="97"/>
      <c r="AL109" s="97"/>
      <c r="AM109" s="97"/>
      <c r="AN109" s="97"/>
      <c r="AO109" s="97"/>
      <c r="AP109" s="97"/>
    </row>
    <row r="110" spans="2:42" x14ac:dyDescent="0.2">
      <c r="B110" s="97"/>
      <c r="C110" s="97"/>
      <c r="D110" s="97"/>
      <c r="E110" s="97"/>
      <c r="F110" s="97"/>
      <c r="G110" s="97"/>
      <c r="H110" s="97"/>
      <c r="I110" s="97"/>
      <c r="J110" s="97"/>
      <c r="K110" s="97"/>
      <c r="L110" s="97"/>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c r="AK110" s="97"/>
      <c r="AL110" s="97"/>
      <c r="AM110" s="97"/>
      <c r="AN110" s="97"/>
      <c r="AO110" s="97"/>
      <c r="AP110" s="97"/>
    </row>
    <row r="111" spans="2:42" x14ac:dyDescent="0.2">
      <c r="B111" s="97"/>
      <c r="C111" s="97"/>
      <c r="D111" s="97"/>
      <c r="E111" s="97"/>
      <c r="F111" s="97"/>
      <c r="G111" s="97"/>
      <c r="H111" s="97"/>
      <c r="I111" s="97"/>
      <c r="J111" s="97"/>
      <c r="K111" s="97"/>
      <c r="L111" s="97"/>
      <c r="N111" s="97"/>
      <c r="O111" s="97"/>
      <c r="P111" s="97"/>
      <c r="Q111" s="97"/>
      <c r="R111" s="97"/>
      <c r="S111" s="97"/>
      <c r="T111" s="97"/>
      <c r="U111" s="97"/>
      <c r="V111" s="97"/>
      <c r="W111" s="97"/>
      <c r="X111" s="97"/>
      <c r="Y111" s="97"/>
      <c r="Z111" s="97"/>
      <c r="AA111" s="97"/>
      <c r="AB111" s="97"/>
      <c r="AC111" s="97"/>
      <c r="AD111" s="97"/>
      <c r="AE111" s="97"/>
      <c r="AF111" s="97"/>
      <c r="AG111" s="97"/>
      <c r="AH111" s="97"/>
      <c r="AI111" s="97"/>
      <c r="AJ111" s="97"/>
      <c r="AK111" s="97"/>
      <c r="AL111" s="97"/>
      <c r="AM111" s="97"/>
      <c r="AN111" s="97"/>
      <c r="AO111" s="97"/>
      <c r="AP111" s="97"/>
    </row>
    <row r="112" spans="2:42" x14ac:dyDescent="0.2">
      <c r="B112" s="97"/>
      <c r="C112" s="97"/>
      <c r="D112" s="97"/>
      <c r="E112" s="97"/>
      <c r="F112" s="97"/>
      <c r="G112" s="97"/>
      <c r="H112" s="97"/>
      <c r="I112" s="97"/>
      <c r="J112" s="97"/>
      <c r="K112" s="97"/>
      <c r="L112" s="97"/>
      <c r="N112" s="97"/>
      <c r="O112" s="97"/>
      <c r="P112" s="97"/>
      <c r="Q112" s="97"/>
      <c r="R112" s="97"/>
      <c r="S112" s="97"/>
      <c r="T112" s="97"/>
      <c r="U112" s="97"/>
      <c r="V112" s="97"/>
      <c r="W112" s="97"/>
      <c r="X112" s="97"/>
      <c r="Y112" s="97"/>
      <c r="Z112" s="97"/>
      <c r="AA112" s="97"/>
      <c r="AB112" s="97"/>
      <c r="AC112" s="97"/>
      <c r="AD112" s="97"/>
      <c r="AE112" s="97"/>
      <c r="AF112" s="97"/>
      <c r="AG112" s="97"/>
      <c r="AH112" s="97"/>
      <c r="AI112" s="97"/>
      <c r="AJ112" s="97"/>
      <c r="AK112" s="97"/>
      <c r="AL112" s="97"/>
      <c r="AM112" s="97"/>
      <c r="AN112" s="97"/>
      <c r="AO112" s="97"/>
      <c r="AP112" s="97"/>
    </row>
    <row r="113" spans="2:42" x14ac:dyDescent="0.2">
      <c r="B113" s="97"/>
      <c r="C113" s="97"/>
      <c r="D113" s="97"/>
      <c r="E113" s="97"/>
      <c r="F113" s="97"/>
      <c r="G113" s="97"/>
      <c r="H113" s="97"/>
      <c r="I113" s="97"/>
      <c r="J113" s="97"/>
      <c r="K113" s="97"/>
      <c r="L113" s="97"/>
      <c r="N113" s="97"/>
      <c r="O113" s="97"/>
      <c r="P113" s="97"/>
      <c r="Q113" s="97"/>
      <c r="R113" s="97"/>
      <c r="S113" s="97"/>
      <c r="T113" s="97"/>
      <c r="U113" s="97"/>
      <c r="V113" s="97"/>
      <c r="W113" s="97"/>
      <c r="X113" s="97"/>
      <c r="Y113" s="97"/>
      <c r="Z113" s="97"/>
      <c r="AA113" s="97"/>
      <c r="AB113" s="97"/>
      <c r="AC113" s="97"/>
      <c r="AD113" s="97"/>
      <c r="AE113" s="97"/>
      <c r="AF113" s="97"/>
      <c r="AG113" s="97"/>
      <c r="AH113" s="97"/>
      <c r="AI113" s="97"/>
      <c r="AJ113" s="97"/>
      <c r="AK113" s="97"/>
      <c r="AL113" s="97"/>
      <c r="AM113" s="97"/>
      <c r="AN113" s="97"/>
      <c r="AO113" s="97"/>
      <c r="AP113" s="97"/>
    </row>
    <row r="114" spans="2:42" x14ac:dyDescent="0.2">
      <c r="B114" s="97"/>
      <c r="C114" s="97"/>
      <c r="D114" s="97"/>
      <c r="E114" s="97"/>
      <c r="F114" s="97"/>
      <c r="G114" s="97"/>
      <c r="H114" s="97"/>
      <c r="I114" s="97"/>
      <c r="J114" s="97"/>
      <c r="K114" s="97"/>
      <c r="L114" s="97"/>
      <c r="N114" s="97"/>
      <c r="O114" s="97"/>
      <c r="P114" s="97"/>
      <c r="Q114" s="97"/>
      <c r="R114" s="97"/>
      <c r="S114" s="97"/>
      <c r="T114" s="97"/>
      <c r="U114" s="97"/>
      <c r="V114" s="97"/>
      <c r="W114" s="97"/>
      <c r="X114" s="97"/>
      <c r="Y114" s="97"/>
      <c r="Z114" s="97"/>
      <c r="AA114" s="97"/>
      <c r="AB114" s="97"/>
      <c r="AC114" s="97"/>
      <c r="AD114" s="97"/>
      <c r="AE114" s="97"/>
      <c r="AF114" s="97"/>
      <c r="AG114" s="97"/>
      <c r="AH114" s="97"/>
      <c r="AI114" s="97"/>
      <c r="AJ114" s="97"/>
      <c r="AK114" s="97"/>
      <c r="AL114" s="97"/>
      <c r="AM114" s="97"/>
      <c r="AN114" s="97"/>
      <c r="AO114" s="97"/>
      <c r="AP114" s="97"/>
    </row>
    <row r="115" spans="2:42" x14ac:dyDescent="0.2">
      <c r="B115" s="97"/>
      <c r="C115" s="97"/>
      <c r="D115" s="97"/>
      <c r="E115" s="97"/>
      <c r="F115" s="97"/>
      <c r="G115" s="97"/>
      <c r="H115" s="97"/>
      <c r="I115" s="97"/>
      <c r="J115" s="97"/>
      <c r="K115" s="97"/>
      <c r="L115" s="97"/>
      <c r="N115" s="97"/>
      <c r="O115" s="97"/>
      <c r="P115" s="97"/>
      <c r="Q115" s="97"/>
      <c r="R115" s="97"/>
      <c r="S115" s="97"/>
      <c r="T115" s="97"/>
      <c r="U115" s="97"/>
      <c r="V115" s="97"/>
      <c r="W115" s="97"/>
      <c r="X115" s="97"/>
      <c r="Y115" s="97"/>
      <c r="Z115" s="97"/>
      <c r="AA115" s="97"/>
      <c r="AB115" s="97"/>
      <c r="AC115" s="97"/>
      <c r="AD115" s="97"/>
      <c r="AE115" s="97"/>
      <c r="AF115" s="97"/>
      <c r="AG115" s="97"/>
      <c r="AH115" s="97"/>
      <c r="AI115" s="97"/>
      <c r="AJ115" s="97"/>
      <c r="AK115" s="97"/>
      <c r="AL115" s="97"/>
      <c r="AM115" s="97"/>
      <c r="AN115" s="97"/>
      <c r="AO115" s="97"/>
      <c r="AP115" s="97"/>
    </row>
    <row r="116" spans="2:42" x14ac:dyDescent="0.2">
      <c r="B116" s="97"/>
      <c r="C116" s="97"/>
      <c r="D116" s="97"/>
      <c r="E116" s="97"/>
      <c r="F116" s="97"/>
      <c r="G116" s="97"/>
      <c r="H116" s="97"/>
      <c r="I116" s="97"/>
      <c r="J116" s="97"/>
      <c r="K116" s="97"/>
      <c r="L116" s="97"/>
      <c r="N116" s="97"/>
      <c r="O116" s="97"/>
      <c r="P116" s="97"/>
      <c r="Q116" s="97"/>
      <c r="R116" s="97"/>
      <c r="S116" s="97"/>
      <c r="T116" s="97"/>
      <c r="U116" s="97"/>
      <c r="V116" s="97"/>
      <c r="W116" s="97"/>
      <c r="X116" s="97"/>
      <c r="Y116" s="97"/>
      <c r="Z116" s="97"/>
      <c r="AA116" s="97"/>
      <c r="AB116" s="97"/>
      <c r="AC116" s="97"/>
      <c r="AD116" s="97"/>
      <c r="AE116" s="97"/>
      <c r="AF116" s="97"/>
      <c r="AG116" s="97"/>
      <c r="AH116" s="97"/>
      <c r="AI116" s="97"/>
      <c r="AJ116" s="97"/>
      <c r="AK116" s="97"/>
      <c r="AL116" s="97"/>
      <c r="AM116" s="97"/>
      <c r="AN116" s="97"/>
      <c r="AO116" s="97"/>
      <c r="AP116" s="97"/>
    </row>
    <row r="117" spans="2:42" x14ac:dyDescent="0.2">
      <c r="B117" s="97"/>
      <c r="C117" s="97"/>
      <c r="D117" s="97"/>
      <c r="E117" s="97"/>
      <c r="F117" s="97"/>
      <c r="G117" s="97"/>
      <c r="H117" s="97"/>
      <c r="I117" s="97"/>
      <c r="J117" s="97"/>
      <c r="K117" s="97"/>
      <c r="L117" s="97"/>
      <c r="N117" s="97"/>
      <c r="O117" s="97"/>
      <c r="P117" s="97"/>
      <c r="Q117" s="97"/>
      <c r="R117" s="97"/>
      <c r="S117" s="97"/>
      <c r="T117" s="97"/>
      <c r="U117" s="97"/>
      <c r="V117" s="97"/>
      <c r="W117" s="97"/>
      <c r="X117" s="97"/>
      <c r="Y117" s="97"/>
      <c r="Z117" s="97"/>
      <c r="AA117" s="97"/>
      <c r="AB117" s="97"/>
      <c r="AC117" s="97"/>
      <c r="AD117" s="97"/>
      <c r="AE117" s="97"/>
      <c r="AF117" s="97"/>
      <c r="AG117" s="97"/>
      <c r="AH117" s="97"/>
      <c r="AI117" s="97"/>
      <c r="AJ117" s="97"/>
      <c r="AK117" s="97"/>
      <c r="AL117" s="97"/>
      <c r="AM117" s="97"/>
      <c r="AN117" s="97"/>
      <c r="AO117" s="97"/>
      <c r="AP117" s="97"/>
    </row>
    <row r="118" spans="2:42" x14ac:dyDescent="0.2">
      <c r="B118" s="97"/>
      <c r="C118" s="97"/>
      <c r="D118" s="97"/>
      <c r="E118" s="97"/>
      <c r="F118" s="97"/>
      <c r="G118" s="97"/>
      <c r="H118" s="97"/>
      <c r="I118" s="97"/>
      <c r="J118" s="97"/>
      <c r="K118" s="97"/>
      <c r="L118" s="97"/>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c r="AK118" s="97"/>
      <c r="AL118" s="97"/>
      <c r="AM118" s="97"/>
      <c r="AN118" s="97"/>
      <c r="AO118" s="97"/>
      <c r="AP118" s="97"/>
    </row>
    <row r="119" spans="2:42" x14ac:dyDescent="0.2">
      <c r="B119" s="97"/>
      <c r="C119" s="97"/>
      <c r="D119" s="97"/>
      <c r="E119" s="97"/>
      <c r="F119" s="97"/>
      <c r="G119" s="97"/>
      <c r="H119" s="97"/>
      <c r="I119" s="97"/>
      <c r="J119" s="97"/>
      <c r="K119" s="97"/>
      <c r="L119" s="97"/>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c r="AK119" s="97"/>
      <c r="AL119" s="97"/>
      <c r="AM119" s="97"/>
      <c r="AN119" s="97"/>
      <c r="AO119" s="97"/>
      <c r="AP119" s="97"/>
    </row>
    <row r="120" spans="2:42" x14ac:dyDescent="0.2">
      <c r="B120" s="97"/>
      <c r="C120" s="97"/>
      <c r="D120" s="97"/>
      <c r="E120" s="97"/>
      <c r="F120" s="97"/>
      <c r="G120" s="97"/>
      <c r="H120" s="97"/>
      <c r="I120" s="97"/>
      <c r="J120" s="97"/>
      <c r="K120" s="97"/>
      <c r="L120" s="97"/>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c r="AK120" s="97"/>
      <c r="AL120" s="97"/>
      <c r="AM120" s="97"/>
      <c r="AN120" s="97"/>
      <c r="AO120" s="97"/>
      <c r="AP120" s="97"/>
    </row>
    <row r="121" spans="2:42" x14ac:dyDescent="0.2">
      <c r="B121" s="97"/>
      <c r="C121" s="97"/>
      <c r="D121" s="97"/>
      <c r="E121" s="97"/>
      <c r="F121" s="97"/>
      <c r="G121" s="97"/>
      <c r="H121" s="97"/>
      <c r="I121" s="97"/>
      <c r="J121" s="97"/>
      <c r="K121" s="97"/>
      <c r="L121" s="97"/>
      <c r="N121" s="97"/>
      <c r="O121" s="97"/>
      <c r="P121" s="97"/>
      <c r="Q121" s="97"/>
      <c r="R121" s="97"/>
      <c r="S121" s="97"/>
      <c r="T121" s="97"/>
      <c r="U121" s="97"/>
      <c r="V121" s="97"/>
      <c r="W121" s="97"/>
      <c r="X121" s="97"/>
      <c r="Y121" s="97"/>
      <c r="Z121" s="97"/>
      <c r="AA121" s="97"/>
      <c r="AB121" s="97"/>
      <c r="AC121" s="97"/>
      <c r="AD121" s="97"/>
      <c r="AE121" s="97"/>
      <c r="AF121" s="97"/>
      <c r="AG121" s="97"/>
      <c r="AH121" s="97"/>
      <c r="AI121" s="97"/>
      <c r="AJ121" s="97"/>
      <c r="AK121" s="97"/>
      <c r="AL121" s="97"/>
      <c r="AM121" s="97"/>
      <c r="AN121" s="97"/>
      <c r="AO121" s="97"/>
      <c r="AP121" s="97"/>
    </row>
    <row r="122" spans="2:42" x14ac:dyDescent="0.2">
      <c r="B122" s="97"/>
      <c r="C122" s="97"/>
      <c r="D122" s="97"/>
      <c r="E122" s="97"/>
      <c r="F122" s="97"/>
      <c r="G122" s="97"/>
      <c r="H122" s="97"/>
      <c r="I122" s="97"/>
      <c r="J122" s="97"/>
      <c r="K122" s="97"/>
      <c r="L122" s="97"/>
      <c r="N122" s="97"/>
      <c r="O122" s="97"/>
      <c r="P122" s="97"/>
      <c r="Q122" s="97"/>
      <c r="R122" s="97"/>
      <c r="S122" s="97"/>
      <c r="T122" s="97"/>
      <c r="U122" s="97"/>
      <c r="V122" s="97"/>
      <c r="W122" s="97"/>
      <c r="X122" s="97"/>
      <c r="Y122" s="97"/>
      <c r="Z122" s="97"/>
      <c r="AA122" s="97"/>
      <c r="AB122" s="97"/>
      <c r="AC122" s="97"/>
      <c r="AD122" s="97"/>
      <c r="AE122" s="97"/>
      <c r="AF122" s="97"/>
      <c r="AG122" s="97"/>
      <c r="AH122" s="97"/>
      <c r="AI122" s="97"/>
      <c r="AJ122" s="97"/>
      <c r="AK122" s="97"/>
      <c r="AL122" s="97"/>
      <c r="AM122" s="97"/>
      <c r="AN122" s="97"/>
      <c r="AO122" s="97"/>
      <c r="AP122" s="97"/>
    </row>
    <row r="123" spans="2:42" x14ac:dyDescent="0.2">
      <c r="B123" s="97"/>
      <c r="C123" s="97"/>
      <c r="D123" s="97"/>
      <c r="E123" s="97"/>
      <c r="F123" s="97"/>
      <c r="G123" s="97"/>
      <c r="H123" s="97"/>
      <c r="I123" s="97"/>
      <c r="J123" s="97"/>
      <c r="K123" s="97"/>
      <c r="L123" s="97"/>
      <c r="N123" s="97"/>
      <c r="O123" s="97"/>
      <c r="P123" s="97"/>
      <c r="Q123" s="97"/>
      <c r="R123" s="97"/>
      <c r="S123" s="97"/>
      <c r="T123" s="97"/>
      <c r="U123" s="97"/>
      <c r="V123" s="97"/>
      <c r="W123" s="97"/>
      <c r="X123" s="97"/>
      <c r="Y123" s="97"/>
      <c r="Z123" s="97"/>
      <c r="AA123" s="97"/>
      <c r="AB123" s="97"/>
      <c r="AC123" s="97"/>
      <c r="AD123" s="97"/>
      <c r="AE123" s="97"/>
      <c r="AF123" s="97"/>
      <c r="AG123" s="97"/>
      <c r="AH123" s="97"/>
      <c r="AI123" s="97"/>
      <c r="AJ123" s="97"/>
      <c r="AK123" s="97"/>
      <c r="AL123" s="97"/>
      <c r="AM123" s="97"/>
      <c r="AN123" s="97"/>
      <c r="AO123" s="97"/>
      <c r="AP123" s="97"/>
    </row>
    <row r="124" spans="2:42" x14ac:dyDescent="0.2">
      <c r="B124" s="97"/>
      <c r="C124" s="97"/>
      <c r="D124" s="97"/>
      <c r="E124" s="97"/>
      <c r="F124" s="97"/>
      <c r="G124" s="97"/>
      <c r="H124" s="97"/>
      <c r="I124" s="97"/>
      <c r="J124" s="97"/>
      <c r="K124" s="97"/>
      <c r="L124" s="97"/>
      <c r="N124" s="97"/>
      <c r="O124" s="97"/>
      <c r="P124" s="97"/>
      <c r="Q124" s="97"/>
      <c r="R124" s="97"/>
      <c r="S124" s="97"/>
      <c r="T124" s="97"/>
      <c r="U124" s="97"/>
      <c r="V124" s="97"/>
      <c r="W124" s="97"/>
      <c r="X124" s="97"/>
      <c r="Y124" s="97"/>
      <c r="Z124" s="97"/>
      <c r="AA124" s="97"/>
      <c r="AB124" s="97"/>
      <c r="AC124" s="97"/>
      <c r="AD124" s="97"/>
      <c r="AE124" s="97"/>
      <c r="AF124" s="97"/>
      <c r="AG124" s="97"/>
      <c r="AH124" s="97"/>
      <c r="AI124" s="97"/>
      <c r="AJ124" s="97"/>
      <c r="AK124" s="97"/>
      <c r="AL124" s="97"/>
      <c r="AM124" s="97"/>
      <c r="AN124" s="97"/>
      <c r="AO124" s="97"/>
      <c r="AP124" s="97"/>
    </row>
    <row r="125" spans="2:42" x14ac:dyDescent="0.2">
      <c r="B125" s="97"/>
      <c r="C125" s="97"/>
      <c r="D125" s="97"/>
      <c r="E125" s="97"/>
      <c r="F125" s="97"/>
      <c r="G125" s="97"/>
      <c r="H125" s="97"/>
      <c r="I125" s="97"/>
      <c r="J125" s="97"/>
      <c r="K125" s="97"/>
      <c r="L125" s="97"/>
      <c r="N125" s="97"/>
      <c r="O125" s="97"/>
      <c r="P125" s="97"/>
      <c r="Q125" s="97"/>
      <c r="R125" s="97"/>
      <c r="S125" s="97"/>
      <c r="T125" s="97"/>
      <c r="U125" s="97"/>
      <c r="V125" s="97"/>
      <c r="W125" s="97"/>
      <c r="X125" s="97"/>
      <c r="Y125" s="97"/>
      <c r="Z125" s="97"/>
      <c r="AA125" s="97"/>
      <c r="AB125" s="97"/>
      <c r="AC125" s="97"/>
      <c r="AD125" s="97"/>
      <c r="AE125" s="97"/>
      <c r="AF125" s="97"/>
      <c r="AG125" s="97"/>
      <c r="AH125" s="97"/>
      <c r="AI125" s="97"/>
      <c r="AJ125" s="97"/>
      <c r="AK125" s="97"/>
      <c r="AL125" s="97"/>
      <c r="AM125" s="97"/>
      <c r="AN125" s="97"/>
      <c r="AO125" s="97"/>
      <c r="AP125" s="97"/>
    </row>
    <row r="126" spans="2:42" x14ac:dyDescent="0.2">
      <c r="B126" s="97"/>
      <c r="C126" s="97"/>
      <c r="D126" s="97"/>
      <c r="E126" s="97"/>
      <c r="F126" s="97"/>
      <c r="G126" s="97"/>
      <c r="H126" s="97"/>
      <c r="I126" s="97"/>
      <c r="J126" s="97"/>
      <c r="K126" s="97"/>
      <c r="L126" s="97"/>
      <c r="N126" s="97"/>
      <c r="O126" s="97"/>
      <c r="P126" s="97"/>
      <c r="Q126" s="97"/>
      <c r="R126" s="97"/>
      <c r="S126" s="97"/>
      <c r="T126" s="97"/>
      <c r="U126" s="97"/>
      <c r="V126" s="97"/>
      <c r="W126" s="97"/>
      <c r="X126" s="97"/>
      <c r="Y126" s="97"/>
      <c r="Z126" s="97"/>
      <c r="AA126" s="97"/>
      <c r="AB126" s="97"/>
      <c r="AC126" s="97"/>
      <c r="AD126" s="97"/>
      <c r="AE126" s="97"/>
      <c r="AF126" s="97"/>
      <c r="AG126" s="97"/>
      <c r="AH126" s="97"/>
      <c r="AI126" s="97"/>
      <c r="AJ126" s="97"/>
      <c r="AK126" s="97"/>
      <c r="AL126" s="97"/>
      <c r="AM126" s="97"/>
      <c r="AN126" s="97"/>
      <c r="AO126" s="97"/>
      <c r="AP126" s="97"/>
    </row>
    <row r="127" spans="2:42" x14ac:dyDescent="0.2">
      <c r="B127" s="97"/>
      <c r="C127" s="97"/>
      <c r="D127" s="97"/>
      <c r="E127" s="97"/>
      <c r="F127" s="97"/>
      <c r="G127" s="97"/>
      <c r="H127" s="97"/>
      <c r="I127" s="97"/>
      <c r="J127" s="97"/>
      <c r="K127" s="97"/>
      <c r="L127" s="97"/>
      <c r="N127" s="97"/>
      <c r="O127" s="97"/>
      <c r="P127" s="97"/>
      <c r="Q127" s="97"/>
      <c r="R127" s="97"/>
      <c r="S127" s="97"/>
      <c r="T127" s="97"/>
      <c r="U127" s="97"/>
      <c r="V127" s="97"/>
      <c r="W127" s="97"/>
      <c r="X127" s="97"/>
      <c r="Y127" s="97"/>
      <c r="Z127" s="97"/>
      <c r="AA127" s="97"/>
      <c r="AB127" s="97"/>
      <c r="AC127" s="97"/>
      <c r="AD127" s="97"/>
      <c r="AE127" s="97"/>
      <c r="AF127" s="97"/>
      <c r="AG127" s="97"/>
      <c r="AH127" s="97"/>
      <c r="AI127" s="97"/>
      <c r="AJ127" s="97"/>
      <c r="AK127" s="97"/>
      <c r="AL127" s="97"/>
      <c r="AM127" s="97"/>
      <c r="AN127" s="97"/>
      <c r="AO127" s="97"/>
      <c r="AP127" s="97"/>
    </row>
    <row r="128" spans="2:42" x14ac:dyDescent="0.2">
      <c r="B128" s="97"/>
      <c r="C128" s="97"/>
      <c r="D128" s="97"/>
      <c r="E128" s="97"/>
      <c r="F128" s="97"/>
      <c r="G128" s="97"/>
      <c r="H128" s="97"/>
      <c r="I128" s="97"/>
      <c r="J128" s="97"/>
      <c r="K128" s="97"/>
      <c r="L128" s="97"/>
      <c r="N128" s="97"/>
      <c r="O128" s="97"/>
      <c r="P128" s="97"/>
      <c r="Q128" s="97"/>
      <c r="R128" s="97"/>
      <c r="S128" s="97"/>
      <c r="T128" s="97"/>
      <c r="U128" s="97"/>
      <c r="V128" s="97"/>
      <c r="W128" s="97"/>
      <c r="X128" s="97"/>
      <c r="Y128" s="97"/>
      <c r="Z128" s="97"/>
      <c r="AA128" s="97"/>
      <c r="AB128" s="97"/>
      <c r="AC128" s="97"/>
      <c r="AD128" s="97"/>
      <c r="AE128" s="97"/>
      <c r="AF128" s="97"/>
      <c r="AG128" s="97"/>
      <c r="AH128" s="97"/>
      <c r="AI128" s="97"/>
      <c r="AJ128" s="97"/>
      <c r="AK128" s="97"/>
      <c r="AL128" s="97"/>
      <c r="AM128" s="97"/>
      <c r="AN128" s="97"/>
      <c r="AO128" s="97"/>
      <c r="AP128" s="97"/>
    </row>
    <row r="129" spans="2:42" x14ac:dyDescent="0.2">
      <c r="B129" s="97"/>
      <c r="C129" s="97"/>
      <c r="D129" s="97"/>
      <c r="E129" s="97"/>
      <c r="F129" s="97"/>
      <c r="G129" s="97"/>
      <c r="H129" s="97"/>
      <c r="I129" s="97"/>
      <c r="J129" s="97"/>
      <c r="K129" s="97"/>
      <c r="L129" s="97"/>
      <c r="N129" s="97"/>
      <c r="O129" s="97"/>
      <c r="P129" s="97"/>
      <c r="Q129" s="97"/>
      <c r="R129" s="97"/>
      <c r="S129" s="97"/>
      <c r="T129" s="97"/>
      <c r="U129" s="97"/>
      <c r="V129" s="97"/>
      <c r="W129" s="97"/>
      <c r="X129" s="97"/>
      <c r="Y129" s="97"/>
      <c r="Z129" s="97"/>
      <c r="AA129" s="97"/>
      <c r="AB129" s="97"/>
      <c r="AC129" s="97"/>
      <c r="AD129" s="97"/>
      <c r="AE129" s="97"/>
      <c r="AF129" s="97"/>
      <c r="AG129" s="97"/>
      <c r="AH129" s="97"/>
      <c r="AI129" s="97"/>
      <c r="AJ129" s="97"/>
      <c r="AK129" s="97"/>
      <c r="AL129" s="97"/>
      <c r="AM129" s="97"/>
      <c r="AN129" s="97"/>
      <c r="AO129" s="97"/>
      <c r="AP129" s="97"/>
    </row>
    <row r="130" spans="2:42" x14ac:dyDescent="0.2">
      <c r="B130" s="97"/>
      <c r="C130" s="97"/>
      <c r="D130" s="97"/>
      <c r="E130" s="97"/>
      <c r="F130" s="97"/>
      <c r="G130" s="97"/>
      <c r="H130" s="97"/>
      <c r="I130" s="97"/>
      <c r="J130" s="97"/>
      <c r="K130" s="97"/>
      <c r="L130" s="97"/>
      <c r="N130" s="97"/>
      <c r="O130" s="97"/>
      <c r="P130" s="97"/>
      <c r="Q130" s="97"/>
      <c r="R130" s="97"/>
      <c r="S130" s="97"/>
      <c r="T130" s="97"/>
      <c r="U130" s="97"/>
      <c r="V130" s="97"/>
      <c r="W130" s="97"/>
      <c r="X130" s="97"/>
      <c r="Y130" s="97"/>
      <c r="Z130" s="97"/>
      <c r="AA130" s="97"/>
      <c r="AB130" s="97"/>
      <c r="AC130" s="97"/>
      <c r="AD130" s="97"/>
      <c r="AE130" s="97"/>
      <c r="AF130" s="97"/>
      <c r="AG130" s="97"/>
      <c r="AH130" s="97"/>
      <c r="AI130" s="97"/>
      <c r="AJ130" s="97"/>
      <c r="AK130" s="97"/>
      <c r="AL130" s="97"/>
      <c r="AM130" s="97"/>
      <c r="AN130" s="97"/>
      <c r="AO130" s="97"/>
      <c r="AP130" s="97"/>
    </row>
    <row r="131" spans="2:42" x14ac:dyDescent="0.2">
      <c r="B131" s="97"/>
      <c r="C131" s="97"/>
      <c r="D131" s="97"/>
      <c r="E131" s="97"/>
      <c r="F131" s="97"/>
      <c r="G131" s="97"/>
      <c r="H131" s="97"/>
      <c r="I131" s="97"/>
      <c r="J131" s="97"/>
      <c r="K131" s="97"/>
      <c r="L131" s="97"/>
      <c r="N131" s="97"/>
      <c r="O131" s="97"/>
      <c r="P131" s="97"/>
      <c r="Q131" s="97"/>
      <c r="R131" s="97"/>
      <c r="S131" s="97"/>
      <c r="T131" s="97"/>
      <c r="U131" s="97"/>
      <c r="V131" s="97"/>
      <c r="W131" s="97"/>
      <c r="X131" s="97"/>
      <c r="Y131" s="97"/>
      <c r="Z131" s="97"/>
      <c r="AA131" s="97"/>
      <c r="AB131" s="97"/>
      <c r="AC131" s="97"/>
      <c r="AD131" s="97"/>
      <c r="AE131" s="97"/>
      <c r="AF131" s="97"/>
      <c r="AG131" s="97"/>
      <c r="AH131" s="97"/>
      <c r="AI131" s="97"/>
      <c r="AJ131" s="97"/>
      <c r="AK131" s="97"/>
      <c r="AL131" s="97"/>
      <c r="AM131" s="97"/>
      <c r="AN131" s="97"/>
      <c r="AO131" s="97"/>
      <c r="AP131" s="97"/>
    </row>
    <row r="132" spans="2:42" x14ac:dyDescent="0.2">
      <c r="B132" s="97"/>
      <c r="C132" s="97"/>
      <c r="D132" s="97"/>
      <c r="E132" s="97"/>
      <c r="F132" s="97"/>
      <c r="G132" s="97"/>
      <c r="H132" s="97"/>
      <c r="I132" s="97"/>
      <c r="J132" s="97"/>
      <c r="K132" s="97"/>
      <c r="L132" s="97"/>
      <c r="N132" s="97"/>
      <c r="O132" s="97"/>
      <c r="P132" s="97"/>
      <c r="Q132" s="97"/>
      <c r="R132" s="97"/>
      <c r="S132" s="97"/>
      <c r="T132" s="97"/>
      <c r="U132" s="97"/>
      <c r="V132" s="97"/>
      <c r="W132" s="97"/>
      <c r="X132" s="97"/>
      <c r="Y132" s="97"/>
      <c r="Z132" s="97"/>
      <c r="AA132" s="97"/>
      <c r="AB132" s="97"/>
      <c r="AC132" s="97"/>
      <c r="AD132" s="97"/>
      <c r="AE132" s="97"/>
      <c r="AF132" s="97"/>
      <c r="AG132" s="97"/>
      <c r="AH132" s="97"/>
      <c r="AI132" s="97"/>
      <c r="AJ132" s="97"/>
      <c r="AK132" s="97"/>
      <c r="AL132" s="97"/>
      <c r="AM132" s="97"/>
      <c r="AN132" s="97"/>
      <c r="AO132" s="97"/>
      <c r="AP132" s="97"/>
    </row>
    <row r="133" spans="2:42" x14ac:dyDescent="0.2">
      <c r="B133" s="97"/>
      <c r="C133" s="97"/>
      <c r="D133" s="97"/>
      <c r="E133" s="97"/>
      <c r="F133" s="97"/>
      <c r="G133" s="97"/>
      <c r="H133" s="97"/>
      <c r="I133" s="97"/>
      <c r="J133" s="97"/>
      <c r="K133" s="97"/>
      <c r="L133" s="97"/>
      <c r="N133" s="97"/>
      <c r="O133" s="97"/>
      <c r="P133" s="97"/>
      <c r="Q133" s="97"/>
      <c r="R133" s="97"/>
      <c r="S133" s="97"/>
      <c r="T133" s="97"/>
      <c r="U133" s="97"/>
      <c r="V133" s="97"/>
      <c r="W133" s="97"/>
      <c r="X133" s="97"/>
      <c r="Y133" s="97"/>
      <c r="Z133" s="97"/>
      <c r="AA133" s="97"/>
      <c r="AB133" s="97"/>
      <c r="AC133" s="97"/>
      <c r="AD133" s="97"/>
      <c r="AE133" s="97"/>
      <c r="AF133" s="97"/>
      <c r="AG133" s="97"/>
      <c r="AH133" s="97"/>
      <c r="AI133" s="97"/>
      <c r="AJ133" s="97"/>
      <c r="AK133" s="97"/>
      <c r="AL133" s="97"/>
      <c r="AM133" s="97"/>
      <c r="AN133" s="97"/>
      <c r="AO133" s="97"/>
      <c r="AP133" s="97"/>
    </row>
    <row r="134" spans="2:42" x14ac:dyDescent="0.2">
      <c r="B134" s="97"/>
      <c r="C134" s="97"/>
      <c r="D134" s="97"/>
      <c r="E134" s="97"/>
      <c r="F134" s="97"/>
      <c r="G134" s="97"/>
      <c r="H134" s="97"/>
      <c r="I134" s="97"/>
      <c r="J134" s="97"/>
      <c r="K134" s="97"/>
      <c r="L134" s="97"/>
      <c r="N134" s="97"/>
      <c r="O134" s="97"/>
      <c r="P134" s="97"/>
      <c r="Q134" s="97"/>
      <c r="R134" s="97"/>
      <c r="S134" s="97"/>
      <c r="T134" s="97"/>
      <c r="U134" s="97"/>
      <c r="V134" s="97"/>
      <c r="W134" s="97"/>
      <c r="X134" s="97"/>
      <c r="Y134" s="97"/>
      <c r="Z134" s="97"/>
      <c r="AA134" s="97"/>
      <c r="AB134" s="97"/>
      <c r="AC134" s="97"/>
      <c r="AD134" s="97"/>
      <c r="AE134" s="97"/>
      <c r="AF134" s="97"/>
      <c r="AG134" s="97"/>
      <c r="AH134" s="97"/>
      <c r="AI134" s="97"/>
      <c r="AJ134" s="97"/>
      <c r="AK134" s="97"/>
      <c r="AL134" s="97"/>
      <c r="AM134" s="97"/>
      <c r="AN134" s="97"/>
      <c r="AO134" s="97"/>
      <c r="AP134" s="97"/>
    </row>
    <row r="135" spans="2:42" x14ac:dyDescent="0.2">
      <c r="B135" s="97"/>
      <c r="C135" s="97"/>
      <c r="D135" s="97"/>
      <c r="E135" s="97"/>
      <c r="F135" s="97"/>
      <c r="G135" s="97"/>
      <c r="H135" s="97"/>
      <c r="I135" s="97"/>
      <c r="J135" s="97"/>
      <c r="K135" s="97"/>
      <c r="L135" s="97"/>
      <c r="N135" s="97"/>
      <c r="O135" s="97"/>
      <c r="P135" s="97"/>
      <c r="Q135" s="97"/>
      <c r="R135" s="97"/>
      <c r="S135" s="97"/>
      <c r="T135" s="97"/>
      <c r="U135" s="97"/>
      <c r="V135" s="97"/>
      <c r="W135" s="97"/>
      <c r="X135" s="97"/>
      <c r="Y135" s="97"/>
      <c r="Z135" s="97"/>
      <c r="AA135" s="97"/>
      <c r="AB135" s="97"/>
      <c r="AC135" s="97"/>
      <c r="AD135" s="97"/>
      <c r="AE135" s="97"/>
      <c r="AF135" s="97"/>
      <c r="AG135" s="97"/>
      <c r="AH135" s="97"/>
      <c r="AI135" s="97"/>
      <c r="AJ135" s="97"/>
      <c r="AK135" s="97"/>
      <c r="AL135" s="97"/>
      <c r="AM135" s="97"/>
      <c r="AN135" s="97"/>
      <c r="AO135" s="97"/>
      <c r="AP135" s="97"/>
    </row>
    <row r="136" spans="2:42" x14ac:dyDescent="0.2">
      <c r="B136" s="97"/>
      <c r="C136" s="97"/>
      <c r="D136" s="97"/>
      <c r="E136" s="97"/>
      <c r="F136" s="97"/>
      <c r="G136" s="97"/>
      <c r="H136" s="97"/>
      <c r="I136" s="97"/>
      <c r="J136" s="97"/>
      <c r="K136" s="97"/>
      <c r="L136" s="97"/>
      <c r="N136" s="97"/>
      <c r="O136" s="97"/>
      <c r="P136" s="97"/>
      <c r="Q136" s="97"/>
      <c r="R136" s="97"/>
      <c r="S136" s="97"/>
      <c r="T136" s="97"/>
      <c r="U136" s="97"/>
      <c r="V136" s="97"/>
      <c r="W136" s="97"/>
      <c r="X136" s="97"/>
      <c r="Y136" s="97"/>
      <c r="Z136" s="97"/>
      <c r="AA136" s="97"/>
      <c r="AB136" s="97"/>
      <c r="AC136" s="97"/>
      <c r="AD136" s="97"/>
      <c r="AE136" s="97"/>
      <c r="AF136" s="97"/>
      <c r="AG136" s="97"/>
      <c r="AH136" s="97"/>
      <c r="AI136" s="97"/>
      <c r="AJ136" s="97"/>
      <c r="AK136" s="97"/>
      <c r="AL136" s="97"/>
      <c r="AM136" s="97"/>
      <c r="AN136" s="97"/>
      <c r="AO136" s="97"/>
      <c r="AP136" s="97"/>
    </row>
    <row r="137" spans="2:42" x14ac:dyDescent="0.2">
      <c r="B137" s="97"/>
      <c r="C137" s="97"/>
      <c r="D137" s="97"/>
      <c r="E137" s="97"/>
      <c r="F137" s="97"/>
      <c r="G137" s="97"/>
      <c r="H137" s="97"/>
      <c r="I137" s="97"/>
      <c r="J137" s="97"/>
      <c r="K137" s="97"/>
      <c r="L137" s="97"/>
      <c r="N137" s="97"/>
      <c r="O137" s="97"/>
      <c r="P137" s="97"/>
      <c r="Q137" s="97"/>
      <c r="R137" s="97"/>
      <c r="S137" s="97"/>
      <c r="T137" s="97"/>
      <c r="U137" s="97"/>
      <c r="V137" s="97"/>
      <c r="W137" s="97"/>
      <c r="X137" s="97"/>
      <c r="Y137" s="97"/>
      <c r="Z137" s="97"/>
      <c r="AA137" s="97"/>
      <c r="AB137" s="97"/>
      <c r="AC137" s="97"/>
      <c r="AD137" s="97"/>
      <c r="AE137" s="97"/>
      <c r="AF137" s="97"/>
      <c r="AG137" s="97"/>
      <c r="AH137" s="97"/>
      <c r="AI137" s="97"/>
      <c r="AJ137" s="97"/>
      <c r="AK137" s="97"/>
      <c r="AL137" s="97"/>
      <c r="AM137" s="97"/>
      <c r="AN137" s="97"/>
      <c r="AO137" s="97"/>
      <c r="AP137" s="97"/>
    </row>
    <row r="138" spans="2:42" x14ac:dyDescent="0.2">
      <c r="B138" s="97"/>
      <c r="C138" s="97"/>
      <c r="D138" s="97"/>
      <c r="E138" s="97"/>
      <c r="F138" s="97"/>
      <c r="G138" s="97"/>
      <c r="H138" s="97"/>
      <c r="I138" s="97"/>
      <c r="J138" s="97"/>
      <c r="K138" s="97"/>
      <c r="L138" s="97"/>
      <c r="N138" s="97"/>
      <c r="O138" s="97"/>
      <c r="P138" s="97"/>
      <c r="Q138" s="97"/>
      <c r="R138" s="97"/>
      <c r="S138" s="97"/>
      <c r="T138" s="97"/>
      <c r="U138" s="97"/>
      <c r="V138" s="97"/>
      <c r="W138" s="97"/>
      <c r="X138" s="97"/>
      <c r="Y138" s="97"/>
      <c r="Z138" s="97"/>
      <c r="AA138" s="97"/>
      <c r="AB138" s="97"/>
      <c r="AC138" s="97"/>
      <c r="AD138" s="97"/>
      <c r="AE138" s="97"/>
      <c r="AF138" s="97"/>
      <c r="AG138" s="97"/>
      <c r="AH138" s="97"/>
      <c r="AI138" s="97"/>
      <c r="AJ138" s="97"/>
      <c r="AK138" s="97"/>
      <c r="AL138" s="97"/>
      <c r="AM138" s="97"/>
      <c r="AN138" s="97"/>
      <c r="AO138" s="97"/>
      <c r="AP138" s="97"/>
    </row>
    <row r="139" spans="2:42" x14ac:dyDescent="0.2">
      <c r="B139" s="97"/>
      <c r="C139" s="97"/>
      <c r="D139" s="97"/>
      <c r="E139" s="97"/>
      <c r="F139" s="97"/>
      <c r="G139" s="97"/>
      <c r="H139" s="97"/>
      <c r="I139" s="97"/>
      <c r="J139" s="97"/>
      <c r="K139" s="97"/>
      <c r="L139" s="97"/>
      <c r="N139" s="97"/>
      <c r="O139" s="97"/>
      <c r="P139" s="97"/>
      <c r="Q139" s="97"/>
      <c r="R139" s="97"/>
      <c r="S139" s="97"/>
      <c r="T139" s="97"/>
      <c r="U139" s="97"/>
      <c r="V139" s="97"/>
      <c r="W139" s="97"/>
      <c r="X139" s="97"/>
      <c r="Y139" s="97"/>
      <c r="Z139" s="97"/>
      <c r="AA139" s="97"/>
      <c r="AB139" s="97"/>
      <c r="AC139" s="97"/>
      <c r="AD139" s="97"/>
      <c r="AE139" s="97"/>
      <c r="AF139" s="97"/>
      <c r="AG139" s="97"/>
      <c r="AH139" s="97"/>
      <c r="AI139" s="97"/>
      <c r="AJ139" s="97"/>
      <c r="AK139" s="97"/>
      <c r="AL139" s="97"/>
      <c r="AM139" s="97"/>
      <c r="AN139" s="97"/>
      <c r="AO139" s="97"/>
      <c r="AP139" s="97"/>
    </row>
    <row r="140" spans="2:42" x14ac:dyDescent="0.2">
      <c r="B140" s="97"/>
      <c r="C140" s="97"/>
      <c r="D140" s="97"/>
      <c r="E140" s="97"/>
      <c r="F140" s="97"/>
      <c r="G140" s="97"/>
      <c r="H140" s="97"/>
      <c r="I140" s="97"/>
      <c r="J140" s="97"/>
      <c r="K140" s="97"/>
      <c r="L140" s="97"/>
      <c r="N140" s="97"/>
      <c r="O140" s="97"/>
      <c r="P140" s="97"/>
      <c r="Q140" s="97"/>
      <c r="R140" s="97"/>
      <c r="S140" s="97"/>
      <c r="T140" s="97"/>
      <c r="U140" s="97"/>
      <c r="V140" s="97"/>
      <c r="W140" s="97"/>
      <c r="X140" s="97"/>
      <c r="Y140" s="97"/>
      <c r="Z140" s="97"/>
      <c r="AA140" s="97"/>
      <c r="AB140" s="97"/>
      <c r="AC140" s="97"/>
      <c r="AD140" s="97"/>
      <c r="AE140" s="97"/>
      <c r="AF140" s="97"/>
      <c r="AG140" s="97"/>
      <c r="AH140" s="97"/>
      <c r="AI140" s="97"/>
      <c r="AJ140" s="97"/>
      <c r="AK140" s="97"/>
      <c r="AL140" s="97"/>
      <c r="AM140" s="97"/>
      <c r="AN140" s="97"/>
      <c r="AO140" s="97"/>
      <c r="AP140" s="97"/>
    </row>
    <row r="141" spans="2:42" x14ac:dyDescent="0.2">
      <c r="B141" s="97"/>
      <c r="C141" s="97"/>
      <c r="D141" s="97"/>
      <c r="E141" s="97"/>
      <c r="F141" s="97"/>
      <c r="G141" s="97"/>
      <c r="H141" s="97"/>
      <c r="I141" s="97"/>
      <c r="J141" s="97"/>
      <c r="K141" s="97"/>
      <c r="L141" s="97"/>
      <c r="N141" s="97"/>
      <c r="O141" s="97"/>
      <c r="P141" s="97"/>
      <c r="Q141" s="97"/>
      <c r="R141" s="97"/>
      <c r="S141" s="97"/>
      <c r="T141" s="97"/>
      <c r="U141" s="97"/>
      <c r="V141" s="97"/>
      <c r="W141" s="97"/>
      <c r="X141" s="97"/>
      <c r="Y141" s="97"/>
      <c r="Z141" s="97"/>
      <c r="AA141" s="97"/>
      <c r="AB141" s="97"/>
      <c r="AC141" s="97"/>
      <c r="AD141" s="97"/>
      <c r="AE141" s="97"/>
      <c r="AF141" s="97"/>
      <c r="AG141" s="97"/>
      <c r="AH141" s="97"/>
      <c r="AI141" s="97"/>
      <c r="AJ141" s="97"/>
      <c r="AK141" s="97"/>
      <c r="AL141" s="97"/>
      <c r="AM141" s="97"/>
      <c r="AN141" s="97"/>
      <c r="AO141" s="97"/>
      <c r="AP141" s="97"/>
    </row>
    <row r="142" spans="2:42" x14ac:dyDescent="0.2">
      <c r="B142" s="97"/>
      <c r="C142" s="97"/>
      <c r="D142" s="97"/>
      <c r="E142" s="97"/>
      <c r="F142" s="97"/>
      <c r="G142" s="97"/>
      <c r="H142" s="97"/>
      <c r="I142" s="97"/>
      <c r="J142" s="97"/>
      <c r="K142" s="97"/>
      <c r="L142" s="97"/>
      <c r="N142" s="97"/>
      <c r="O142" s="97"/>
      <c r="P142" s="97"/>
      <c r="Q142" s="97"/>
      <c r="R142" s="97"/>
      <c r="S142" s="97"/>
      <c r="T142" s="97"/>
      <c r="U142" s="97"/>
      <c r="V142" s="97"/>
      <c r="W142" s="97"/>
      <c r="X142" s="97"/>
      <c r="Y142" s="97"/>
      <c r="Z142" s="97"/>
      <c r="AA142" s="97"/>
      <c r="AB142" s="97"/>
      <c r="AC142" s="97"/>
      <c r="AD142" s="97"/>
      <c r="AE142" s="97"/>
      <c r="AF142" s="97"/>
      <c r="AG142" s="97"/>
      <c r="AH142" s="97"/>
      <c r="AI142" s="97"/>
      <c r="AJ142" s="97"/>
      <c r="AK142" s="97"/>
      <c r="AL142" s="97"/>
      <c r="AM142" s="97"/>
      <c r="AN142" s="97"/>
      <c r="AO142" s="97"/>
      <c r="AP142" s="97"/>
    </row>
    <row r="143" spans="2:42" x14ac:dyDescent="0.2">
      <c r="B143" s="97"/>
      <c r="C143" s="97"/>
      <c r="D143" s="97"/>
      <c r="E143" s="97"/>
      <c r="F143" s="97"/>
      <c r="G143" s="97"/>
      <c r="H143" s="97"/>
      <c r="I143" s="97"/>
      <c r="J143" s="97"/>
      <c r="K143" s="97"/>
      <c r="L143" s="97"/>
      <c r="N143" s="97"/>
      <c r="O143" s="97"/>
      <c r="P143" s="97"/>
      <c r="Q143" s="97"/>
      <c r="R143" s="97"/>
      <c r="S143" s="97"/>
      <c r="T143" s="97"/>
      <c r="U143" s="97"/>
      <c r="V143" s="97"/>
      <c r="W143" s="97"/>
      <c r="X143" s="97"/>
      <c r="Y143" s="97"/>
      <c r="Z143" s="97"/>
      <c r="AA143" s="97"/>
      <c r="AB143" s="97"/>
      <c r="AC143" s="97"/>
      <c r="AD143" s="97"/>
      <c r="AE143" s="97"/>
      <c r="AF143" s="97"/>
      <c r="AG143" s="97"/>
      <c r="AH143" s="97"/>
      <c r="AI143" s="97"/>
      <c r="AJ143" s="97"/>
      <c r="AK143" s="97"/>
      <c r="AL143" s="97"/>
      <c r="AM143" s="97"/>
      <c r="AN143" s="97"/>
      <c r="AO143" s="97"/>
      <c r="AP143" s="97"/>
    </row>
    <row r="144" spans="2:42" x14ac:dyDescent="0.2">
      <c r="B144" s="97"/>
      <c r="C144" s="97"/>
      <c r="D144" s="97"/>
      <c r="E144" s="97"/>
      <c r="F144" s="97"/>
      <c r="G144" s="97"/>
      <c r="H144" s="97"/>
      <c r="I144" s="97"/>
      <c r="J144" s="97"/>
      <c r="K144" s="97"/>
      <c r="L144" s="97"/>
      <c r="N144" s="97"/>
      <c r="O144" s="97"/>
      <c r="P144" s="97"/>
      <c r="Q144" s="97"/>
      <c r="R144" s="97"/>
      <c r="S144" s="97"/>
      <c r="T144" s="97"/>
      <c r="U144" s="97"/>
      <c r="V144" s="97"/>
      <c r="W144" s="97"/>
      <c r="X144" s="97"/>
      <c r="Y144" s="97"/>
      <c r="Z144" s="97"/>
      <c r="AA144" s="97"/>
      <c r="AB144" s="97"/>
      <c r="AC144" s="97"/>
      <c r="AD144" s="97"/>
      <c r="AE144" s="97"/>
      <c r="AF144" s="97"/>
      <c r="AG144" s="97"/>
      <c r="AH144" s="97"/>
      <c r="AI144" s="97"/>
      <c r="AJ144" s="97"/>
      <c r="AK144" s="97"/>
      <c r="AL144" s="97"/>
      <c r="AM144" s="97"/>
      <c r="AN144" s="97"/>
      <c r="AO144" s="97"/>
      <c r="AP144" s="97"/>
    </row>
    <row r="145" spans="2:42" x14ac:dyDescent="0.2">
      <c r="B145" s="97"/>
      <c r="C145" s="97"/>
      <c r="D145" s="97"/>
      <c r="E145" s="97"/>
      <c r="F145" s="97"/>
      <c r="G145" s="97"/>
      <c r="H145" s="97"/>
      <c r="I145" s="97"/>
      <c r="J145" s="97"/>
      <c r="K145" s="97"/>
      <c r="L145" s="97"/>
      <c r="N145" s="97"/>
      <c r="O145" s="97"/>
      <c r="P145" s="97"/>
      <c r="Q145" s="97"/>
      <c r="R145" s="97"/>
      <c r="S145" s="97"/>
      <c r="T145" s="97"/>
      <c r="U145" s="97"/>
      <c r="V145" s="97"/>
      <c r="W145" s="97"/>
      <c r="X145" s="97"/>
      <c r="Y145" s="97"/>
      <c r="Z145" s="97"/>
      <c r="AA145" s="97"/>
      <c r="AB145" s="97"/>
      <c r="AC145" s="97"/>
      <c r="AD145" s="97"/>
      <c r="AE145" s="97"/>
      <c r="AF145" s="97"/>
      <c r="AG145" s="97"/>
      <c r="AH145" s="97"/>
      <c r="AI145" s="97"/>
      <c r="AJ145" s="97"/>
      <c r="AK145" s="97"/>
      <c r="AL145" s="97"/>
      <c r="AM145" s="97"/>
      <c r="AN145" s="97"/>
      <c r="AO145" s="97"/>
      <c r="AP145" s="97"/>
    </row>
    <row r="146" spans="2:42" x14ac:dyDescent="0.2">
      <c r="B146" s="97"/>
      <c r="C146" s="97"/>
      <c r="D146" s="97"/>
      <c r="E146" s="97"/>
      <c r="F146" s="97"/>
      <c r="G146" s="97"/>
      <c r="H146" s="97"/>
      <c r="I146" s="97"/>
      <c r="J146" s="97"/>
      <c r="K146" s="97"/>
      <c r="L146" s="97"/>
      <c r="N146" s="97"/>
      <c r="O146" s="97"/>
      <c r="P146" s="97"/>
      <c r="Q146" s="97"/>
      <c r="R146" s="97"/>
      <c r="S146" s="97"/>
      <c r="T146" s="97"/>
      <c r="U146" s="97"/>
      <c r="V146" s="97"/>
      <c r="W146" s="97"/>
      <c r="X146" s="97"/>
      <c r="Y146" s="97"/>
      <c r="Z146" s="97"/>
      <c r="AA146" s="97"/>
      <c r="AB146" s="97"/>
      <c r="AC146" s="97"/>
      <c r="AD146" s="97"/>
      <c r="AE146" s="97"/>
      <c r="AF146" s="97"/>
      <c r="AG146" s="97"/>
      <c r="AH146" s="97"/>
      <c r="AI146" s="97"/>
      <c r="AJ146" s="97"/>
      <c r="AK146" s="97"/>
      <c r="AL146" s="97"/>
      <c r="AM146" s="97"/>
      <c r="AN146" s="97"/>
      <c r="AO146" s="97"/>
      <c r="AP146" s="97"/>
    </row>
    <row r="147" spans="2:42" x14ac:dyDescent="0.2">
      <c r="B147" s="97"/>
      <c r="C147" s="97"/>
      <c r="D147" s="97"/>
      <c r="E147" s="97"/>
      <c r="F147" s="97"/>
      <c r="G147" s="97"/>
      <c r="H147" s="97"/>
      <c r="I147" s="97"/>
      <c r="J147" s="97"/>
      <c r="K147" s="97"/>
      <c r="L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97"/>
      <c r="AK147" s="97"/>
      <c r="AL147" s="97"/>
      <c r="AM147" s="97"/>
      <c r="AN147" s="97"/>
      <c r="AO147" s="97"/>
      <c r="AP147" s="97"/>
    </row>
    <row r="148" spans="2:42" x14ac:dyDescent="0.2">
      <c r="B148" s="97"/>
      <c r="C148" s="97"/>
      <c r="D148" s="97"/>
      <c r="E148" s="97"/>
      <c r="F148" s="97"/>
      <c r="G148" s="97"/>
      <c r="H148" s="97"/>
      <c r="I148" s="97"/>
      <c r="J148" s="97"/>
      <c r="K148" s="97"/>
      <c r="L148" s="97"/>
      <c r="N148" s="97"/>
      <c r="O148" s="97"/>
      <c r="P148" s="97"/>
      <c r="Q148" s="97"/>
      <c r="R148" s="97"/>
      <c r="S148" s="97"/>
      <c r="T148" s="97"/>
      <c r="U148" s="97"/>
      <c r="V148" s="97"/>
      <c r="W148" s="97"/>
      <c r="X148" s="97"/>
      <c r="Y148" s="97"/>
      <c r="Z148" s="97"/>
      <c r="AA148" s="97"/>
      <c r="AB148" s="97"/>
      <c r="AC148" s="97"/>
      <c r="AD148" s="97"/>
      <c r="AE148" s="97"/>
      <c r="AF148" s="97"/>
      <c r="AG148" s="97"/>
      <c r="AH148" s="97"/>
      <c r="AI148" s="97"/>
      <c r="AJ148" s="97"/>
      <c r="AK148" s="97"/>
      <c r="AL148" s="97"/>
      <c r="AM148" s="97"/>
      <c r="AN148" s="97"/>
      <c r="AO148" s="97"/>
      <c r="AP148" s="97"/>
    </row>
    <row r="149" spans="2:42" x14ac:dyDescent="0.2">
      <c r="B149" s="97"/>
      <c r="C149" s="97"/>
      <c r="D149" s="97"/>
      <c r="E149" s="97"/>
      <c r="F149" s="97"/>
      <c r="G149" s="97"/>
      <c r="H149" s="97"/>
      <c r="I149" s="97"/>
      <c r="J149" s="97"/>
      <c r="K149" s="97"/>
      <c r="L149" s="97"/>
      <c r="N149" s="97"/>
      <c r="O149" s="97"/>
      <c r="P149" s="97"/>
      <c r="Q149" s="97"/>
      <c r="R149" s="97"/>
      <c r="S149" s="97"/>
      <c r="T149" s="97"/>
      <c r="U149" s="97"/>
      <c r="V149" s="97"/>
      <c r="W149" s="97"/>
      <c r="X149" s="97"/>
      <c r="Y149" s="97"/>
      <c r="Z149" s="97"/>
      <c r="AA149" s="97"/>
      <c r="AB149" s="97"/>
      <c r="AC149" s="97"/>
      <c r="AD149" s="97"/>
      <c r="AE149" s="97"/>
      <c r="AF149" s="97"/>
      <c r="AG149" s="97"/>
      <c r="AH149" s="97"/>
      <c r="AI149" s="97"/>
      <c r="AJ149" s="97"/>
      <c r="AK149" s="97"/>
      <c r="AL149" s="97"/>
      <c r="AM149" s="97"/>
      <c r="AN149" s="97"/>
      <c r="AO149" s="97"/>
      <c r="AP149" s="97"/>
    </row>
    <row r="150" spans="2:42" x14ac:dyDescent="0.2">
      <c r="B150" s="97"/>
      <c r="C150" s="97"/>
      <c r="D150" s="97"/>
      <c r="E150" s="97"/>
      <c r="F150" s="97"/>
      <c r="G150" s="97"/>
      <c r="H150" s="97"/>
      <c r="I150" s="97"/>
      <c r="J150" s="97"/>
      <c r="K150" s="97"/>
      <c r="L150" s="97"/>
      <c r="N150" s="97"/>
      <c r="O150" s="97"/>
      <c r="P150" s="97"/>
      <c r="Q150" s="97"/>
      <c r="R150" s="97"/>
      <c r="S150" s="97"/>
      <c r="T150" s="97"/>
      <c r="U150" s="97"/>
      <c r="V150" s="97"/>
      <c r="W150" s="97"/>
      <c r="X150" s="97"/>
      <c r="Y150" s="97"/>
      <c r="Z150" s="97"/>
      <c r="AA150" s="97"/>
      <c r="AB150" s="97"/>
      <c r="AC150" s="97"/>
      <c r="AD150" s="97"/>
      <c r="AE150" s="97"/>
      <c r="AF150" s="97"/>
      <c r="AG150" s="97"/>
      <c r="AH150" s="97"/>
      <c r="AI150" s="97"/>
      <c r="AJ150" s="97"/>
      <c r="AK150" s="97"/>
      <c r="AL150" s="97"/>
      <c r="AM150" s="97"/>
      <c r="AN150" s="97"/>
      <c r="AO150" s="97"/>
      <c r="AP150" s="97"/>
    </row>
    <row r="151" spans="2:42" x14ac:dyDescent="0.2">
      <c r="B151" s="97"/>
      <c r="C151" s="97"/>
      <c r="D151" s="97"/>
      <c r="E151" s="97"/>
      <c r="F151" s="97"/>
      <c r="G151" s="97"/>
      <c r="H151" s="97"/>
      <c r="I151" s="97"/>
      <c r="J151" s="97"/>
      <c r="K151" s="97"/>
      <c r="L151" s="97"/>
      <c r="N151" s="97"/>
      <c r="O151" s="97"/>
      <c r="P151" s="97"/>
      <c r="Q151" s="97"/>
      <c r="R151" s="97"/>
      <c r="S151" s="97"/>
      <c r="T151" s="97"/>
      <c r="U151" s="97"/>
      <c r="V151" s="97"/>
      <c r="W151" s="97"/>
      <c r="X151" s="97"/>
      <c r="Y151" s="97"/>
      <c r="Z151" s="97"/>
      <c r="AA151" s="97"/>
      <c r="AB151" s="97"/>
      <c r="AC151" s="97"/>
      <c r="AD151" s="97"/>
      <c r="AE151" s="97"/>
      <c r="AF151" s="97"/>
      <c r="AG151" s="97"/>
      <c r="AH151" s="97"/>
      <c r="AI151" s="97"/>
      <c r="AJ151" s="97"/>
      <c r="AK151" s="97"/>
      <c r="AL151" s="97"/>
      <c r="AM151" s="97"/>
      <c r="AN151" s="97"/>
      <c r="AO151" s="97"/>
      <c r="AP151" s="97"/>
    </row>
    <row r="152" spans="2:42" x14ac:dyDescent="0.2">
      <c r="B152" s="97"/>
      <c r="C152" s="97"/>
      <c r="D152" s="97"/>
      <c r="E152" s="97"/>
      <c r="F152" s="97"/>
      <c r="G152" s="97"/>
      <c r="H152" s="97"/>
      <c r="I152" s="97"/>
      <c r="J152" s="97"/>
      <c r="K152" s="97"/>
      <c r="L152" s="97"/>
      <c r="N152" s="97"/>
      <c r="O152" s="97"/>
      <c r="P152" s="97"/>
      <c r="Q152" s="97"/>
      <c r="R152" s="97"/>
      <c r="S152" s="97"/>
      <c r="T152" s="97"/>
      <c r="U152" s="97"/>
      <c r="V152" s="97"/>
      <c r="W152" s="97"/>
      <c r="X152" s="97"/>
      <c r="Y152" s="97"/>
      <c r="Z152" s="97"/>
      <c r="AA152" s="97"/>
      <c r="AB152" s="97"/>
      <c r="AC152" s="97"/>
      <c r="AD152" s="97"/>
      <c r="AE152" s="97"/>
      <c r="AF152" s="97"/>
      <c r="AG152" s="97"/>
      <c r="AH152" s="97"/>
      <c r="AI152" s="97"/>
      <c r="AJ152" s="97"/>
      <c r="AK152" s="97"/>
      <c r="AL152" s="97"/>
      <c r="AM152" s="97"/>
      <c r="AN152" s="97"/>
      <c r="AO152" s="97"/>
      <c r="AP152" s="97"/>
    </row>
    <row r="153" spans="2:42" x14ac:dyDescent="0.2">
      <c r="B153" s="97"/>
      <c r="C153" s="97"/>
      <c r="D153" s="97"/>
      <c r="E153" s="97"/>
      <c r="F153" s="97"/>
      <c r="G153" s="97"/>
      <c r="H153" s="97"/>
      <c r="I153" s="97"/>
      <c r="J153" s="97"/>
      <c r="K153" s="97"/>
      <c r="L153" s="97"/>
      <c r="N153" s="97"/>
      <c r="O153" s="97"/>
      <c r="P153" s="97"/>
      <c r="Q153" s="97"/>
      <c r="R153" s="97"/>
      <c r="S153" s="97"/>
      <c r="T153" s="97"/>
      <c r="U153" s="97"/>
      <c r="V153" s="97"/>
      <c r="W153" s="97"/>
      <c r="X153" s="97"/>
      <c r="Y153" s="97"/>
      <c r="Z153" s="97"/>
      <c r="AA153" s="97"/>
      <c r="AB153" s="97"/>
      <c r="AC153" s="97"/>
      <c r="AD153" s="97"/>
      <c r="AE153" s="97"/>
      <c r="AF153" s="97"/>
      <c r="AG153" s="97"/>
      <c r="AH153" s="97"/>
      <c r="AI153" s="97"/>
      <c r="AJ153" s="97"/>
      <c r="AK153" s="97"/>
      <c r="AL153" s="97"/>
      <c r="AM153" s="97"/>
      <c r="AN153" s="97"/>
      <c r="AO153" s="97"/>
      <c r="AP153" s="97"/>
    </row>
    <row r="154" spans="2:42" x14ac:dyDescent="0.2">
      <c r="B154" s="97"/>
      <c r="C154" s="97"/>
      <c r="D154" s="97"/>
      <c r="E154" s="97"/>
      <c r="F154" s="97"/>
      <c r="G154" s="97"/>
      <c r="H154" s="97"/>
      <c r="I154" s="97"/>
      <c r="J154" s="97"/>
      <c r="K154" s="97"/>
      <c r="L154" s="97"/>
      <c r="N154" s="97"/>
      <c r="O154" s="97"/>
      <c r="P154" s="97"/>
      <c r="Q154" s="97"/>
      <c r="R154" s="97"/>
      <c r="S154" s="97"/>
      <c r="T154" s="97"/>
      <c r="U154" s="97"/>
      <c r="V154" s="97"/>
      <c r="W154" s="97"/>
      <c r="X154" s="97"/>
      <c r="Y154" s="97"/>
      <c r="Z154" s="97"/>
      <c r="AA154" s="97"/>
      <c r="AB154" s="97"/>
      <c r="AC154" s="97"/>
      <c r="AD154" s="97"/>
      <c r="AE154" s="97"/>
      <c r="AF154" s="97"/>
      <c r="AG154" s="97"/>
      <c r="AH154" s="97"/>
      <c r="AI154" s="97"/>
      <c r="AJ154" s="97"/>
      <c r="AK154" s="97"/>
      <c r="AL154" s="97"/>
      <c r="AM154" s="97"/>
      <c r="AN154" s="97"/>
      <c r="AO154" s="97"/>
      <c r="AP154" s="97"/>
    </row>
    <row r="155" spans="2:42" x14ac:dyDescent="0.2">
      <c r="B155" s="97"/>
      <c r="C155" s="97"/>
      <c r="D155" s="97"/>
      <c r="E155" s="97"/>
      <c r="F155" s="97"/>
      <c r="G155" s="97"/>
      <c r="H155" s="97"/>
      <c r="I155" s="97"/>
      <c r="J155" s="97"/>
      <c r="K155" s="97"/>
      <c r="L155" s="97"/>
      <c r="N155" s="97"/>
      <c r="O155" s="97"/>
      <c r="P155" s="97"/>
      <c r="Q155" s="97"/>
      <c r="R155" s="97"/>
      <c r="S155" s="97"/>
      <c r="T155" s="97"/>
      <c r="U155" s="97"/>
      <c r="V155" s="97"/>
      <c r="W155" s="97"/>
      <c r="X155" s="97"/>
      <c r="Y155" s="97"/>
      <c r="Z155" s="97"/>
      <c r="AA155" s="97"/>
      <c r="AB155" s="97"/>
      <c r="AC155" s="97"/>
      <c r="AD155" s="97"/>
      <c r="AE155" s="97"/>
      <c r="AF155" s="97"/>
      <c r="AG155" s="97"/>
      <c r="AH155" s="97"/>
      <c r="AI155" s="97"/>
      <c r="AJ155" s="97"/>
      <c r="AK155" s="97"/>
      <c r="AL155" s="97"/>
      <c r="AM155" s="97"/>
      <c r="AN155" s="97"/>
      <c r="AO155" s="97"/>
      <c r="AP155" s="97"/>
    </row>
    <row r="156" spans="2:42" x14ac:dyDescent="0.2">
      <c r="B156" s="97"/>
      <c r="C156" s="97"/>
      <c r="D156" s="97"/>
      <c r="E156" s="97"/>
      <c r="F156" s="97"/>
      <c r="G156" s="97"/>
      <c r="H156" s="97"/>
      <c r="I156" s="97"/>
      <c r="J156" s="97"/>
      <c r="K156" s="97"/>
      <c r="L156" s="97"/>
      <c r="N156" s="97"/>
      <c r="O156" s="97"/>
      <c r="P156" s="97"/>
      <c r="Q156" s="97"/>
      <c r="R156" s="97"/>
      <c r="S156" s="97"/>
      <c r="T156" s="97"/>
      <c r="U156" s="97"/>
      <c r="V156" s="97"/>
      <c r="W156" s="97"/>
      <c r="X156" s="97"/>
      <c r="Y156" s="97"/>
      <c r="Z156" s="97"/>
      <c r="AA156" s="97"/>
      <c r="AB156" s="97"/>
      <c r="AC156" s="97"/>
      <c r="AD156" s="97"/>
      <c r="AE156" s="97"/>
      <c r="AF156" s="97"/>
      <c r="AG156" s="97"/>
      <c r="AH156" s="97"/>
      <c r="AI156" s="97"/>
      <c r="AJ156" s="97"/>
      <c r="AK156" s="97"/>
      <c r="AL156" s="97"/>
      <c r="AM156" s="97"/>
      <c r="AN156" s="97"/>
      <c r="AO156" s="97"/>
      <c r="AP156" s="97"/>
    </row>
    <row r="157" spans="2:42" x14ac:dyDescent="0.2">
      <c r="B157" s="97"/>
      <c r="C157" s="97"/>
      <c r="D157" s="97"/>
      <c r="E157" s="97"/>
      <c r="F157" s="97"/>
      <c r="G157" s="97"/>
      <c r="H157" s="97"/>
      <c r="I157" s="97"/>
      <c r="J157" s="97"/>
      <c r="K157" s="97"/>
      <c r="L157" s="97"/>
      <c r="N157" s="97"/>
      <c r="O157" s="97"/>
      <c r="P157" s="97"/>
      <c r="Q157" s="97"/>
      <c r="R157" s="97"/>
      <c r="S157" s="97"/>
      <c r="T157" s="97"/>
      <c r="U157" s="97"/>
      <c r="V157" s="97"/>
      <c r="W157" s="97"/>
      <c r="X157" s="97"/>
      <c r="Y157" s="97"/>
      <c r="Z157" s="97"/>
      <c r="AA157" s="97"/>
      <c r="AB157" s="97"/>
      <c r="AC157" s="97"/>
      <c r="AD157" s="97"/>
      <c r="AE157" s="97"/>
      <c r="AF157" s="97"/>
      <c r="AG157" s="97"/>
      <c r="AH157" s="97"/>
      <c r="AI157" s="97"/>
      <c r="AJ157" s="97"/>
      <c r="AK157" s="97"/>
      <c r="AL157" s="97"/>
      <c r="AM157" s="97"/>
      <c r="AN157" s="97"/>
      <c r="AO157" s="97"/>
      <c r="AP157" s="97"/>
    </row>
    <row r="158" spans="2:42" x14ac:dyDescent="0.2">
      <c r="B158" s="97"/>
      <c r="C158" s="97"/>
      <c r="D158" s="97"/>
      <c r="E158" s="97"/>
      <c r="F158" s="97"/>
      <c r="G158" s="97"/>
      <c r="H158" s="97"/>
      <c r="I158" s="97"/>
      <c r="J158" s="97"/>
      <c r="K158" s="97"/>
      <c r="L158" s="97"/>
      <c r="N158" s="97"/>
      <c r="O158" s="97"/>
      <c r="P158" s="97"/>
      <c r="Q158" s="97"/>
      <c r="R158" s="97"/>
      <c r="S158" s="97"/>
      <c r="T158" s="97"/>
      <c r="U158" s="97"/>
      <c r="V158" s="97"/>
      <c r="W158" s="97"/>
      <c r="X158" s="97"/>
      <c r="Y158" s="97"/>
      <c r="Z158" s="97"/>
      <c r="AA158" s="97"/>
      <c r="AB158" s="97"/>
      <c r="AC158" s="97"/>
      <c r="AD158" s="97"/>
      <c r="AE158" s="97"/>
      <c r="AF158" s="97"/>
      <c r="AG158" s="97"/>
      <c r="AH158" s="97"/>
      <c r="AI158" s="97"/>
      <c r="AJ158" s="97"/>
      <c r="AK158" s="97"/>
      <c r="AL158" s="97"/>
      <c r="AM158" s="97"/>
      <c r="AN158" s="97"/>
      <c r="AO158" s="97"/>
      <c r="AP158" s="97"/>
    </row>
    <row r="159" spans="2:42" x14ac:dyDescent="0.2">
      <c r="B159" s="97"/>
      <c r="C159" s="97"/>
      <c r="D159" s="97"/>
      <c r="E159" s="97"/>
      <c r="F159" s="97"/>
      <c r="G159" s="97"/>
      <c r="H159" s="97"/>
      <c r="I159" s="97"/>
      <c r="J159" s="97"/>
      <c r="K159" s="97"/>
      <c r="L159" s="97"/>
      <c r="N159" s="97"/>
      <c r="O159" s="97"/>
      <c r="P159" s="97"/>
      <c r="Q159" s="97"/>
      <c r="R159" s="97"/>
      <c r="S159" s="97"/>
      <c r="T159" s="97"/>
      <c r="U159" s="97"/>
      <c r="V159" s="97"/>
      <c r="W159" s="97"/>
      <c r="X159" s="97"/>
      <c r="Y159" s="97"/>
      <c r="Z159" s="97"/>
      <c r="AA159" s="97"/>
      <c r="AB159" s="97"/>
      <c r="AC159" s="97"/>
      <c r="AD159" s="97"/>
      <c r="AE159" s="97"/>
      <c r="AF159" s="97"/>
      <c r="AG159" s="97"/>
      <c r="AH159" s="97"/>
      <c r="AI159" s="97"/>
      <c r="AJ159" s="97"/>
      <c r="AK159" s="97"/>
      <c r="AL159" s="97"/>
      <c r="AM159" s="97"/>
      <c r="AN159" s="97"/>
      <c r="AO159" s="97"/>
      <c r="AP159" s="97"/>
    </row>
    <row r="160" spans="2:42" x14ac:dyDescent="0.2">
      <c r="B160" s="97"/>
      <c r="C160" s="97"/>
      <c r="D160" s="97"/>
      <c r="E160" s="97"/>
      <c r="F160" s="97"/>
      <c r="G160" s="97"/>
      <c r="H160" s="97"/>
      <c r="I160" s="97"/>
      <c r="J160" s="97"/>
      <c r="K160" s="97"/>
      <c r="L160" s="97"/>
      <c r="N160" s="97"/>
      <c r="O160" s="97"/>
      <c r="P160" s="97"/>
      <c r="Q160" s="97"/>
      <c r="R160" s="97"/>
      <c r="S160" s="97"/>
      <c r="T160" s="97"/>
      <c r="U160" s="97"/>
      <c r="V160" s="97"/>
      <c r="W160" s="97"/>
      <c r="X160" s="97"/>
      <c r="Y160" s="97"/>
      <c r="Z160" s="97"/>
      <c r="AA160" s="97"/>
      <c r="AB160" s="97"/>
      <c r="AC160" s="97"/>
      <c r="AD160" s="97"/>
      <c r="AE160" s="97"/>
      <c r="AF160" s="97"/>
      <c r="AG160" s="97"/>
      <c r="AH160" s="97"/>
      <c r="AI160" s="97"/>
      <c r="AJ160" s="97"/>
      <c r="AK160" s="97"/>
      <c r="AL160" s="97"/>
      <c r="AM160" s="97"/>
      <c r="AN160" s="97"/>
      <c r="AO160" s="97"/>
      <c r="AP160" s="97"/>
    </row>
    <row r="161" spans="2:42" x14ac:dyDescent="0.2">
      <c r="B161" s="97"/>
      <c r="C161" s="97"/>
      <c r="D161" s="97"/>
      <c r="E161" s="97"/>
      <c r="F161" s="97"/>
      <c r="G161" s="97"/>
      <c r="H161" s="97"/>
      <c r="I161" s="97"/>
      <c r="J161" s="97"/>
      <c r="K161" s="97"/>
      <c r="L161" s="97"/>
      <c r="N161" s="97"/>
      <c r="O161" s="97"/>
      <c r="P161" s="97"/>
      <c r="Q161" s="97"/>
      <c r="R161" s="97"/>
      <c r="S161" s="97"/>
      <c r="T161" s="97"/>
      <c r="U161" s="97"/>
      <c r="V161" s="97"/>
      <c r="W161" s="97"/>
      <c r="X161" s="97"/>
      <c r="Y161" s="97"/>
      <c r="Z161" s="97"/>
      <c r="AA161" s="97"/>
      <c r="AB161" s="97"/>
      <c r="AC161" s="97"/>
      <c r="AD161" s="97"/>
      <c r="AE161" s="97"/>
      <c r="AF161" s="97"/>
      <c r="AG161" s="97"/>
      <c r="AH161" s="97"/>
      <c r="AI161" s="97"/>
      <c r="AJ161" s="97"/>
      <c r="AK161" s="97"/>
      <c r="AL161" s="97"/>
      <c r="AM161" s="97"/>
      <c r="AN161" s="97"/>
      <c r="AO161" s="97"/>
      <c r="AP161" s="97"/>
    </row>
    <row r="162" spans="2:42" x14ac:dyDescent="0.2">
      <c r="B162" s="97"/>
      <c r="C162" s="97"/>
      <c r="D162" s="97"/>
      <c r="E162" s="97"/>
      <c r="F162" s="97"/>
      <c r="G162" s="97"/>
      <c r="H162" s="97"/>
      <c r="I162" s="97"/>
      <c r="J162" s="97"/>
      <c r="K162" s="97"/>
      <c r="L162" s="97"/>
      <c r="N162" s="97"/>
      <c r="O162" s="97"/>
      <c r="P162" s="97"/>
      <c r="Q162" s="97"/>
      <c r="R162" s="97"/>
      <c r="S162" s="97"/>
      <c r="T162" s="97"/>
      <c r="U162" s="97"/>
      <c r="V162" s="97"/>
      <c r="W162" s="97"/>
      <c r="X162" s="97"/>
      <c r="Y162" s="97"/>
      <c r="Z162" s="97"/>
      <c r="AA162" s="97"/>
      <c r="AB162" s="97"/>
      <c r="AC162" s="97"/>
      <c r="AD162" s="97"/>
      <c r="AE162" s="97"/>
      <c r="AF162" s="97"/>
      <c r="AG162" s="97"/>
      <c r="AH162" s="97"/>
      <c r="AI162" s="97"/>
      <c r="AJ162" s="97"/>
      <c r="AK162" s="97"/>
      <c r="AL162" s="97"/>
      <c r="AM162" s="97"/>
      <c r="AN162" s="97"/>
      <c r="AO162" s="97"/>
      <c r="AP162" s="97"/>
    </row>
    <row r="163" spans="2:42" x14ac:dyDescent="0.2">
      <c r="B163" s="97"/>
      <c r="C163" s="97"/>
      <c r="D163" s="97"/>
      <c r="E163" s="97"/>
      <c r="F163" s="97"/>
      <c r="G163" s="97"/>
      <c r="H163" s="97"/>
      <c r="I163" s="97"/>
      <c r="J163" s="97"/>
      <c r="K163" s="97"/>
      <c r="L163" s="97"/>
      <c r="N163" s="97"/>
      <c r="O163" s="97"/>
      <c r="P163" s="97"/>
      <c r="Q163" s="97"/>
      <c r="R163" s="97"/>
      <c r="S163" s="97"/>
      <c r="T163" s="97"/>
      <c r="U163" s="97"/>
      <c r="V163" s="97"/>
      <c r="W163" s="97"/>
      <c r="X163" s="97"/>
      <c r="Y163" s="97"/>
      <c r="Z163" s="97"/>
      <c r="AA163" s="97"/>
      <c r="AB163" s="97"/>
      <c r="AC163" s="97"/>
      <c r="AD163" s="97"/>
      <c r="AE163" s="97"/>
      <c r="AF163" s="97"/>
      <c r="AG163" s="97"/>
      <c r="AH163" s="97"/>
      <c r="AI163" s="97"/>
      <c r="AJ163" s="97"/>
      <c r="AK163" s="97"/>
      <c r="AL163" s="97"/>
      <c r="AM163" s="97"/>
      <c r="AN163" s="97"/>
      <c r="AO163" s="97"/>
      <c r="AP163" s="97"/>
    </row>
    <row r="164" spans="2:42" x14ac:dyDescent="0.2">
      <c r="B164" s="97"/>
      <c r="C164" s="97"/>
      <c r="D164" s="97"/>
      <c r="E164" s="97"/>
      <c r="F164" s="97"/>
      <c r="G164" s="97"/>
      <c r="H164" s="97"/>
      <c r="I164" s="97"/>
      <c r="J164" s="97"/>
      <c r="K164" s="97"/>
      <c r="L164" s="97"/>
      <c r="N164" s="97"/>
      <c r="O164" s="97"/>
      <c r="P164" s="97"/>
      <c r="Q164" s="97"/>
      <c r="R164" s="97"/>
      <c r="S164" s="97"/>
      <c r="T164" s="97"/>
      <c r="U164" s="97"/>
      <c r="V164" s="97"/>
      <c r="W164" s="97"/>
      <c r="X164" s="97"/>
      <c r="Y164" s="97"/>
      <c r="Z164" s="97"/>
      <c r="AA164" s="97"/>
      <c r="AB164" s="97"/>
      <c r="AC164" s="97"/>
      <c r="AD164" s="97"/>
      <c r="AE164" s="97"/>
      <c r="AF164" s="97"/>
      <c r="AG164" s="97"/>
      <c r="AH164" s="97"/>
      <c r="AI164" s="97"/>
      <c r="AJ164" s="97"/>
      <c r="AK164" s="97"/>
      <c r="AL164" s="97"/>
      <c r="AM164" s="97"/>
      <c r="AN164" s="97"/>
      <c r="AO164" s="97"/>
      <c r="AP164" s="97"/>
    </row>
    <row r="165" spans="2:42" x14ac:dyDescent="0.2">
      <c r="B165" s="97"/>
      <c r="C165" s="97"/>
      <c r="D165" s="97"/>
      <c r="E165" s="97"/>
      <c r="F165" s="97"/>
      <c r="G165" s="97"/>
      <c r="H165" s="97"/>
      <c r="I165" s="97"/>
      <c r="J165" s="97"/>
      <c r="K165" s="97"/>
      <c r="L165" s="97"/>
      <c r="N165" s="97"/>
      <c r="O165" s="97"/>
      <c r="P165" s="97"/>
      <c r="Q165" s="97"/>
      <c r="R165" s="97"/>
      <c r="S165" s="97"/>
      <c r="T165" s="97"/>
      <c r="U165" s="97"/>
      <c r="V165" s="97"/>
      <c r="W165" s="97"/>
      <c r="X165" s="97"/>
      <c r="Y165" s="97"/>
      <c r="Z165" s="97"/>
      <c r="AA165" s="97"/>
      <c r="AB165" s="97"/>
      <c r="AC165" s="97"/>
      <c r="AD165" s="97"/>
      <c r="AE165" s="97"/>
      <c r="AF165" s="97"/>
      <c r="AG165" s="97"/>
      <c r="AH165" s="97"/>
      <c r="AI165" s="97"/>
      <c r="AJ165" s="97"/>
      <c r="AK165" s="97"/>
      <c r="AL165" s="97"/>
      <c r="AM165" s="97"/>
      <c r="AN165" s="97"/>
      <c r="AO165" s="97"/>
      <c r="AP165" s="97"/>
    </row>
    <row r="166" spans="2:42" x14ac:dyDescent="0.2">
      <c r="B166" s="97"/>
      <c r="C166" s="97"/>
      <c r="D166" s="97"/>
      <c r="E166" s="97"/>
      <c r="F166" s="97"/>
      <c r="G166" s="97"/>
      <c r="H166" s="97"/>
      <c r="I166" s="97"/>
      <c r="J166" s="97"/>
      <c r="K166" s="97"/>
      <c r="L166" s="97"/>
      <c r="N166" s="97"/>
      <c r="O166" s="97"/>
      <c r="P166" s="97"/>
      <c r="Q166" s="97"/>
      <c r="R166" s="97"/>
      <c r="S166" s="97"/>
      <c r="T166" s="97"/>
      <c r="U166" s="97"/>
      <c r="V166" s="97"/>
      <c r="W166" s="97"/>
      <c r="X166" s="97"/>
      <c r="Y166" s="97"/>
      <c r="Z166" s="97"/>
      <c r="AA166" s="97"/>
      <c r="AB166" s="97"/>
      <c r="AC166" s="97"/>
      <c r="AD166" s="97"/>
      <c r="AE166" s="97"/>
      <c r="AF166" s="97"/>
      <c r="AG166" s="97"/>
      <c r="AH166" s="97"/>
      <c r="AI166" s="97"/>
      <c r="AJ166" s="97"/>
      <c r="AK166" s="97"/>
      <c r="AL166" s="97"/>
      <c r="AM166" s="97"/>
      <c r="AN166" s="97"/>
      <c r="AO166" s="97"/>
      <c r="AP166" s="97"/>
    </row>
    <row r="167" spans="2:42" x14ac:dyDescent="0.2">
      <c r="B167" s="97"/>
      <c r="C167" s="97"/>
      <c r="D167" s="97"/>
      <c r="E167" s="97"/>
      <c r="F167" s="97"/>
      <c r="G167" s="97"/>
      <c r="H167" s="97"/>
      <c r="I167" s="97"/>
      <c r="J167" s="97"/>
      <c r="K167" s="97"/>
      <c r="L167" s="97"/>
      <c r="N167" s="97"/>
      <c r="O167" s="97"/>
      <c r="P167" s="97"/>
      <c r="Q167" s="97"/>
      <c r="R167" s="97"/>
      <c r="S167" s="97"/>
      <c r="T167" s="97"/>
      <c r="U167" s="97"/>
      <c r="V167" s="97"/>
      <c r="W167" s="97"/>
      <c r="X167" s="97"/>
      <c r="Y167" s="97"/>
      <c r="Z167" s="97"/>
      <c r="AA167" s="97"/>
      <c r="AB167" s="97"/>
      <c r="AC167" s="97"/>
      <c r="AD167" s="97"/>
      <c r="AE167" s="97"/>
      <c r="AF167" s="97"/>
      <c r="AG167" s="97"/>
      <c r="AH167" s="97"/>
      <c r="AI167" s="97"/>
      <c r="AJ167" s="97"/>
      <c r="AK167" s="97"/>
      <c r="AL167" s="97"/>
      <c r="AM167" s="97"/>
      <c r="AN167" s="97"/>
      <c r="AO167" s="97"/>
      <c r="AP167" s="97"/>
    </row>
    <row r="168" spans="2:42" x14ac:dyDescent="0.2">
      <c r="B168" s="97"/>
      <c r="C168" s="97"/>
      <c r="D168" s="97"/>
      <c r="E168" s="97"/>
      <c r="F168" s="97"/>
      <c r="G168" s="97"/>
      <c r="H168" s="97"/>
      <c r="I168" s="97"/>
      <c r="J168" s="97"/>
      <c r="K168" s="97"/>
      <c r="L168" s="97"/>
      <c r="N168" s="97"/>
      <c r="O168" s="97"/>
      <c r="P168" s="97"/>
      <c r="Q168" s="97"/>
      <c r="R168" s="97"/>
      <c r="S168" s="97"/>
      <c r="T168" s="97"/>
      <c r="U168" s="97"/>
      <c r="V168" s="97"/>
      <c r="W168" s="97"/>
      <c r="X168" s="97"/>
      <c r="Y168" s="97"/>
      <c r="Z168" s="97"/>
      <c r="AA168" s="97"/>
      <c r="AB168" s="97"/>
      <c r="AC168" s="97"/>
      <c r="AD168" s="97"/>
      <c r="AE168" s="97"/>
      <c r="AF168" s="97"/>
      <c r="AG168" s="97"/>
      <c r="AH168" s="97"/>
      <c r="AI168" s="97"/>
      <c r="AJ168" s="97"/>
      <c r="AK168" s="97"/>
      <c r="AL168" s="97"/>
      <c r="AM168" s="97"/>
      <c r="AN168" s="97"/>
      <c r="AO168" s="97"/>
      <c r="AP168" s="97"/>
    </row>
    <row r="169" spans="2:42" x14ac:dyDescent="0.2">
      <c r="B169" s="97"/>
      <c r="C169" s="97"/>
      <c r="D169" s="97"/>
      <c r="E169" s="97"/>
      <c r="F169" s="97"/>
      <c r="G169" s="97"/>
      <c r="H169" s="97"/>
      <c r="I169" s="97"/>
      <c r="J169" s="97"/>
      <c r="K169" s="97"/>
      <c r="L169" s="97"/>
      <c r="N169" s="97"/>
      <c r="O169" s="97"/>
      <c r="P169" s="97"/>
      <c r="Q169" s="97"/>
      <c r="R169" s="97"/>
      <c r="S169" s="97"/>
      <c r="T169" s="97"/>
      <c r="U169" s="97"/>
      <c r="V169" s="97"/>
      <c r="W169" s="97"/>
      <c r="X169" s="97"/>
      <c r="Y169" s="97"/>
      <c r="Z169" s="97"/>
      <c r="AA169" s="97"/>
      <c r="AB169" s="97"/>
      <c r="AC169" s="97"/>
      <c r="AD169" s="97"/>
      <c r="AE169" s="97"/>
      <c r="AF169" s="97"/>
      <c r="AG169" s="97"/>
      <c r="AH169" s="97"/>
      <c r="AI169" s="97"/>
      <c r="AJ169" s="97"/>
      <c r="AK169" s="97"/>
      <c r="AL169" s="97"/>
      <c r="AM169" s="97"/>
      <c r="AN169" s="97"/>
      <c r="AO169" s="97"/>
      <c r="AP169" s="97"/>
    </row>
    <row r="170" spans="2:42" x14ac:dyDescent="0.2">
      <c r="B170" s="97"/>
      <c r="C170" s="97"/>
      <c r="D170" s="97"/>
      <c r="E170" s="97"/>
      <c r="F170" s="97"/>
      <c r="G170" s="97"/>
      <c r="H170" s="97"/>
      <c r="I170" s="97"/>
      <c r="J170" s="97"/>
      <c r="K170" s="97"/>
      <c r="L170" s="97"/>
      <c r="N170" s="97"/>
      <c r="O170" s="97"/>
      <c r="P170" s="97"/>
      <c r="Q170" s="97"/>
      <c r="R170" s="97"/>
      <c r="S170" s="97"/>
      <c r="T170" s="97"/>
      <c r="U170" s="97"/>
      <c r="V170" s="97"/>
      <c r="W170" s="97"/>
      <c r="X170" s="97"/>
      <c r="Y170" s="97"/>
      <c r="Z170" s="97"/>
      <c r="AA170" s="97"/>
      <c r="AB170" s="97"/>
      <c r="AC170" s="97"/>
      <c r="AD170" s="97"/>
      <c r="AE170" s="97"/>
      <c r="AF170" s="97"/>
      <c r="AG170" s="97"/>
      <c r="AH170" s="97"/>
      <c r="AI170" s="97"/>
      <c r="AJ170" s="97"/>
      <c r="AK170" s="97"/>
      <c r="AL170" s="97"/>
      <c r="AM170" s="97"/>
      <c r="AN170" s="97"/>
      <c r="AO170" s="97"/>
      <c r="AP170" s="97"/>
    </row>
    <row r="171" spans="2:42" x14ac:dyDescent="0.2">
      <c r="B171" s="97"/>
      <c r="C171" s="97"/>
      <c r="D171" s="97"/>
      <c r="E171" s="97"/>
      <c r="F171" s="97"/>
      <c r="G171" s="97"/>
      <c r="H171" s="97"/>
      <c r="I171" s="97"/>
      <c r="J171" s="97"/>
      <c r="K171" s="97"/>
      <c r="L171" s="97"/>
      <c r="N171" s="97"/>
      <c r="O171" s="97"/>
      <c r="P171" s="97"/>
      <c r="Q171" s="97"/>
      <c r="R171" s="97"/>
      <c r="S171" s="97"/>
      <c r="T171" s="97"/>
      <c r="U171" s="97"/>
      <c r="V171" s="97"/>
      <c r="W171" s="97"/>
      <c r="X171" s="97"/>
      <c r="Y171" s="97"/>
      <c r="Z171" s="97"/>
      <c r="AA171" s="97"/>
      <c r="AB171" s="97"/>
      <c r="AC171" s="97"/>
      <c r="AD171" s="97"/>
      <c r="AE171" s="97"/>
      <c r="AF171" s="97"/>
      <c r="AG171" s="97"/>
      <c r="AH171" s="97"/>
      <c r="AI171" s="97"/>
      <c r="AJ171" s="97"/>
      <c r="AK171" s="97"/>
      <c r="AL171" s="97"/>
      <c r="AM171" s="97"/>
      <c r="AN171" s="97"/>
      <c r="AO171" s="97"/>
      <c r="AP171" s="97"/>
    </row>
    <row r="172" spans="2:42" x14ac:dyDescent="0.2">
      <c r="B172" s="97"/>
      <c r="C172" s="97"/>
      <c r="D172" s="97"/>
      <c r="E172" s="97"/>
      <c r="F172" s="97"/>
      <c r="G172" s="97"/>
      <c r="H172" s="97"/>
      <c r="I172" s="97"/>
      <c r="J172" s="97"/>
      <c r="K172" s="97"/>
      <c r="L172" s="97"/>
      <c r="N172" s="97"/>
      <c r="O172" s="97"/>
      <c r="P172" s="97"/>
      <c r="Q172" s="97"/>
      <c r="R172" s="97"/>
      <c r="S172" s="97"/>
      <c r="T172" s="97"/>
      <c r="U172" s="97"/>
      <c r="V172" s="97"/>
      <c r="W172" s="97"/>
      <c r="X172" s="97"/>
      <c r="Y172" s="97"/>
      <c r="Z172" s="97"/>
      <c r="AA172" s="97"/>
      <c r="AB172" s="97"/>
      <c r="AC172" s="97"/>
      <c r="AD172" s="97"/>
      <c r="AE172" s="97"/>
      <c r="AF172" s="97"/>
      <c r="AG172" s="97"/>
      <c r="AH172" s="97"/>
      <c r="AI172" s="97"/>
      <c r="AJ172" s="97"/>
      <c r="AK172" s="97"/>
      <c r="AL172" s="97"/>
      <c r="AM172" s="97"/>
      <c r="AN172" s="97"/>
      <c r="AO172" s="97"/>
      <c r="AP172" s="97"/>
    </row>
    <row r="173" spans="2:42" x14ac:dyDescent="0.2">
      <c r="B173" s="97"/>
      <c r="C173" s="97"/>
      <c r="D173" s="97"/>
      <c r="E173" s="97"/>
      <c r="F173" s="97"/>
      <c r="G173" s="97"/>
      <c r="H173" s="97"/>
      <c r="I173" s="97"/>
      <c r="J173" s="97"/>
      <c r="K173" s="97"/>
      <c r="L173" s="97"/>
      <c r="N173" s="97"/>
      <c r="O173" s="97"/>
      <c r="P173" s="97"/>
      <c r="Q173" s="97"/>
      <c r="R173" s="97"/>
      <c r="S173" s="97"/>
      <c r="T173" s="97"/>
      <c r="U173" s="97"/>
      <c r="V173" s="97"/>
      <c r="W173" s="97"/>
      <c r="X173" s="97"/>
      <c r="Y173" s="97"/>
      <c r="Z173" s="97"/>
      <c r="AA173" s="97"/>
      <c r="AB173" s="97"/>
      <c r="AC173" s="97"/>
      <c r="AD173" s="97"/>
      <c r="AE173" s="97"/>
      <c r="AF173" s="97"/>
      <c r="AG173" s="97"/>
      <c r="AH173" s="97"/>
      <c r="AI173" s="97"/>
      <c r="AJ173" s="97"/>
      <c r="AK173" s="97"/>
      <c r="AL173" s="97"/>
      <c r="AM173" s="97"/>
      <c r="AN173" s="97"/>
      <c r="AO173" s="97"/>
      <c r="AP173" s="97"/>
    </row>
    <row r="174" spans="2:42" x14ac:dyDescent="0.2">
      <c r="B174" s="97"/>
      <c r="C174" s="97"/>
      <c r="D174" s="97"/>
      <c r="E174" s="97"/>
      <c r="F174" s="97"/>
      <c r="G174" s="97"/>
      <c r="H174" s="97"/>
      <c r="I174" s="97"/>
      <c r="J174" s="97"/>
      <c r="K174" s="97"/>
      <c r="L174" s="97"/>
      <c r="N174" s="97"/>
      <c r="O174" s="97"/>
      <c r="P174" s="97"/>
      <c r="Q174" s="97"/>
      <c r="R174" s="97"/>
      <c r="S174" s="97"/>
      <c r="T174" s="97"/>
      <c r="U174" s="97"/>
      <c r="V174" s="97"/>
      <c r="W174" s="97"/>
      <c r="X174" s="97"/>
      <c r="Y174" s="97"/>
      <c r="Z174" s="97"/>
      <c r="AA174" s="97"/>
      <c r="AB174" s="97"/>
      <c r="AC174" s="97"/>
      <c r="AD174" s="97"/>
      <c r="AE174" s="97"/>
      <c r="AF174" s="97"/>
      <c r="AG174" s="97"/>
      <c r="AH174" s="97"/>
      <c r="AI174" s="97"/>
      <c r="AJ174" s="97"/>
      <c r="AK174" s="97"/>
      <c r="AL174" s="97"/>
      <c r="AM174" s="97"/>
      <c r="AN174" s="97"/>
      <c r="AO174" s="97"/>
      <c r="AP174" s="97"/>
    </row>
    <row r="175" spans="2:42" x14ac:dyDescent="0.2">
      <c r="B175" s="97"/>
      <c r="C175" s="97"/>
      <c r="D175" s="97"/>
      <c r="E175" s="97"/>
      <c r="F175" s="97"/>
      <c r="G175" s="97"/>
      <c r="H175" s="97"/>
      <c r="I175" s="97"/>
      <c r="J175" s="97"/>
      <c r="K175" s="97"/>
      <c r="L175" s="97"/>
      <c r="N175" s="97"/>
      <c r="O175" s="97"/>
      <c r="P175" s="97"/>
      <c r="Q175" s="97"/>
      <c r="R175" s="97"/>
      <c r="S175" s="97"/>
      <c r="T175" s="97"/>
      <c r="U175" s="97"/>
      <c r="V175" s="97"/>
      <c r="W175" s="97"/>
      <c r="X175" s="97"/>
      <c r="Y175" s="97"/>
      <c r="Z175" s="97"/>
      <c r="AA175" s="97"/>
      <c r="AB175" s="97"/>
      <c r="AC175" s="97"/>
      <c r="AD175" s="97"/>
      <c r="AE175" s="97"/>
      <c r="AF175" s="97"/>
      <c r="AG175" s="97"/>
      <c r="AH175" s="97"/>
      <c r="AI175" s="97"/>
      <c r="AJ175" s="97"/>
      <c r="AK175" s="97"/>
      <c r="AL175" s="97"/>
      <c r="AM175" s="97"/>
      <c r="AN175" s="97"/>
      <c r="AO175" s="97"/>
      <c r="AP175" s="97"/>
    </row>
    <row r="176" spans="2:42" x14ac:dyDescent="0.2">
      <c r="B176" s="97"/>
      <c r="C176" s="97"/>
      <c r="D176" s="97"/>
      <c r="E176" s="97"/>
      <c r="F176" s="97"/>
      <c r="G176" s="97"/>
      <c r="H176" s="97"/>
      <c r="I176" s="97"/>
      <c r="J176" s="97"/>
      <c r="K176" s="97"/>
      <c r="L176" s="97"/>
      <c r="N176" s="97"/>
      <c r="O176" s="97"/>
      <c r="P176" s="97"/>
      <c r="Q176" s="97"/>
      <c r="R176" s="97"/>
      <c r="S176" s="97"/>
      <c r="T176" s="97"/>
      <c r="U176" s="97"/>
      <c r="V176" s="97"/>
      <c r="W176" s="97"/>
      <c r="X176" s="97"/>
      <c r="Y176" s="97"/>
      <c r="Z176" s="97"/>
      <c r="AA176" s="97"/>
      <c r="AB176" s="97"/>
      <c r="AC176" s="97"/>
      <c r="AD176" s="97"/>
      <c r="AE176" s="97"/>
      <c r="AF176" s="97"/>
      <c r="AG176" s="97"/>
      <c r="AH176" s="97"/>
      <c r="AI176" s="97"/>
      <c r="AJ176" s="97"/>
      <c r="AK176" s="97"/>
      <c r="AL176" s="97"/>
      <c r="AM176" s="97"/>
      <c r="AN176" s="97"/>
      <c r="AO176" s="97"/>
      <c r="AP176" s="97"/>
    </row>
    <row r="177" spans="2:42" x14ac:dyDescent="0.2">
      <c r="B177" s="97"/>
      <c r="C177" s="97"/>
      <c r="D177" s="97"/>
      <c r="E177" s="97"/>
      <c r="F177" s="97"/>
      <c r="G177" s="97"/>
      <c r="H177" s="97"/>
      <c r="I177" s="97"/>
      <c r="J177" s="97"/>
      <c r="K177" s="97"/>
      <c r="L177" s="97"/>
      <c r="N177" s="97"/>
      <c r="O177" s="97"/>
      <c r="P177" s="97"/>
      <c r="Q177" s="97"/>
      <c r="R177" s="97"/>
      <c r="S177" s="97"/>
      <c r="T177" s="97"/>
      <c r="U177" s="97"/>
      <c r="V177" s="97"/>
      <c r="W177" s="97"/>
      <c r="X177" s="97"/>
      <c r="Y177" s="97"/>
      <c r="Z177" s="97"/>
      <c r="AA177" s="97"/>
      <c r="AB177" s="97"/>
      <c r="AC177" s="97"/>
      <c r="AD177" s="97"/>
      <c r="AE177" s="97"/>
      <c r="AF177" s="97"/>
      <c r="AG177" s="97"/>
      <c r="AH177" s="97"/>
      <c r="AI177" s="97"/>
      <c r="AJ177" s="97"/>
      <c r="AK177" s="97"/>
      <c r="AL177" s="97"/>
      <c r="AM177" s="97"/>
      <c r="AN177" s="97"/>
      <c r="AO177" s="97"/>
      <c r="AP177" s="97"/>
    </row>
    <row r="178" spans="2:42" x14ac:dyDescent="0.2">
      <c r="B178" s="97"/>
      <c r="C178" s="97"/>
      <c r="D178" s="97"/>
      <c r="E178" s="97"/>
      <c r="F178" s="97"/>
      <c r="G178" s="97"/>
      <c r="H178" s="97"/>
      <c r="I178" s="97"/>
      <c r="J178" s="97"/>
      <c r="K178" s="97"/>
      <c r="L178" s="97"/>
      <c r="N178" s="97"/>
      <c r="O178" s="97"/>
      <c r="P178" s="97"/>
      <c r="Q178" s="97"/>
      <c r="R178" s="97"/>
      <c r="S178" s="97"/>
      <c r="T178" s="97"/>
      <c r="U178" s="97"/>
      <c r="V178" s="97"/>
      <c r="W178" s="97"/>
      <c r="X178" s="97"/>
      <c r="Y178" s="97"/>
      <c r="Z178" s="97"/>
      <c r="AA178" s="97"/>
      <c r="AB178" s="97"/>
      <c r="AC178" s="97"/>
      <c r="AD178" s="97"/>
      <c r="AE178" s="97"/>
      <c r="AF178" s="97"/>
      <c r="AG178" s="97"/>
      <c r="AH178" s="97"/>
      <c r="AI178" s="97"/>
      <c r="AJ178" s="97"/>
      <c r="AK178" s="97"/>
      <c r="AL178" s="97"/>
      <c r="AM178" s="97"/>
      <c r="AN178" s="97"/>
      <c r="AO178" s="97"/>
      <c r="AP178" s="97"/>
    </row>
    <row r="179" spans="2:42" x14ac:dyDescent="0.2">
      <c r="B179" s="97"/>
      <c r="C179" s="97"/>
      <c r="D179" s="97"/>
      <c r="E179" s="97"/>
      <c r="F179" s="97"/>
      <c r="G179" s="97"/>
      <c r="H179" s="97"/>
      <c r="I179" s="97"/>
      <c r="J179" s="97"/>
      <c r="K179" s="97"/>
      <c r="L179" s="97"/>
      <c r="N179" s="97"/>
      <c r="O179" s="97"/>
      <c r="P179" s="97"/>
      <c r="Q179" s="97"/>
      <c r="R179" s="97"/>
      <c r="S179" s="97"/>
      <c r="T179" s="97"/>
      <c r="U179" s="97"/>
      <c r="V179" s="97"/>
      <c r="W179" s="97"/>
      <c r="X179" s="97"/>
      <c r="Y179" s="97"/>
      <c r="Z179" s="97"/>
      <c r="AA179" s="97"/>
      <c r="AB179" s="97"/>
      <c r="AC179" s="97"/>
      <c r="AD179" s="97"/>
      <c r="AE179" s="97"/>
      <c r="AF179" s="97"/>
      <c r="AG179" s="97"/>
      <c r="AH179" s="97"/>
      <c r="AI179" s="97"/>
      <c r="AJ179" s="97"/>
      <c r="AK179" s="97"/>
      <c r="AL179" s="97"/>
      <c r="AM179" s="97"/>
      <c r="AN179" s="97"/>
      <c r="AO179" s="97"/>
      <c r="AP179" s="97"/>
    </row>
    <row r="180" spans="2:42" x14ac:dyDescent="0.2">
      <c r="B180" s="97"/>
      <c r="C180" s="97"/>
      <c r="D180" s="97"/>
      <c r="E180" s="97"/>
      <c r="F180" s="97"/>
      <c r="G180" s="97"/>
      <c r="H180" s="97"/>
      <c r="I180" s="97"/>
      <c r="J180" s="97"/>
      <c r="K180" s="97"/>
      <c r="L180" s="97"/>
      <c r="N180" s="97"/>
      <c r="O180" s="97"/>
      <c r="P180" s="97"/>
      <c r="Q180" s="97"/>
      <c r="R180" s="97"/>
      <c r="S180" s="97"/>
      <c r="T180" s="97"/>
      <c r="U180" s="97"/>
      <c r="V180" s="97"/>
      <c r="W180" s="97"/>
      <c r="X180" s="97"/>
      <c r="Y180" s="97"/>
      <c r="Z180" s="97"/>
      <c r="AA180" s="97"/>
      <c r="AB180" s="97"/>
      <c r="AC180" s="97"/>
      <c r="AD180" s="97"/>
      <c r="AE180" s="97"/>
      <c r="AF180" s="97"/>
      <c r="AG180" s="97"/>
      <c r="AH180" s="97"/>
      <c r="AI180" s="97"/>
      <c r="AJ180" s="97"/>
      <c r="AK180" s="97"/>
      <c r="AL180" s="97"/>
      <c r="AM180" s="97"/>
      <c r="AN180" s="97"/>
      <c r="AO180" s="97"/>
      <c r="AP180" s="97"/>
    </row>
    <row r="181" spans="2:42" x14ac:dyDescent="0.2">
      <c r="B181" s="97"/>
      <c r="C181" s="97"/>
      <c r="D181" s="97"/>
      <c r="E181" s="97"/>
      <c r="F181" s="97"/>
      <c r="G181" s="97"/>
      <c r="H181" s="97"/>
      <c r="I181" s="97"/>
      <c r="J181" s="97"/>
      <c r="K181" s="97"/>
      <c r="L181" s="97"/>
      <c r="N181" s="97"/>
      <c r="O181" s="97"/>
      <c r="P181" s="97"/>
      <c r="Q181" s="97"/>
      <c r="R181" s="97"/>
      <c r="S181" s="97"/>
      <c r="T181" s="97"/>
      <c r="U181" s="97"/>
      <c r="V181" s="97"/>
      <c r="W181" s="97"/>
      <c r="X181" s="97"/>
      <c r="Y181" s="97"/>
      <c r="Z181" s="97"/>
      <c r="AA181" s="97"/>
      <c r="AB181" s="97"/>
      <c r="AC181" s="97"/>
      <c r="AD181" s="97"/>
      <c r="AE181" s="97"/>
      <c r="AF181" s="97"/>
      <c r="AG181" s="97"/>
      <c r="AH181" s="97"/>
      <c r="AI181" s="97"/>
      <c r="AJ181" s="97"/>
      <c r="AK181" s="97"/>
      <c r="AL181" s="97"/>
      <c r="AM181" s="97"/>
      <c r="AN181" s="97"/>
      <c r="AO181" s="97"/>
      <c r="AP181" s="97"/>
    </row>
    <row r="182" spans="2:42" x14ac:dyDescent="0.2">
      <c r="B182" s="97"/>
      <c r="C182" s="97"/>
      <c r="D182" s="97"/>
      <c r="E182" s="97"/>
      <c r="F182" s="97"/>
      <c r="G182" s="97"/>
      <c r="H182" s="97"/>
      <c r="I182" s="97"/>
      <c r="J182" s="97"/>
      <c r="K182" s="97"/>
      <c r="L182" s="97"/>
      <c r="N182" s="97"/>
      <c r="O182" s="97"/>
      <c r="P182" s="97"/>
      <c r="Q182" s="97"/>
      <c r="R182" s="97"/>
      <c r="S182" s="97"/>
      <c r="T182" s="97"/>
      <c r="U182" s="97"/>
      <c r="V182" s="97"/>
      <c r="W182" s="97"/>
      <c r="X182" s="97"/>
      <c r="Y182" s="97"/>
      <c r="Z182" s="97"/>
      <c r="AA182" s="97"/>
      <c r="AB182" s="97"/>
      <c r="AC182" s="97"/>
      <c r="AD182" s="97"/>
      <c r="AE182" s="97"/>
      <c r="AF182" s="97"/>
      <c r="AG182" s="97"/>
      <c r="AH182" s="97"/>
      <c r="AI182" s="97"/>
      <c r="AJ182" s="97"/>
      <c r="AK182" s="97"/>
      <c r="AL182" s="97"/>
      <c r="AM182" s="97"/>
      <c r="AN182" s="97"/>
      <c r="AO182" s="97"/>
      <c r="AP182" s="97"/>
    </row>
    <row r="183" spans="2:42" x14ac:dyDescent="0.2">
      <c r="B183" s="97"/>
      <c r="C183" s="97"/>
      <c r="D183" s="97"/>
      <c r="E183" s="97"/>
      <c r="F183" s="97"/>
      <c r="G183" s="97"/>
      <c r="H183" s="97"/>
      <c r="I183" s="97"/>
      <c r="J183" s="97"/>
      <c r="K183" s="97"/>
      <c r="L183" s="97"/>
      <c r="N183" s="97"/>
      <c r="O183" s="97"/>
      <c r="P183" s="97"/>
      <c r="Q183" s="97"/>
      <c r="R183" s="97"/>
      <c r="S183" s="97"/>
      <c r="T183" s="97"/>
      <c r="U183" s="97"/>
      <c r="V183" s="97"/>
      <c r="W183" s="97"/>
      <c r="X183" s="97"/>
      <c r="Y183" s="97"/>
      <c r="Z183" s="97"/>
      <c r="AA183" s="97"/>
      <c r="AB183" s="97"/>
      <c r="AC183" s="97"/>
      <c r="AD183" s="97"/>
      <c r="AE183" s="97"/>
      <c r="AF183" s="97"/>
      <c r="AG183" s="97"/>
      <c r="AH183" s="97"/>
      <c r="AI183" s="97"/>
      <c r="AJ183" s="97"/>
      <c r="AK183" s="97"/>
      <c r="AL183" s="97"/>
      <c r="AM183" s="97"/>
      <c r="AN183" s="97"/>
      <c r="AO183" s="97"/>
      <c r="AP183" s="97"/>
    </row>
    <row r="184" spans="2:42" x14ac:dyDescent="0.2">
      <c r="B184" s="97"/>
      <c r="C184" s="97"/>
      <c r="D184" s="97"/>
      <c r="E184" s="97"/>
      <c r="F184" s="97"/>
      <c r="G184" s="97"/>
      <c r="H184" s="97"/>
      <c r="I184" s="97"/>
      <c r="J184" s="97"/>
      <c r="K184" s="97"/>
      <c r="L184" s="97"/>
      <c r="N184" s="97"/>
      <c r="O184" s="97"/>
      <c r="P184" s="97"/>
      <c r="Q184" s="97"/>
      <c r="R184" s="97"/>
      <c r="S184" s="97"/>
      <c r="T184" s="97"/>
      <c r="U184" s="97"/>
      <c r="V184" s="97"/>
      <c r="W184" s="97"/>
      <c r="X184" s="97"/>
      <c r="Y184" s="97"/>
      <c r="Z184" s="97"/>
      <c r="AA184" s="97"/>
      <c r="AB184" s="97"/>
      <c r="AC184" s="97"/>
      <c r="AD184" s="97"/>
      <c r="AE184" s="97"/>
      <c r="AF184" s="97"/>
      <c r="AG184" s="97"/>
      <c r="AH184" s="97"/>
      <c r="AI184" s="97"/>
      <c r="AJ184" s="97"/>
      <c r="AK184" s="97"/>
      <c r="AL184" s="97"/>
      <c r="AM184" s="97"/>
      <c r="AN184" s="97"/>
      <c r="AO184" s="97"/>
      <c r="AP184" s="97"/>
    </row>
    <row r="185" spans="2:42" x14ac:dyDescent="0.2">
      <c r="B185" s="97"/>
      <c r="C185" s="97"/>
      <c r="D185" s="97"/>
      <c r="E185" s="97"/>
      <c r="F185" s="97"/>
      <c r="G185" s="97"/>
      <c r="H185" s="97"/>
      <c r="I185" s="97"/>
      <c r="J185" s="97"/>
      <c r="K185" s="97"/>
      <c r="L185" s="97"/>
      <c r="N185" s="97"/>
      <c r="O185" s="97"/>
      <c r="P185" s="97"/>
      <c r="Q185" s="97"/>
      <c r="R185" s="97"/>
      <c r="S185" s="97"/>
      <c r="T185" s="97"/>
      <c r="U185" s="97"/>
      <c r="V185" s="97"/>
      <c r="W185" s="97"/>
      <c r="X185" s="97"/>
      <c r="Y185" s="97"/>
      <c r="Z185" s="97"/>
      <c r="AA185" s="97"/>
      <c r="AB185" s="97"/>
      <c r="AC185" s="97"/>
      <c r="AD185" s="97"/>
      <c r="AE185" s="97"/>
      <c r="AF185" s="97"/>
      <c r="AG185" s="97"/>
      <c r="AH185" s="97"/>
      <c r="AI185" s="97"/>
      <c r="AJ185" s="97"/>
      <c r="AK185" s="97"/>
      <c r="AL185" s="97"/>
      <c r="AM185" s="97"/>
      <c r="AN185" s="97"/>
      <c r="AO185" s="97"/>
      <c r="AP185" s="97"/>
    </row>
    <row r="186" spans="2:42" x14ac:dyDescent="0.2">
      <c r="B186" s="97"/>
      <c r="C186" s="97"/>
      <c r="D186" s="97"/>
      <c r="E186" s="97"/>
      <c r="F186" s="97"/>
      <c r="G186" s="97"/>
      <c r="H186" s="97"/>
      <c r="I186" s="97"/>
      <c r="J186" s="97"/>
      <c r="K186" s="97"/>
      <c r="L186" s="97"/>
      <c r="N186" s="97"/>
      <c r="O186" s="97"/>
      <c r="P186" s="97"/>
      <c r="Q186" s="97"/>
      <c r="R186" s="97"/>
      <c r="S186" s="97"/>
      <c r="T186" s="97"/>
      <c r="U186" s="97"/>
      <c r="V186" s="97"/>
      <c r="W186" s="97"/>
      <c r="X186" s="97"/>
      <c r="Y186" s="97"/>
      <c r="Z186" s="97"/>
      <c r="AA186" s="97"/>
      <c r="AB186" s="97"/>
      <c r="AC186" s="97"/>
      <c r="AD186" s="97"/>
      <c r="AE186" s="97"/>
      <c r="AF186" s="97"/>
      <c r="AG186" s="97"/>
      <c r="AH186" s="97"/>
      <c r="AI186" s="97"/>
      <c r="AJ186" s="97"/>
      <c r="AK186" s="97"/>
      <c r="AL186" s="97"/>
      <c r="AM186" s="97"/>
      <c r="AN186" s="97"/>
      <c r="AO186" s="97"/>
      <c r="AP186" s="97"/>
    </row>
    <row r="187" spans="2:42" x14ac:dyDescent="0.2">
      <c r="B187" s="97"/>
      <c r="C187" s="97"/>
      <c r="D187" s="97"/>
      <c r="E187" s="97"/>
      <c r="F187" s="97"/>
      <c r="G187" s="97"/>
      <c r="H187" s="97"/>
      <c r="I187" s="97"/>
      <c r="J187" s="97"/>
      <c r="K187" s="97"/>
      <c r="L187" s="97"/>
      <c r="N187" s="97"/>
      <c r="O187" s="97"/>
      <c r="P187" s="97"/>
      <c r="Q187" s="97"/>
      <c r="R187" s="97"/>
      <c r="S187" s="97"/>
      <c r="T187" s="97"/>
      <c r="U187" s="97"/>
      <c r="V187" s="97"/>
      <c r="W187" s="97"/>
      <c r="X187" s="97"/>
      <c r="Y187" s="97"/>
      <c r="Z187" s="97"/>
      <c r="AA187" s="97"/>
      <c r="AB187" s="97"/>
      <c r="AC187" s="97"/>
      <c r="AD187" s="97"/>
      <c r="AE187" s="97"/>
      <c r="AF187" s="97"/>
      <c r="AG187" s="97"/>
      <c r="AH187" s="97"/>
      <c r="AI187" s="97"/>
      <c r="AJ187" s="97"/>
      <c r="AK187" s="97"/>
      <c r="AL187" s="97"/>
      <c r="AM187" s="97"/>
      <c r="AN187" s="97"/>
      <c r="AO187" s="97"/>
      <c r="AP187" s="97"/>
    </row>
  </sheetData>
  <mergeCells count="4">
    <mergeCell ref="B2:L2"/>
    <mergeCell ref="B4:L4"/>
    <mergeCell ref="N4:Q4"/>
    <mergeCell ref="C16:L16"/>
  </mergeCells>
  <printOptions gridLines="1"/>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69A80-29A1-49D6-B2D5-30F7CF421913}">
  <sheetPr>
    <pageSetUpPr fitToPage="1"/>
  </sheetPr>
  <dimension ref="B2:AM332"/>
  <sheetViews>
    <sheetView showGridLines="0" zoomScale="90" zoomScaleNormal="90" workbookViewId="0">
      <pane xSplit="2" topLeftCell="D1" activePane="topRight" state="frozen"/>
      <selection activeCell="A16" sqref="A16"/>
      <selection pane="topRight" activeCell="A16" sqref="A16"/>
    </sheetView>
  </sheetViews>
  <sheetFormatPr defaultColWidth="9.140625" defaultRowHeight="15" x14ac:dyDescent="0.2"/>
  <cols>
    <col min="1" max="1" width="1.85546875" style="98" customWidth="1"/>
    <col min="2" max="2" width="29.42578125" style="98" customWidth="1"/>
    <col min="3" max="10" width="12.85546875" style="98" bestFit="1" customWidth="1"/>
    <col min="11" max="11" width="14.28515625" style="98" bestFit="1" customWidth="1"/>
    <col min="12" max="12" width="10.140625" style="98" bestFit="1" customWidth="1"/>
    <col min="13" max="13" width="1.42578125" style="98" customWidth="1"/>
    <col min="14" max="14" width="20.42578125" style="98" bestFit="1" customWidth="1"/>
    <col min="15" max="15" width="11.85546875" style="98" bestFit="1" customWidth="1"/>
    <col min="16" max="17" width="12.5703125" style="98" bestFit="1" customWidth="1"/>
    <col min="18" max="16384" width="9.140625" style="98"/>
  </cols>
  <sheetData>
    <row r="2" spans="2:39" ht="24" x14ac:dyDescent="0.4">
      <c r="B2" s="94" t="s">
        <v>98</v>
      </c>
      <c r="C2" s="94"/>
      <c r="D2" s="94"/>
      <c r="E2" s="94"/>
      <c r="F2" s="94"/>
      <c r="G2" s="94"/>
      <c r="H2" s="94"/>
      <c r="I2" s="94"/>
      <c r="J2" s="94"/>
      <c r="K2" s="94"/>
      <c r="L2" s="94"/>
      <c r="M2" s="95"/>
      <c r="N2" s="96"/>
      <c r="O2" s="96"/>
      <c r="P2" s="96"/>
      <c r="Q2" s="96"/>
      <c r="R2" s="97"/>
      <c r="S2" s="97"/>
      <c r="T2" s="97"/>
      <c r="U2" s="97"/>
      <c r="V2" s="97"/>
      <c r="W2" s="97"/>
      <c r="X2" s="97"/>
      <c r="Y2" s="97"/>
      <c r="Z2" s="97"/>
      <c r="AA2" s="97"/>
      <c r="AB2" s="97"/>
      <c r="AC2" s="97"/>
      <c r="AD2" s="97"/>
      <c r="AE2" s="97"/>
      <c r="AF2" s="97"/>
      <c r="AG2" s="97"/>
      <c r="AH2" s="97"/>
      <c r="AI2" s="97"/>
      <c r="AJ2" s="97"/>
      <c r="AK2" s="97"/>
      <c r="AL2" s="97"/>
      <c r="AM2" s="97"/>
    </row>
    <row r="3" spans="2:39" ht="6" customHeight="1" x14ac:dyDescent="0.4">
      <c r="B3" s="99"/>
      <c r="C3" s="99"/>
      <c r="D3" s="99"/>
      <c r="E3" s="99"/>
      <c r="F3" s="99"/>
      <c r="G3" s="99"/>
      <c r="H3" s="99"/>
      <c r="I3" s="99"/>
      <c r="J3" s="99"/>
      <c r="K3" s="99"/>
      <c r="L3" s="99"/>
      <c r="M3" s="100"/>
      <c r="N3" s="100"/>
      <c r="O3" s="100"/>
      <c r="P3" s="100"/>
      <c r="Q3" s="100"/>
    </row>
    <row r="4" spans="2:39" s="105" customFormat="1" ht="21" x14ac:dyDescent="0.35">
      <c r="B4" s="101" t="str">
        <f>'[1]Profit &amp; Loss'!B4</f>
        <v>TILAKNAGAR INDUSTRIES LTD</v>
      </c>
      <c r="C4" s="101"/>
      <c r="D4" s="101"/>
      <c r="E4" s="101"/>
      <c r="F4" s="101"/>
      <c r="G4" s="101"/>
      <c r="H4" s="101"/>
      <c r="I4" s="101"/>
      <c r="J4" s="101"/>
      <c r="K4" s="101"/>
      <c r="L4" s="101"/>
      <c r="M4" s="102"/>
      <c r="N4" s="103" t="s">
        <v>54</v>
      </c>
      <c r="O4" s="103"/>
      <c r="P4" s="103"/>
      <c r="Q4" s="103"/>
      <c r="R4" s="104"/>
      <c r="S4" s="104"/>
      <c r="T4" s="104"/>
      <c r="U4" s="104"/>
      <c r="V4" s="104"/>
      <c r="W4" s="104"/>
      <c r="X4" s="104"/>
      <c r="Y4" s="104"/>
      <c r="Z4" s="104"/>
      <c r="AA4" s="104"/>
      <c r="AB4" s="104"/>
      <c r="AC4" s="104"/>
      <c r="AD4" s="104"/>
      <c r="AE4" s="104"/>
      <c r="AF4" s="104"/>
      <c r="AG4" s="104"/>
      <c r="AH4" s="104"/>
      <c r="AI4" s="104"/>
      <c r="AJ4" s="104"/>
      <c r="AK4" s="104"/>
      <c r="AL4" s="104"/>
      <c r="AM4" s="104"/>
    </row>
    <row r="5" spans="2:39" ht="15.75" x14ac:dyDescent="0.25">
      <c r="B5" s="103" t="s">
        <v>55</v>
      </c>
      <c r="C5" s="106">
        <f>'[1]Data Sheet'!B56</f>
        <v>42094</v>
      </c>
      <c r="D5" s="106">
        <f>'[1]Data Sheet'!C56</f>
        <v>42460</v>
      </c>
      <c r="E5" s="106">
        <f>'[1]Data Sheet'!D56</f>
        <v>42825</v>
      </c>
      <c r="F5" s="106">
        <f>'[1]Data Sheet'!E56</f>
        <v>43190</v>
      </c>
      <c r="G5" s="106">
        <f>'[1]Data Sheet'!F56</f>
        <v>43555</v>
      </c>
      <c r="H5" s="106">
        <f>'[1]Data Sheet'!G56</f>
        <v>43921</v>
      </c>
      <c r="I5" s="106">
        <f>'[1]Data Sheet'!H56</f>
        <v>44286</v>
      </c>
      <c r="J5" s="106">
        <f>'[1]Data Sheet'!I56</f>
        <v>44651</v>
      </c>
      <c r="K5" s="106">
        <f>'[1]Data Sheet'!J56</f>
        <v>45016</v>
      </c>
      <c r="L5" s="106">
        <f>'[1]Data Sheet'!K56</f>
        <v>45382</v>
      </c>
      <c r="M5" s="100"/>
      <c r="N5" s="106" t="s">
        <v>57</v>
      </c>
      <c r="O5" s="106" t="s">
        <v>58</v>
      </c>
      <c r="P5" s="106" t="s">
        <v>59</v>
      </c>
      <c r="Q5" s="106" t="s">
        <v>60</v>
      </c>
      <c r="R5" s="97"/>
      <c r="S5" s="97"/>
      <c r="T5" s="97"/>
      <c r="U5" s="97"/>
      <c r="V5" s="97"/>
      <c r="W5" s="97"/>
      <c r="X5" s="97"/>
      <c r="Y5" s="97"/>
      <c r="Z5" s="97"/>
      <c r="AA5" s="97"/>
      <c r="AB5" s="97"/>
      <c r="AC5" s="97"/>
      <c r="AD5" s="97"/>
      <c r="AE5" s="97"/>
      <c r="AF5" s="97"/>
      <c r="AG5" s="97"/>
      <c r="AH5" s="97"/>
      <c r="AI5" s="97"/>
      <c r="AJ5" s="97"/>
      <c r="AK5" s="97"/>
      <c r="AL5" s="97"/>
      <c r="AM5" s="97"/>
    </row>
    <row r="6" spans="2:39" ht="15.75" x14ac:dyDescent="0.25">
      <c r="B6" s="107" t="s">
        <v>99</v>
      </c>
      <c r="C6" s="108">
        <f>'[1]Data Sheet'!B57</f>
        <v>124.76</v>
      </c>
      <c r="D6" s="108">
        <f>'[1]Data Sheet'!C57</f>
        <v>124.76</v>
      </c>
      <c r="E6" s="108">
        <f>'[1]Data Sheet'!D57</f>
        <v>124.76</v>
      </c>
      <c r="F6" s="108">
        <f>'[1]Data Sheet'!E57</f>
        <v>124.76</v>
      </c>
      <c r="G6" s="108">
        <f>'[1]Data Sheet'!F57</f>
        <v>125.13</v>
      </c>
      <c r="H6" s="108">
        <f>'[1]Data Sheet'!G57</f>
        <v>125.13</v>
      </c>
      <c r="I6" s="108">
        <f>'[1]Data Sheet'!H57</f>
        <v>125.43</v>
      </c>
      <c r="J6" s="108">
        <f>'[1]Data Sheet'!I57</f>
        <v>158.62</v>
      </c>
      <c r="K6" s="108">
        <f>'[1]Data Sheet'!J57</f>
        <v>185.34</v>
      </c>
      <c r="L6" s="108">
        <f>'[1]Data Sheet'!K57</f>
        <v>192.73</v>
      </c>
      <c r="M6" s="95"/>
      <c r="N6" s="109">
        <f>IFERROR((L6/C6)^(1/9)-1,0)</f>
        <v>4.9508583949758656E-2</v>
      </c>
      <c r="O6" s="109">
        <f>IFERROR((L6/E6)^(1/7)-1,0)</f>
        <v>6.4098898461354192E-2</v>
      </c>
      <c r="P6" s="109">
        <f>IFERROR((L6/G6)^(1/5)-1,0)</f>
        <v>9.0228611713710549E-2</v>
      </c>
      <c r="Q6" s="109">
        <f>IFERROR((L6/I6)^(1/3)-1,0)</f>
        <v>0.15393841936272112</v>
      </c>
      <c r="R6" s="104"/>
      <c r="S6" s="97"/>
      <c r="T6" s="97"/>
      <c r="U6" s="97"/>
      <c r="V6" s="97"/>
      <c r="W6" s="97"/>
      <c r="X6" s="97"/>
      <c r="Y6" s="97"/>
      <c r="Z6" s="97"/>
      <c r="AA6" s="97"/>
      <c r="AB6" s="97"/>
      <c r="AC6" s="97"/>
      <c r="AD6" s="97"/>
      <c r="AE6" s="97"/>
      <c r="AF6" s="97"/>
      <c r="AG6" s="97"/>
      <c r="AH6" s="97"/>
      <c r="AI6" s="97"/>
      <c r="AJ6" s="97"/>
      <c r="AK6" s="97"/>
      <c r="AL6" s="97"/>
      <c r="AM6" s="97"/>
    </row>
    <row r="7" spans="2:39" ht="15.75" x14ac:dyDescent="0.25">
      <c r="B7" s="110" t="s">
        <v>100</v>
      </c>
      <c r="C7" s="111">
        <f>'[1]Data Sheet'!B58</f>
        <v>417.46</v>
      </c>
      <c r="D7" s="111">
        <f>'[1]Data Sheet'!C58</f>
        <v>131.02000000000001</v>
      </c>
      <c r="E7" s="111">
        <f>'[1]Data Sheet'!D58</f>
        <v>-104.32</v>
      </c>
      <c r="F7" s="111">
        <f>'[1]Data Sheet'!E58</f>
        <v>-254.8</v>
      </c>
      <c r="G7" s="111">
        <f>'[1]Data Sheet'!F58</f>
        <v>-412.35</v>
      </c>
      <c r="H7" s="111">
        <f>'[1]Data Sheet'!G58</f>
        <v>-142.51</v>
      </c>
      <c r="I7" s="111">
        <f>'[1]Data Sheet'!H58</f>
        <v>-181.15</v>
      </c>
      <c r="J7" s="111">
        <f>'[1]Data Sheet'!I58</f>
        <v>-37.36</v>
      </c>
      <c r="K7" s="111">
        <f>'[1]Data Sheet'!J58</f>
        <v>288.77999999999997</v>
      </c>
      <c r="L7" s="111">
        <f>'[1]Data Sheet'!K58</f>
        <v>461.16</v>
      </c>
      <c r="M7" s="95"/>
      <c r="N7" s="109">
        <f t="shared" ref="N7:N10" si="0">IFERROR((L7/C7)^(1/9)-1,0)</f>
        <v>1.1123221752111556E-2</v>
      </c>
      <c r="O7" s="109">
        <f t="shared" ref="O7:O10" si="1">IFERROR((L7/E7)^(1/7)-1,0)</f>
        <v>-2.2365509272429271</v>
      </c>
      <c r="P7" s="109">
        <f t="shared" ref="P7:P10" si="2">IFERROR((L7/G7)^(1/5)-1,0)</f>
        <v>-2.0226266969099012</v>
      </c>
      <c r="Q7" s="109">
        <f t="shared" ref="Q7:Q10" si="3">IFERROR((L7/I7)^(1/3)-1,0)</f>
        <v>-2.365435209121471</v>
      </c>
      <c r="R7" s="104"/>
      <c r="S7" s="97"/>
      <c r="T7" s="97"/>
      <c r="U7" s="97"/>
      <c r="V7" s="97"/>
      <c r="W7" s="97"/>
      <c r="X7" s="97"/>
      <c r="Y7" s="97"/>
      <c r="Z7" s="97"/>
      <c r="AA7" s="97"/>
      <c r="AB7" s="97"/>
      <c r="AC7" s="97"/>
      <c r="AD7" s="97"/>
      <c r="AE7" s="97"/>
      <c r="AF7" s="97"/>
      <c r="AG7" s="97"/>
      <c r="AH7" s="97"/>
      <c r="AI7" s="97"/>
      <c r="AJ7" s="97"/>
      <c r="AK7" s="97"/>
      <c r="AL7" s="97"/>
      <c r="AM7" s="97"/>
    </row>
    <row r="8" spans="2:39" ht="15.75" x14ac:dyDescent="0.25">
      <c r="B8" s="110" t="s">
        <v>101</v>
      </c>
      <c r="C8" s="111">
        <f>'[1]Data Sheet'!B59</f>
        <v>825.02</v>
      </c>
      <c r="D8" s="111">
        <f>'[1]Data Sheet'!C59</f>
        <v>884.89</v>
      </c>
      <c r="E8" s="111">
        <f>'[1]Data Sheet'!D59</f>
        <v>1072.1199999999999</v>
      </c>
      <c r="F8" s="111">
        <f>'[1]Data Sheet'!E59</f>
        <v>1031.49</v>
      </c>
      <c r="G8" s="111">
        <f>'[1]Data Sheet'!F59</f>
        <v>1110.8900000000001</v>
      </c>
      <c r="H8" s="111">
        <f>'[1]Data Sheet'!G59</f>
        <v>578.61</v>
      </c>
      <c r="I8" s="111">
        <f>'[1]Data Sheet'!H59</f>
        <v>702.46</v>
      </c>
      <c r="J8" s="111">
        <f>'[1]Data Sheet'!I59</f>
        <v>585.17999999999995</v>
      </c>
      <c r="K8" s="111">
        <f>'[1]Data Sheet'!J59</f>
        <v>255.54</v>
      </c>
      <c r="L8" s="111">
        <f>'[1]Data Sheet'!K59</f>
        <v>121.44</v>
      </c>
      <c r="M8" s="95"/>
      <c r="N8" s="109">
        <f t="shared" si="0"/>
        <v>-0.19175292347343642</v>
      </c>
      <c r="O8" s="109">
        <f t="shared" si="1"/>
        <v>-0.26738796030611045</v>
      </c>
      <c r="P8" s="109">
        <f t="shared" si="2"/>
        <v>-0.35769967725670215</v>
      </c>
      <c r="Q8" s="109">
        <f t="shared" si="3"/>
        <v>-0.44292536243480296</v>
      </c>
      <c r="R8" s="97"/>
      <c r="S8" s="97"/>
      <c r="T8" s="97"/>
      <c r="U8" s="97"/>
      <c r="V8" s="97"/>
      <c r="W8" s="97"/>
      <c r="X8" s="97"/>
      <c r="Y8" s="97"/>
      <c r="Z8" s="97"/>
      <c r="AA8" s="97"/>
      <c r="AB8" s="97"/>
      <c r="AC8" s="97"/>
      <c r="AD8" s="97"/>
      <c r="AE8" s="97"/>
      <c r="AF8" s="97"/>
      <c r="AG8" s="97"/>
      <c r="AH8" s="97"/>
      <c r="AI8" s="97"/>
      <c r="AJ8" s="97"/>
      <c r="AK8" s="97"/>
      <c r="AL8" s="97"/>
      <c r="AM8" s="97"/>
    </row>
    <row r="9" spans="2:39" ht="15.75" x14ac:dyDescent="0.25">
      <c r="B9" s="112" t="s">
        <v>102</v>
      </c>
      <c r="C9" s="113">
        <f>'[1]Data Sheet'!B60</f>
        <v>349.12</v>
      </c>
      <c r="D9" s="113">
        <f>'[1]Data Sheet'!C60</f>
        <v>387.33</v>
      </c>
      <c r="E9" s="113">
        <f>'[1]Data Sheet'!D60</f>
        <v>257.79000000000002</v>
      </c>
      <c r="F9" s="113">
        <f>'[1]Data Sheet'!E60</f>
        <v>382.65</v>
      </c>
      <c r="G9" s="113">
        <f>'[1]Data Sheet'!F60</f>
        <v>457.39</v>
      </c>
      <c r="H9" s="113">
        <f>'[1]Data Sheet'!G60</f>
        <v>518.83000000000004</v>
      </c>
      <c r="I9" s="113">
        <f>'[1]Data Sheet'!H60</f>
        <v>364.78</v>
      </c>
      <c r="J9" s="113">
        <f>'[1]Data Sheet'!I60</f>
        <v>306.83999999999997</v>
      </c>
      <c r="K9" s="113">
        <f>'[1]Data Sheet'!J60</f>
        <v>281.88</v>
      </c>
      <c r="L9" s="113">
        <f>'[1]Data Sheet'!K60</f>
        <v>258.11</v>
      </c>
      <c r="M9" s="95"/>
      <c r="N9" s="109">
        <f t="shared" si="0"/>
        <v>-3.3002019979071373E-2</v>
      </c>
      <c r="O9" s="109">
        <f t="shared" si="1"/>
        <v>1.7723722657292384E-4</v>
      </c>
      <c r="P9" s="109">
        <f t="shared" si="2"/>
        <v>-0.10812573387826718</v>
      </c>
      <c r="Q9" s="109">
        <f t="shared" si="3"/>
        <v>-0.10890377481007418</v>
      </c>
      <c r="R9" s="97"/>
      <c r="S9" s="97"/>
      <c r="T9" s="97"/>
      <c r="U9" s="97"/>
      <c r="V9" s="97"/>
      <c r="W9" s="97"/>
      <c r="X9" s="97"/>
      <c r="Y9" s="97"/>
      <c r="Z9" s="97"/>
      <c r="AA9" s="97"/>
      <c r="AB9" s="97"/>
      <c r="AC9" s="97"/>
      <c r="AD9" s="97"/>
      <c r="AE9" s="97"/>
      <c r="AF9" s="97"/>
      <c r="AG9" s="97"/>
      <c r="AH9" s="97"/>
      <c r="AI9" s="97"/>
      <c r="AJ9" s="97"/>
      <c r="AK9" s="97"/>
      <c r="AL9" s="97"/>
      <c r="AM9" s="97"/>
    </row>
    <row r="10" spans="2:39" s="105" customFormat="1" ht="15.75" x14ac:dyDescent="0.25">
      <c r="B10" s="114" t="s">
        <v>103</v>
      </c>
      <c r="C10" s="115">
        <f>'[1]Data Sheet'!B61</f>
        <v>1716.36</v>
      </c>
      <c r="D10" s="115">
        <f>'[1]Data Sheet'!C61</f>
        <v>1528</v>
      </c>
      <c r="E10" s="115">
        <f>'[1]Data Sheet'!D61</f>
        <v>1350.35</v>
      </c>
      <c r="F10" s="115">
        <f>'[1]Data Sheet'!E61</f>
        <v>1284.0999999999999</v>
      </c>
      <c r="G10" s="115">
        <f>'[1]Data Sheet'!F61</f>
        <v>1281.06</v>
      </c>
      <c r="H10" s="115">
        <f>'[1]Data Sheet'!G61</f>
        <v>1080.06</v>
      </c>
      <c r="I10" s="115">
        <f>'[1]Data Sheet'!H61</f>
        <v>1011.52</v>
      </c>
      <c r="J10" s="115">
        <f>'[1]Data Sheet'!I61</f>
        <v>1013.28</v>
      </c>
      <c r="K10" s="115">
        <f>'[1]Data Sheet'!J61</f>
        <v>1011.54</v>
      </c>
      <c r="L10" s="115">
        <f>'[1]Data Sheet'!K61</f>
        <v>1033.44</v>
      </c>
      <c r="M10" s="95"/>
      <c r="N10" s="116">
        <f t="shared" si="0"/>
        <v>-5.4808834737459344E-2</v>
      </c>
      <c r="O10" s="116">
        <f t="shared" si="1"/>
        <v>-3.7489314137025276E-2</v>
      </c>
      <c r="P10" s="116">
        <f t="shared" si="2"/>
        <v>-4.2049299685128494E-2</v>
      </c>
      <c r="Q10" s="116">
        <f t="shared" si="3"/>
        <v>7.1718934733060458E-3</v>
      </c>
      <c r="R10" s="104"/>
      <c r="S10" s="104"/>
      <c r="T10" s="104"/>
      <c r="U10" s="104"/>
      <c r="V10" s="104"/>
      <c r="W10" s="104"/>
      <c r="X10" s="104"/>
      <c r="Y10" s="104"/>
      <c r="Z10" s="104"/>
      <c r="AA10" s="104"/>
      <c r="AB10" s="104"/>
      <c r="AC10" s="104"/>
      <c r="AD10" s="104"/>
      <c r="AE10" s="104"/>
      <c r="AF10" s="104"/>
      <c r="AG10" s="104"/>
      <c r="AH10" s="104"/>
      <c r="AI10" s="104"/>
      <c r="AJ10" s="104"/>
      <c r="AK10" s="104"/>
      <c r="AL10" s="104"/>
      <c r="AM10" s="104"/>
    </row>
    <row r="11" spans="2:39" s="105" customFormat="1" ht="15.75" x14ac:dyDescent="0.25">
      <c r="B11" s="117"/>
      <c r="C11" s="118"/>
      <c r="D11" s="118"/>
      <c r="E11" s="118"/>
      <c r="F11" s="118"/>
      <c r="G11" s="118"/>
      <c r="H11" s="118"/>
      <c r="I11" s="118"/>
      <c r="J11" s="118"/>
      <c r="K11" s="118"/>
      <c r="L11" s="118"/>
      <c r="M11" s="95"/>
      <c r="N11" s="119"/>
      <c r="O11" s="119"/>
      <c r="P11" s="119"/>
      <c r="Q11" s="119"/>
      <c r="R11" s="104"/>
      <c r="S11" s="104"/>
      <c r="T11" s="104"/>
      <c r="U11" s="104"/>
      <c r="V11" s="104"/>
      <c r="W11" s="104"/>
      <c r="X11" s="104"/>
      <c r="Y11" s="104"/>
      <c r="Z11" s="104"/>
      <c r="AA11" s="104"/>
      <c r="AB11" s="104"/>
      <c r="AC11" s="104"/>
      <c r="AD11" s="104"/>
      <c r="AE11" s="104"/>
      <c r="AF11" s="104"/>
      <c r="AG11" s="104"/>
      <c r="AH11" s="104"/>
      <c r="AI11" s="104"/>
      <c r="AJ11" s="104"/>
      <c r="AK11" s="104"/>
      <c r="AL11" s="104"/>
      <c r="AM11" s="104"/>
    </row>
    <row r="12" spans="2:39" ht="15.75" x14ac:dyDescent="0.25">
      <c r="B12" s="110" t="s">
        <v>104</v>
      </c>
      <c r="C12" s="111">
        <f>'[1]Data Sheet'!B62</f>
        <v>608.4</v>
      </c>
      <c r="D12" s="111">
        <f>'[1]Data Sheet'!C62</f>
        <v>579.35</v>
      </c>
      <c r="E12" s="111">
        <f>'[1]Data Sheet'!D62</f>
        <v>541.58000000000004</v>
      </c>
      <c r="F12" s="111">
        <f>'[1]Data Sheet'!E62</f>
        <v>587.48</v>
      </c>
      <c r="G12" s="111">
        <f>'[1]Data Sheet'!F62</f>
        <v>551.59</v>
      </c>
      <c r="H12" s="111">
        <f>'[1]Data Sheet'!G62</f>
        <v>501.72</v>
      </c>
      <c r="I12" s="111">
        <f>'[1]Data Sheet'!H62</f>
        <v>468.57</v>
      </c>
      <c r="J12" s="111">
        <f>'[1]Data Sheet'!I62</f>
        <v>439.28</v>
      </c>
      <c r="K12" s="111">
        <f>'[1]Data Sheet'!J62</f>
        <v>420.03</v>
      </c>
      <c r="L12" s="111">
        <f>'[1]Data Sheet'!K62</f>
        <v>396.34</v>
      </c>
      <c r="M12" s="95"/>
      <c r="N12" s="109">
        <f t="shared" ref="N12:N16" si="4">IFERROR((L12/C12)^(1/9)-1,0)</f>
        <v>-4.6501848323113548E-2</v>
      </c>
      <c r="O12" s="109">
        <f t="shared" ref="O12:O16" si="5">IFERROR((L12/E12)^(1/7)-1,0)</f>
        <v>-4.3622551751251515E-2</v>
      </c>
      <c r="P12" s="109">
        <f t="shared" ref="P12:P16" si="6">IFERROR((L12/G12)^(1/5)-1,0)</f>
        <v>-6.3968844799000446E-2</v>
      </c>
      <c r="Q12" s="109">
        <f t="shared" ref="Q12:Q16" si="7">IFERROR((L12/I12)^(1/3)-1,0)</f>
        <v>-5.42758590969451E-2</v>
      </c>
      <c r="R12" s="97"/>
      <c r="S12" s="97"/>
      <c r="T12" s="97"/>
      <c r="U12" s="97"/>
      <c r="V12" s="97"/>
      <c r="W12" s="97"/>
      <c r="X12" s="97"/>
      <c r="Y12" s="97"/>
      <c r="Z12" s="97"/>
      <c r="AA12" s="97"/>
      <c r="AB12" s="97"/>
      <c r="AC12" s="97"/>
      <c r="AD12" s="97"/>
      <c r="AE12" s="97"/>
      <c r="AF12" s="97"/>
      <c r="AG12" s="97"/>
      <c r="AH12" s="97"/>
      <c r="AI12" s="97"/>
      <c r="AJ12" s="97"/>
      <c r="AK12" s="97"/>
      <c r="AL12" s="97"/>
      <c r="AM12" s="97"/>
    </row>
    <row r="13" spans="2:39" ht="15.75" x14ac:dyDescent="0.25">
      <c r="B13" s="110" t="s">
        <v>105</v>
      </c>
      <c r="C13" s="111">
        <f>'[1]Data Sheet'!B63</f>
        <v>123.13</v>
      </c>
      <c r="D13" s="111">
        <f>'[1]Data Sheet'!C63</f>
        <v>124.41</v>
      </c>
      <c r="E13" s="111">
        <f>'[1]Data Sheet'!D63</f>
        <v>124.13</v>
      </c>
      <c r="F13" s="111">
        <f>'[1]Data Sheet'!E63</f>
        <v>113.25</v>
      </c>
      <c r="G13" s="111">
        <f>'[1]Data Sheet'!F63</f>
        <v>114.28</v>
      </c>
      <c r="H13" s="111">
        <f>'[1]Data Sheet'!G63</f>
        <v>100.36</v>
      </c>
      <c r="I13" s="111">
        <f>'[1]Data Sheet'!H63</f>
        <v>100.1</v>
      </c>
      <c r="J13" s="111">
        <f>'[1]Data Sheet'!I63</f>
        <v>100.22</v>
      </c>
      <c r="K13" s="111">
        <f>'[1]Data Sheet'!J63</f>
        <v>0.11</v>
      </c>
      <c r="L13" s="111">
        <f>'[1]Data Sheet'!K63</f>
        <v>0.28000000000000003</v>
      </c>
      <c r="M13" s="95"/>
      <c r="N13" s="109">
        <f t="shared" si="4"/>
        <v>-0.49147716287514098</v>
      </c>
      <c r="O13" s="109">
        <f t="shared" si="5"/>
        <v>-0.58130543335338647</v>
      </c>
      <c r="P13" s="109">
        <f t="shared" si="6"/>
        <v>-0.6995047856131722</v>
      </c>
      <c r="Q13" s="109">
        <f t="shared" si="7"/>
        <v>-0.8591009760532623</v>
      </c>
      <c r="R13" s="97"/>
      <c r="S13" s="97"/>
      <c r="T13" s="97"/>
      <c r="U13" s="97"/>
      <c r="V13" s="97"/>
      <c r="W13" s="97"/>
      <c r="X13" s="97"/>
      <c r="Y13" s="97"/>
      <c r="Z13" s="97"/>
      <c r="AA13" s="97"/>
      <c r="AB13" s="97"/>
      <c r="AC13" s="97"/>
      <c r="AD13" s="97"/>
      <c r="AE13" s="97"/>
      <c r="AF13" s="97"/>
      <c r="AG13" s="97"/>
      <c r="AH13" s="97"/>
      <c r="AI13" s="97"/>
      <c r="AJ13" s="97"/>
      <c r="AK13" s="97"/>
      <c r="AL13" s="97"/>
      <c r="AM13" s="97"/>
    </row>
    <row r="14" spans="2:39" ht="15.75" x14ac:dyDescent="0.25">
      <c r="B14" s="110" t="s">
        <v>106</v>
      </c>
      <c r="C14" s="111">
        <f>'[1]Data Sheet'!B64</f>
        <v>2.7</v>
      </c>
      <c r="D14" s="111">
        <f>'[1]Data Sheet'!C64</f>
        <v>0.04</v>
      </c>
      <c r="E14" s="111">
        <f>'[1]Data Sheet'!D64</f>
        <v>0.04</v>
      </c>
      <c r="F14" s="111">
        <f>'[1]Data Sheet'!E64</f>
        <v>0.04</v>
      </c>
      <c r="G14" s="111">
        <f>'[1]Data Sheet'!F64</f>
        <v>3.48</v>
      </c>
      <c r="H14" s="111">
        <f>'[1]Data Sheet'!G64</f>
        <v>0.04</v>
      </c>
      <c r="I14" s="111">
        <f>'[1]Data Sheet'!H64</f>
        <v>0.04</v>
      </c>
      <c r="J14" s="111">
        <f>'[1]Data Sheet'!I64</f>
        <v>0.04</v>
      </c>
      <c r="K14" s="111">
        <f>'[1]Data Sheet'!J64</f>
        <v>22.61</v>
      </c>
      <c r="L14" s="111">
        <f>'[1]Data Sheet'!K64</f>
        <v>11.78</v>
      </c>
      <c r="M14" s="95"/>
      <c r="N14" s="109">
        <f t="shared" si="4"/>
        <v>0.17784145686308461</v>
      </c>
      <c r="O14" s="109">
        <f t="shared" si="5"/>
        <v>1.2528198872334975</v>
      </c>
      <c r="P14" s="109">
        <f t="shared" si="6"/>
        <v>0.27618374697582837</v>
      </c>
      <c r="Q14" s="109">
        <f t="shared" si="7"/>
        <v>5.6531671272607413</v>
      </c>
      <c r="R14" s="97"/>
      <c r="S14" s="97"/>
      <c r="T14" s="97"/>
      <c r="U14" s="97"/>
      <c r="V14" s="97"/>
      <c r="W14" s="97"/>
      <c r="X14" s="97"/>
      <c r="Y14" s="97"/>
      <c r="Z14" s="97"/>
      <c r="AA14" s="97"/>
      <c r="AB14" s="97"/>
      <c r="AC14" s="97"/>
      <c r="AD14" s="97"/>
      <c r="AE14" s="97"/>
      <c r="AF14" s="97"/>
      <c r="AG14" s="97"/>
      <c r="AH14" s="97"/>
      <c r="AI14" s="97"/>
      <c r="AJ14" s="97"/>
      <c r="AK14" s="97"/>
      <c r="AL14" s="97"/>
      <c r="AM14" s="97"/>
    </row>
    <row r="15" spans="2:39" ht="15.75" x14ac:dyDescent="0.25">
      <c r="B15" s="112" t="s">
        <v>107</v>
      </c>
      <c r="C15" s="113">
        <f>'[1]Data Sheet'!B65</f>
        <v>982.13</v>
      </c>
      <c r="D15" s="113">
        <f>'[1]Data Sheet'!C65</f>
        <v>824.2</v>
      </c>
      <c r="E15" s="113">
        <f>'[1]Data Sheet'!D65</f>
        <v>684.6</v>
      </c>
      <c r="F15" s="113">
        <f>'[1]Data Sheet'!E65</f>
        <v>583.33000000000004</v>
      </c>
      <c r="G15" s="113">
        <f>'[1]Data Sheet'!F65</f>
        <v>611.71</v>
      </c>
      <c r="H15" s="113">
        <f>'[1]Data Sheet'!G65</f>
        <v>477.94</v>
      </c>
      <c r="I15" s="113">
        <f>'[1]Data Sheet'!H65</f>
        <v>442.81</v>
      </c>
      <c r="J15" s="113">
        <f>'[1]Data Sheet'!I65</f>
        <v>473.74</v>
      </c>
      <c r="K15" s="113">
        <f>'[1]Data Sheet'!J65</f>
        <v>568.79</v>
      </c>
      <c r="L15" s="113">
        <f>'[1]Data Sheet'!K65</f>
        <v>625.04</v>
      </c>
      <c r="M15" s="95"/>
      <c r="N15" s="109">
        <f t="shared" si="4"/>
        <v>-4.8972218439668036E-2</v>
      </c>
      <c r="O15" s="109">
        <f t="shared" si="5"/>
        <v>-1.2918555260826192E-2</v>
      </c>
      <c r="P15" s="109">
        <f t="shared" si="6"/>
        <v>4.3207744827156169E-3</v>
      </c>
      <c r="Q15" s="109">
        <f t="shared" si="7"/>
        <v>0.12175185684477241</v>
      </c>
      <c r="R15" s="97"/>
      <c r="S15" s="97"/>
      <c r="T15" s="97"/>
      <c r="U15" s="97"/>
      <c r="V15" s="97"/>
      <c r="W15" s="97"/>
      <c r="X15" s="97"/>
      <c r="Y15" s="97"/>
      <c r="Z15" s="97"/>
      <c r="AA15" s="97"/>
      <c r="AB15" s="97"/>
      <c r="AC15" s="97"/>
      <c r="AD15" s="97"/>
      <c r="AE15" s="97"/>
      <c r="AF15" s="97"/>
      <c r="AG15" s="97"/>
      <c r="AH15" s="97"/>
      <c r="AI15" s="97"/>
      <c r="AJ15" s="97"/>
      <c r="AK15" s="97"/>
      <c r="AL15" s="97"/>
      <c r="AM15" s="97"/>
    </row>
    <row r="16" spans="2:39" s="105" customFormat="1" ht="15.75" x14ac:dyDescent="0.25">
      <c r="B16" s="114" t="s">
        <v>108</v>
      </c>
      <c r="C16" s="115">
        <f>'[1]Data Sheet'!B66</f>
        <v>1716.36</v>
      </c>
      <c r="D16" s="115">
        <f>'[1]Data Sheet'!C66</f>
        <v>1528</v>
      </c>
      <c r="E16" s="115">
        <f>'[1]Data Sheet'!D66</f>
        <v>1350.35</v>
      </c>
      <c r="F16" s="115">
        <f>'[1]Data Sheet'!E66</f>
        <v>1284.0999999999999</v>
      </c>
      <c r="G16" s="115">
        <f>'[1]Data Sheet'!F66</f>
        <v>1281.06</v>
      </c>
      <c r="H16" s="115">
        <f>'[1]Data Sheet'!G66</f>
        <v>1080.06</v>
      </c>
      <c r="I16" s="115">
        <f>'[1]Data Sheet'!H66</f>
        <v>1011.52</v>
      </c>
      <c r="J16" s="115">
        <f>'[1]Data Sheet'!I66</f>
        <v>1013.28</v>
      </c>
      <c r="K16" s="115">
        <f>'[1]Data Sheet'!J66</f>
        <v>1011.54</v>
      </c>
      <c r="L16" s="115">
        <f>'[1]Data Sheet'!K66</f>
        <v>1033.44</v>
      </c>
      <c r="M16" s="102"/>
      <c r="N16" s="116">
        <f t="shared" si="4"/>
        <v>-5.4808834737459344E-2</v>
      </c>
      <c r="O16" s="116">
        <f t="shared" si="5"/>
        <v>-3.7489314137025276E-2</v>
      </c>
      <c r="P16" s="116">
        <f t="shared" si="6"/>
        <v>-4.2049299685128494E-2</v>
      </c>
      <c r="Q16" s="116">
        <f t="shared" si="7"/>
        <v>7.1718934733060458E-3</v>
      </c>
      <c r="R16" s="104"/>
      <c r="S16" s="104"/>
      <c r="T16" s="104"/>
      <c r="U16" s="104"/>
      <c r="V16" s="104"/>
      <c r="W16" s="104"/>
      <c r="X16" s="104"/>
      <c r="Y16" s="104"/>
      <c r="Z16" s="104"/>
      <c r="AA16" s="104"/>
      <c r="AB16" s="104"/>
      <c r="AC16" s="104"/>
      <c r="AD16" s="104"/>
      <c r="AE16" s="104"/>
      <c r="AF16" s="104"/>
      <c r="AG16" s="104"/>
      <c r="AH16" s="104"/>
      <c r="AI16" s="104"/>
      <c r="AJ16" s="104"/>
      <c r="AK16" s="104"/>
      <c r="AL16" s="104"/>
      <c r="AM16" s="104"/>
    </row>
    <row r="17" spans="2:39" ht="15.75" x14ac:dyDescent="0.25">
      <c r="B17" s="100"/>
      <c r="C17" s="120"/>
      <c r="D17" s="120"/>
      <c r="E17" s="120"/>
      <c r="F17" s="120"/>
      <c r="G17" s="120"/>
      <c r="H17" s="120"/>
      <c r="I17" s="120"/>
      <c r="J17" s="120"/>
      <c r="K17" s="120"/>
      <c r="L17" s="120"/>
      <c r="M17" s="95"/>
      <c r="N17" s="95"/>
      <c r="O17" s="95"/>
      <c r="P17" s="95"/>
      <c r="Q17" s="95"/>
      <c r="R17" s="97"/>
      <c r="S17" s="97"/>
      <c r="T17" s="97"/>
      <c r="U17" s="97"/>
      <c r="V17" s="97"/>
      <c r="W17" s="97"/>
      <c r="X17" s="97"/>
      <c r="Y17" s="97"/>
      <c r="Z17" s="97"/>
      <c r="AA17" s="97"/>
      <c r="AB17" s="97"/>
      <c r="AC17" s="97"/>
      <c r="AD17" s="97"/>
      <c r="AE17" s="97"/>
      <c r="AF17" s="97"/>
      <c r="AG17" s="97"/>
      <c r="AH17" s="97"/>
      <c r="AI17" s="97"/>
      <c r="AJ17" s="97"/>
      <c r="AK17" s="97"/>
      <c r="AL17" s="97"/>
      <c r="AM17" s="97"/>
    </row>
    <row r="18" spans="2:39" ht="15.75" x14ac:dyDescent="0.25">
      <c r="B18" s="110" t="s">
        <v>109</v>
      </c>
      <c r="C18" s="121">
        <f>C15-C9</f>
        <v>633.01</v>
      </c>
      <c r="D18" s="121">
        <f t="shared" ref="D18:L18" si="8">D15-D9</f>
        <v>436.87000000000006</v>
      </c>
      <c r="E18" s="121">
        <f t="shared" si="8"/>
        <v>426.81</v>
      </c>
      <c r="F18" s="121">
        <f t="shared" si="8"/>
        <v>200.68000000000006</v>
      </c>
      <c r="G18" s="121">
        <f t="shared" si="8"/>
        <v>154.32000000000005</v>
      </c>
      <c r="H18" s="121">
        <f t="shared" si="8"/>
        <v>-40.890000000000043</v>
      </c>
      <c r="I18" s="121">
        <f t="shared" si="8"/>
        <v>78.03000000000003</v>
      </c>
      <c r="J18" s="121">
        <f t="shared" si="8"/>
        <v>166.90000000000003</v>
      </c>
      <c r="K18" s="121">
        <f t="shared" si="8"/>
        <v>286.90999999999997</v>
      </c>
      <c r="L18" s="121">
        <f t="shared" si="8"/>
        <v>366.92999999999995</v>
      </c>
      <c r="M18" s="95"/>
      <c r="N18" s="116">
        <f t="shared" ref="N18:N21" si="9">IFERROR((L18/C18)^(1/9)-1,0)</f>
        <v>-5.8791479641760125E-2</v>
      </c>
      <c r="O18" s="116">
        <f t="shared" ref="O18:O21" si="10">IFERROR((L18/E18)^(1/7)-1,0)</f>
        <v>-2.1363896581542141E-2</v>
      </c>
      <c r="P18" s="116">
        <f t="shared" ref="P18:P21" si="11">IFERROR((L18/G18)^(1/5)-1,0)</f>
        <v>0.18913784567483671</v>
      </c>
      <c r="Q18" s="116">
        <f t="shared" ref="Q18:Q21" si="12">IFERROR((L18/I18)^(1/3)-1,0)</f>
        <v>0.67535638310698864</v>
      </c>
      <c r="R18" s="97"/>
      <c r="S18" s="97"/>
      <c r="T18" s="97"/>
      <c r="U18" s="97"/>
      <c r="V18" s="97"/>
      <c r="W18" s="97"/>
      <c r="X18" s="97"/>
      <c r="Y18" s="97"/>
      <c r="Z18" s="97"/>
      <c r="AA18" s="97"/>
      <c r="AB18" s="97"/>
      <c r="AC18" s="97"/>
      <c r="AD18" s="97"/>
      <c r="AE18" s="97"/>
      <c r="AF18" s="97"/>
      <c r="AG18" s="97"/>
      <c r="AH18" s="97"/>
      <c r="AI18" s="97"/>
      <c r="AJ18" s="97"/>
      <c r="AK18" s="97"/>
      <c r="AL18" s="97"/>
      <c r="AM18" s="97"/>
    </row>
    <row r="19" spans="2:39" ht="15.75" x14ac:dyDescent="0.25">
      <c r="B19" s="110" t="s">
        <v>110</v>
      </c>
      <c r="C19" s="121">
        <f>'[1]Data Sheet'!B67</f>
        <v>148.5</v>
      </c>
      <c r="D19" s="121">
        <f>'[1]Data Sheet'!C67</f>
        <v>114.72</v>
      </c>
      <c r="E19" s="121">
        <f>'[1]Data Sheet'!D67</f>
        <v>149.66</v>
      </c>
      <c r="F19" s="121">
        <f>'[1]Data Sheet'!E67</f>
        <v>173.14</v>
      </c>
      <c r="G19" s="121">
        <f>'[1]Data Sheet'!F67</f>
        <v>240.99</v>
      </c>
      <c r="H19" s="121">
        <f>'[1]Data Sheet'!G67</f>
        <v>243.38</v>
      </c>
      <c r="I19" s="121">
        <f>'[1]Data Sheet'!H67</f>
        <v>181.1</v>
      </c>
      <c r="J19" s="121">
        <f>'[1]Data Sheet'!I67</f>
        <v>236.77</v>
      </c>
      <c r="K19" s="121">
        <f>'[1]Data Sheet'!J67</f>
        <v>338.81</v>
      </c>
      <c r="L19" s="121">
        <f>'[1]Data Sheet'!K67</f>
        <v>418.5</v>
      </c>
      <c r="M19" s="95"/>
      <c r="N19" s="116">
        <f t="shared" si="9"/>
        <v>0.12200955795756219</v>
      </c>
      <c r="O19" s="116">
        <f t="shared" si="10"/>
        <v>0.15823992625957017</v>
      </c>
      <c r="P19" s="116">
        <f t="shared" si="11"/>
        <v>0.11670712763468072</v>
      </c>
      <c r="Q19" s="116">
        <f t="shared" si="12"/>
        <v>0.32208386185770732</v>
      </c>
      <c r="R19" s="97"/>
      <c r="S19" s="97"/>
      <c r="T19" s="97"/>
      <c r="U19" s="97"/>
      <c r="V19" s="97"/>
      <c r="W19" s="97"/>
      <c r="X19" s="97"/>
      <c r="Y19" s="97"/>
      <c r="Z19" s="97"/>
      <c r="AA19" s="97"/>
      <c r="AB19" s="97"/>
      <c r="AC19" s="97"/>
      <c r="AD19" s="97"/>
      <c r="AE19" s="97"/>
      <c r="AF19" s="97"/>
      <c r="AG19" s="97"/>
      <c r="AH19" s="97"/>
      <c r="AI19" s="97"/>
      <c r="AJ19" s="97"/>
      <c r="AK19" s="97"/>
      <c r="AL19" s="97"/>
      <c r="AM19" s="97"/>
    </row>
    <row r="20" spans="2:39" ht="15.75" x14ac:dyDescent="0.25">
      <c r="B20" s="110" t="s">
        <v>111</v>
      </c>
      <c r="C20" s="121">
        <f>'[1]Data Sheet'!B68</f>
        <v>126.2</v>
      </c>
      <c r="D20" s="121">
        <f>'[1]Data Sheet'!C68</f>
        <v>101.68</v>
      </c>
      <c r="E20" s="121">
        <f>'[1]Data Sheet'!D68</f>
        <v>88.22</v>
      </c>
      <c r="F20" s="121">
        <f>'[1]Data Sheet'!E68</f>
        <v>79.98</v>
      </c>
      <c r="G20" s="121">
        <f>'[1]Data Sheet'!F68</f>
        <v>97.8</v>
      </c>
      <c r="H20" s="121">
        <f>'[1]Data Sheet'!G68</f>
        <v>60.1</v>
      </c>
      <c r="I20" s="121">
        <f>'[1]Data Sheet'!H68</f>
        <v>72.08</v>
      </c>
      <c r="J20" s="121">
        <f>'[1]Data Sheet'!I68</f>
        <v>72.319999999999993</v>
      </c>
      <c r="K20" s="121">
        <f>'[1]Data Sheet'!J68</f>
        <v>116.21</v>
      </c>
      <c r="L20" s="121">
        <f>'[1]Data Sheet'!K68</f>
        <v>100.83</v>
      </c>
      <c r="M20" s="95"/>
      <c r="N20" s="116">
        <f t="shared" si="9"/>
        <v>-2.4628535272260277E-2</v>
      </c>
      <c r="O20" s="116">
        <f t="shared" si="10"/>
        <v>1.9269336332610187E-2</v>
      </c>
      <c r="P20" s="116">
        <f t="shared" si="11"/>
        <v>6.1209274568287952E-3</v>
      </c>
      <c r="Q20" s="116">
        <f t="shared" si="12"/>
        <v>0.11838584845719069</v>
      </c>
      <c r="R20" s="97"/>
      <c r="S20" s="97"/>
      <c r="T20" s="97"/>
      <c r="U20" s="97"/>
      <c r="V20" s="97"/>
      <c r="W20" s="97"/>
      <c r="X20" s="97"/>
      <c r="Y20" s="97"/>
      <c r="Z20" s="97"/>
      <c r="AA20" s="97"/>
      <c r="AB20" s="97"/>
      <c r="AC20" s="97"/>
      <c r="AD20" s="97"/>
      <c r="AE20" s="97"/>
      <c r="AF20" s="97"/>
      <c r="AG20" s="97"/>
      <c r="AH20" s="97"/>
      <c r="AI20" s="97"/>
      <c r="AJ20" s="97"/>
      <c r="AK20" s="97"/>
      <c r="AL20" s="97"/>
      <c r="AM20" s="97"/>
    </row>
    <row r="21" spans="2:39" ht="15.75" x14ac:dyDescent="0.25">
      <c r="B21" s="110" t="s">
        <v>112</v>
      </c>
      <c r="C21" s="121">
        <f>'[1]Data Sheet'!B69</f>
        <v>33.479999999999997</v>
      </c>
      <c r="D21" s="121">
        <f>'[1]Data Sheet'!C69</f>
        <v>10.5</v>
      </c>
      <c r="E21" s="121">
        <f>'[1]Data Sheet'!D69</f>
        <v>6.01</v>
      </c>
      <c r="F21" s="121">
        <f>'[1]Data Sheet'!E69</f>
        <v>68.33</v>
      </c>
      <c r="G21" s="121">
        <f>'[1]Data Sheet'!F69</f>
        <v>53.06</v>
      </c>
      <c r="H21" s="121">
        <f>'[1]Data Sheet'!G69</f>
        <v>39.71</v>
      </c>
      <c r="I21" s="121">
        <f>'[1]Data Sheet'!H69</f>
        <v>48.11</v>
      </c>
      <c r="J21" s="121">
        <f>'[1]Data Sheet'!I69</f>
        <v>70.62</v>
      </c>
      <c r="K21" s="121">
        <f>'[1]Data Sheet'!J69</f>
        <v>44.17</v>
      </c>
      <c r="L21" s="121">
        <f>'[1]Data Sheet'!K69</f>
        <v>41.8</v>
      </c>
      <c r="M21" s="95"/>
      <c r="N21" s="116">
        <f t="shared" si="9"/>
        <v>2.4967494416653579E-2</v>
      </c>
      <c r="O21" s="116">
        <f t="shared" si="10"/>
        <v>0.31925524645247716</v>
      </c>
      <c r="P21" s="116">
        <f t="shared" si="11"/>
        <v>-4.6585380094176232E-2</v>
      </c>
      <c r="Q21" s="116">
        <f t="shared" si="12"/>
        <v>-4.5783383569277358E-2</v>
      </c>
      <c r="R21" s="97"/>
      <c r="S21" s="97"/>
      <c r="T21" s="97"/>
      <c r="U21" s="97"/>
      <c r="V21" s="97"/>
      <c r="W21" s="97"/>
      <c r="X21" s="97"/>
      <c r="Y21" s="97"/>
      <c r="Z21" s="97"/>
      <c r="AA21" s="97"/>
      <c r="AB21" s="97"/>
      <c r="AC21" s="97"/>
      <c r="AD21" s="97"/>
      <c r="AE21" s="97"/>
      <c r="AF21" s="97"/>
      <c r="AG21" s="97"/>
      <c r="AH21" s="97"/>
      <c r="AI21" s="97"/>
      <c r="AJ21" s="97"/>
      <c r="AK21" s="97"/>
      <c r="AL21" s="97"/>
      <c r="AM21" s="97"/>
    </row>
    <row r="22" spans="2:39" ht="15.75" x14ac:dyDescent="0.25">
      <c r="B22" s="122"/>
      <c r="C22" s="120"/>
      <c r="D22" s="120"/>
      <c r="E22" s="120"/>
      <c r="F22" s="120"/>
      <c r="G22" s="120"/>
      <c r="H22" s="120"/>
      <c r="I22" s="120"/>
      <c r="J22" s="120"/>
      <c r="K22" s="120"/>
      <c r="L22" s="120"/>
      <c r="M22" s="95"/>
      <c r="R22" s="97"/>
      <c r="S22" s="97"/>
      <c r="T22" s="97"/>
      <c r="U22" s="97"/>
      <c r="V22" s="97"/>
      <c r="W22" s="97"/>
      <c r="X22" s="97"/>
      <c r="Y22" s="97"/>
      <c r="Z22" s="97"/>
      <c r="AA22" s="97"/>
      <c r="AB22" s="97"/>
      <c r="AC22" s="97"/>
      <c r="AD22" s="97"/>
      <c r="AE22" s="97"/>
      <c r="AF22" s="97"/>
      <c r="AG22" s="97"/>
      <c r="AH22" s="97"/>
      <c r="AI22" s="97"/>
      <c r="AJ22" s="97"/>
      <c r="AK22" s="97"/>
      <c r="AL22" s="97"/>
      <c r="AM22" s="97"/>
    </row>
    <row r="23" spans="2:39" ht="15.75" x14ac:dyDescent="0.25">
      <c r="B23" s="123"/>
      <c r="C23" s="124"/>
      <c r="D23" s="124"/>
      <c r="E23" s="124"/>
      <c r="F23" s="124"/>
      <c r="G23" s="124"/>
      <c r="H23" s="124"/>
      <c r="I23" s="124"/>
      <c r="J23" s="124"/>
      <c r="K23" s="124"/>
      <c r="L23" s="124"/>
      <c r="N23" s="103" t="s">
        <v>54</v>
      </c>
      <c r="O23" s="103"/>
      <c r="P23" s="103"/>
      <c r="Q23" s="103"/>
      <c r="R23" s="97"/>
      <c r="S23" s="97"/>
      <c r="T23" s="97"/>
      <c r="U23" s="97"/>
      <c r="V23" s="97"/>
      <c r="W23" s="97"/>
      <c r="X23" s="97"/>
      <c r="Y23" s="97"/>
      <c r="Z23" s="97"/>
      <c r="AA23" s="97"/>
      <c r="AB23" s="97"/>
      <c r="AC23" s="97"/>
      <c r="AD23" s="97"/>
      <c r="AE23" s="97"/>
      <c r="AF23" s="97"/>
      <c r="AG23" s="97"/>
      <c r="AH23" s="97"/>
      <c r="AI23" s="97"/>
      <c r="AJ23" s="97"/>
      <c r="AK23" s="97"/>
      <c r="AL23" s="97"/>
      <c r="AM23" s="97"/>
    </row>
    <row r="24" spans="2:39" ht="15.75" x14ac:dyDescent="0.25">
      <c r="B24" s="103" t="s">
        <v>113</v>
      </c>
      <c r="C24" s="106">
        <f>C5</f>
        <v>42094</v>
      </c>
      <c r="D24" s="106">
        <f t="shared" ref="D24:L24" si="13">D5</f>
        <v>42460</v>
      </c>
      <c r="E24" s="106">
        <f t="shared" si="13"/>
        <v>42825</v>
      </c>
      <c r="F24" s="106">
        <f t="shared" si="13"/>
        <v>43190</v>
      </c>
      <c r="G24" s="106">
        <f t="shared" si="13"/>
        <v>43555</v>
      </c>
      <c r="H24" s="106">
        <f t="shared" si="13"/>
        <v>43921</v>
      </c>
      <c r="I24" s="106">
        <f t="shared" si="13"/>
        <v>44286</v>
      </c>
      <c r="J24" s="106">
        <f t="shared" si="13"/>
        <v>44651</v>
      </c>
      <c r="K24" s="106">
        <f t="shared" si="13"/>
        <v>45016</v>
      </c>
      <c r="L24" s="106">
        <f t="shared" si="13"/>
        <v>45382</v>
      </c>
      <c r="N24" s="106" t="s">
        <v>57</v>
      </c>
      <c r="O24" s="106" t="s">
        <v>58</v>
      </c>
      <c r="P24" s="106" t="s">
        <v>59</v>
      </c>
      <c r="Q24" s="106" t="s">
        <v>60</v>
      </c>
      <c r="R24" s="97"/>
      <c r="S24" s="97"/>
      <c r="T24" s="97"/>
      <c r="U24" s="97"/>
      <c r="V24" s="97"/>
      <c r="W24" s="97"/>
      <c r="X24" s="97"/>
      <c r="Y24" s="97"/>
      <c r="Z24" s="97"/>
      <c r="AA24" s="97"/>
      <c r="AB24" s="97"/>
      <c r="AC24" s="97"/>
      <c r="AD24" s="97"/>
      <c r="AE24" s="97"/>
      <c r="AF24" s="97"/>
      <c r="AG24" s="97"/>
      <c r="AH24" s="97"/>
      <c r="AI24" s="97"/>
      <c r="AJ24" s="97"/>
      <c r="AK24" s="97"/>
      <c r="AL24" s="97"/>
      <c r="AM24" s="97"/>
    </row>
    <row r="25" spans="2:39" ht="15.75" x14ac:dyDescent="0.25">
      <c r="B25" s="100" t="s">
        <v>114</v>
      </c>
      <c r="C25" s="120">
        <f>IF('[1]Profit &amp; Loss'!C6&gt;0,'Balance Sheet'!C19/('[1]Profit &amp; Loss'!C6/365),0)</f>
        <v>72.440960667174522</v>
      </c>
      <c r="D25" s="120">
        <f>IF('[1]Profit &amp; Loss'!D6&gt;0,'Balance Sheet'!D19/('[1]Profit &amp; Loss'!D6/365),0)</f>
        <v>91.467266650647673</v>
      </c>
      <c r="E25" s="120">
        <f>IF('[1]Profit &amp; Loss'!E6&gt;0,'Balance Sheet'!E19/('[1]Profit &amp; Loss'!E6/365),0)</f>
        <v>106.06353027978953</v>
      </c>
      <c r="F25" s="120">
        <f>IF('[1]Profit &amp; Loss'!F6&gt;0,'Balance Sheet'!F19/('[1]Profit &amp; Loss'!F6/365),0)</f>
        <v>109.37933779877805</v>
      </c>
      <c r="G25" s="120">
        <f>IF('[1]Profit &amp; Loss'!G6&gt;0,'Balance Sheet'!G19/('[1]Profit &amp; Loss'!G6/365),0)</f>
        <v>133.00674398560477</v>
      </c>
      <c r="H25" s="120">
        <f>IF('[1]Profit &amp; Loss'!H6&gt;0,'Balance Sheet'!H19/('[1]Profit &amp; Loss'!H6/365),0)</f>
        <v>136.07478210253817</v>
      </c>
      <c r="I25" s="120">
        <f>IF('[1]Profit &amp; Loss'!I6&gt;0,'Balance Sheet'!I19/('[1]Profit &amp; Loss'!I6/365),0)</f>
        <v>120.45831435079727</v>
      </c>
      <c r="J25" s="120">
        <f>IF('[1]Profit &amp; Loss'!J6&gt;0,'Balance Sheet'!J19/('[1]Profit &amp; Loss'!J6/365),0)</f>
        <v>110.31958078558024</v>
      </c>
      <c r="K25" s="120">
        <f>IF('[1]Profit &amp; Loss'!K6&gt;0,'Balance Sheet'!K19/('[1]Profit &amp; Loss'!K6/365),0)</f>
        <v>106.20911917276445</v>
      </c>
      <c r="L25" s="120">
        <f>IF('[1]Profit &amp; Loss'!L6&gt;0,'Balance Sheet'!L19/('[1]Profit &amp; Loss'!L6/365),0)</f>
        <v>109.58248143764123</v>
      </c>
      <c r="N25" s="125">
        <f>IFERROR(AVERAGE(C25:L25),0)</f>
        <v>109.50021172313159</v>
      </c>
      <c r="O25" s="125">
        <f>IFERROR(AVERAGE(F25:L25),0)</f>
        <v>117.86147994767202</v>
      </c>
      <c r="P25" s="125">
        <f>IFERROR(AVERAGE(H25:L25),0)</f>
        <v>116.52885556986428</v>
      </c>
      <c r="Q25" s="125">
        <f>IFERROR(AVERAGE(J25:L25),0)</f>
        <v>108.70372713199531</v>
      </c>
      <c r="R25" s="97"/>
      <c r="S25" s="97"/>
      <c r="T25" s="97"/>
      <c r="U25" s="97"/>
      <c r="V25" s="97"/>
      <c r="W25" s="97"/>
      <c r="X25" s="97"/>
      <c r="Y25" s="97"/>
      <c r="Z25" s="97"/>
      <c r="AA25" s="97"/>
      <c r="AB25" s="97"/>
      <c r="AC25" s="97"/>
      <c r="AD25" s="97"/>
      <c r="AE25" s="97"/>
      <c r="AF25" s="97"/>
      <c r="AG25" s="97"/>
      <c r="AH25" s="97"/>
      <c r="AI25" s="97"/>
      <c r="AJ25" s="97"/>
      <c r="AK25" s="97"/>
      <c r="AL25" s="97"/>
      <c r="AM25" s="97"/>
    </row>
    <row r="26" spans="2:39" ht="15.75" x14ac:dyDescent="0.25">
      <c r="B26" s="100" t="s">
        <v>115</v>
      </c>
      <c r="C26" s="120">
        <f>IF('Balance Sheet'!C20&gt;0,'[1]Profit &amp; Loss'!C6/'Balance Sheet'!C20,0)</f>
        <v>5.9289223454833602</v>
      </c>
      <c r="D26" s="120">
        <f>IF('Balance Sheet'!D20&gt;0,'[1]Profit &amp; Loss'!D6/'Balance Sheet'!D20,0)</f>
        <v>4.5022619984264356</v>
      </c>
      <c r="E26" s="120">
        <f>IF('Balance Sheet'!E20&gt;0,'[1]Profit &amp; Loss'!E6/'Balance Sheet'!E20,0)</f>
        <v>5.8380185898889136</v>
      </c>
      <c r="F26" s="120">
        <f>IF('Balance Sheet'!F20&gt;0,'[1]Profit &amp; Loss'!F6/'Balance Sheet'!F20,0)</f>
        <v>7.2239309827456859</v>
      </c>
      <c r="G26" s="120">
        <f>IF('Balance Sheet'!G20&gt;0,'[1]Profit &amp; Loss'!G6/'Balance Sheet'!G20,0)</f>
        <v>6.7620654396728019</v>
      </c>
      <c r="H26" s="120">
        <f>IF('Balance Sheet'!H20&gt;0,'[1]Profit &amp; Loss'!H6/'Balance Sheet'!H20,0)</f>
        <v>10.862396006655574</v>
      </c>
      <c r="I26" s="120">
        <f>IF('Balance Sheet'!I20&gt;0,'[1]Profit &amp; Loss'!I6/'Balance Sheet'!I20,0)</f>
        <v>7.6130688124306332</v>
      </c>
      <c r="J26" s="120">
        <f>IF('Balance Sheet'!J20&gt;0,'[1]Profit &amp; Loss'!J6/'Balance Sheet'!J20,0)</f>
        <v>10.83199668141593</v>
      </c>
      <c r="K26" s="120">
        <f>IF('Balance Sheet'!K20&gt;0,'[1]Profit &amp; Loss'!K6/'Balance Sheet'!K20,0)</f>
        <v>10.019447551845795</v>
      </c>
      <c r="L26" s="120">
        <f>IF('Balance Sheet'!L20&gt;0,'[1]Profit &amp; Loss'!L6/'Balance Sheet'!L20,0)</f>
        <v>13.824754537340079</v>
      </c>
      <c r="N26" s="125">
        <f t="shared" ref="N26:N32" si="14">IFERROR(AVERAGE(C26:L26),0)</f>
        <v>8.3406862945905225</v>
      </c>
      <c r="O26" s="125">
        <f t="shared" ref="O26:O32" si="15">IFERROR(AVERAGE(F26:L26),0)</f>
        <v>9.5910942874437843</v>
      </c>
      <c r="P26" s="125">
        <f t="shared" ref="P26:P32" si="16">IFERROR(AVERAGE(H26:L26),0)</f>
        <v>10.630332717937602</v>
      </c>
      <c r="Q26" s="125">
        <f t="shared" ref="Q26:Q32" si="17">IFERROR(AVERAGE(J26:L26),0)</f>
        <v>11.558732923533933</v>
      </c>
      <c r="R26" s="97"/>
      <c r="S26" s="97"/>
      <c r="T26" s="97"/>
      <c r="U26" s="97"/>
      <c r="V26" s="97"/>
      <c r="W26" s="97"/>
      <c r="X26" s="97"/>
      <c r="Y26" s="97"/>
      <c r="Z26" s="97"/>
      <c r="AA26" s="97"/>
      <c r="AB26" s="97"/>
      <c r="AC26" s="97"/>
      <c r="AD26" s="97"/>
      <c r="AE26" s="97"/>
      <c r="AF26" s="97"/>
      <c r="AG26" s="97"/>
      <c r="AH26" s="97"/>
      <c r="AI26" s="97"/>
      <c r="AJ26" s="97"/>
      <c r="AK26" s="97"/>
      <c r="AL26" s="97"/>
      <c r="AM26" s="97"/>
    </row>
    <row r="27" spans="2:39" ht="15.75" x14ac:dyDescent="0.25">
      <c r="B27" s="100" t="s">
        <v>116</v>
      </c>
      <c r="C27" s="126">
        <f>'[1]Profit &amp; Loss'!C6/'Balance Sheet'!C12</f>
        <v>1.2298323471400394</v>
      </c>
      <c r="D27" s="126">
        <f>'[1]Profit &amp; Loss'!D6/'Balance Sheet'!D12</f>
        <v>0.79017864848537156</v>
      </c>
      <c r="E27" s="126">
        <f>'[1]Profit &amp; Loss'!E6/'Balance Sheet'!E12</f>
        <v>0.95097677166808214</v>
      </c>
      <c r="F27" s="126">
        <f>'[1]Profit &amp; Loss'!F6/'Balance Sheet'!F12</f>
        <v>0.98347177776264716</v>
      </c>
      <c r="G27" s="126">
        <f>'[1]Profit &amp; Loss'!G6/'Balance Sheet'!G12</f>
        <v>1.1989521202342319</v>
      </c>
      <c r="H27" s="126">
        <f>'[1]Profit &amp; Loss'!H6/'Balance Sheet'!H12</f>
        <v>1.301183927290122</v>
      </c>
      <c r="I27" s="126">
        <f>'[1]Profit &amp; Loss'!I6/'Balance Sheet'!I12</f>
        <v>1.1711163753548028</v>
      </c>
      <c r="J27" s="126">
        <f>'[1]Profit &amp; Loss'!J6/'Balance Sheet'!J12</f>
        <v>1.7833044982698962</v>
      </c>
      <c r="K27" s="126">
        <f>'[1]Profit &amp; Loss'!K6/'Balance Sheet'!K12</f>
        <v>2.7720877080208557</v>
      </c>
      <c r="L27" s="126">
        <f>'[1]Profit &amp; Loss'!L6/'Balance Sheet'!L12</f>
        <v>3.5170560629762329</v>
      </c>
      <c r="N27" s="125">
        <f t="shared" si="14"/>
        <v>1.5698160237202281</v>
      </c>
      <c r="O27" s="125">
        <f t="shared" si="15"/>
        <v>1.8181674957012552</v>
      </c>
      <c r="P27" s="125">
        <f t="shared" si="16"/>
        <v>2.1089497143823817</v>
      </c>
      <c r="Q27" s="125">
        <f t="shared" si="17"/>
        <v>2.6908160897556619</v>
      </c>
      <c r="R27" s="97"/>
      <c r="S27" s="97"/>
      <c r="T27" s="97"/>
      <c r="U27" s="97"/>
      <c r="V27" s="97"/>
      <c r="W27" s="97"/>
      <c r="X27" s="97"/>
      <c r="Y27" s="97"/>
      <c r="Z27" s="97"/>
      <c r="AA27" s="97"/>
      <c r="AB27" s="97"/>
      <c r="AC27" s="97"/>
      <c r="AD27" s="97"/>
      <c r="AE27" s="97"/>
      <c r="AF27" s="97"/>
      <c r="AG27" s="97"/>
      <c r="AH27" s="97"/>
      <c r="AI27" s="97"/>
      <c r="AJ27" s="97"/>
      <c r="AK27" s="97"/>
      <c r="AL27" s="97"/>
      <c r="AM27" s="97"/>
    </row>
    <row r="28" spans="2:39" ht="15.75" x14ac:dyDescent="0.25">
      <c r="B28" s="100" t="s">
        <v>117</v>
      </c>
      <c r="C28" s="127">
        <f t="shared" ref="C28:L28" si="18">C8/(C6+C7)</f>
        <v>1.5215595145881744</v>
      </c>
      <c r="D28" s="127">
        <f t="shared" si="18"/>
        <v>3.4595746344514815</v>
      </c>
      <c r="E28" s="127">
        <f t="shared" si="18"/>
        <v>52.452054794520514</v>
      </c>
      <c r="F28" s="127">
        <f t="shared" si="18"/>
        <v>-7.9320978160565971</v>
      </c>
      <c r="G28" s="127">
        <f t="shared" si="18"/>
        <v>-3.8677320520855094</v>
      </c>
      <c r="H28" s="127">
        <f t="shared" si="18"/>
        <v>-33.291714614499433</v>
      </c>
      <c r="I28" s="127">
        <f t="shared" si="18"/>
        <v>-12.606963388370424</v>
      </c>
      <c r="J28" s="127">
        <f t="shared" si="18"/>
        <v>4.8258287976249372</v>
      </c>
      <c r="K28" s="127">
        <f t="shared" si="18"/>
        <v>0.53897747405720065</v>
      </c>
      <c r="L28" s="127">
        <f t="shared" si="18"/>
        <v>0.18571931058740768</v>
      </c>
      <c r="N28" s="109">
        <f t="shared" si="14"/>
        <v>0.52852066548177512</v>
      </c>
      <c r="O28" s="109">
        <f t="shared" si="15"/>
        <v>-7.4497117555346311</v>
      </c>
      <c r="P28" s="109">
        <f t="shared" si="16"/>
        <v>-8.0696304841200632</v>
      </c>
      <c r="Q28" s="109">
        <f t="shared" si="17"/>
        <v>1.8501751940898485</v>
      </c>
      <c r="R28" s="97"/>
      <c r="S28" s="97"/>
      <c r="T28" s="97"/>
      <c r="U28" s="97"/>
      <c r="V28" s="97"/>
      <c r="W28" s="97"/>
      <c r="X28" s="97"/>
      <c r="Y28" s="97"/>
      <c r="Z28" s="97"/>
      <c r="AA28" s="97"/>
      <c r="AB28" s="97"/>
      <c r="AC28" s="97"/>
      <c r="AD28" s="97"/>
      <c r="AE28" s="97"/>
      <c r="AF28" s="97"/>
      <c r="AG28" s="97"/>
      <c r="AH28" s="97"/>
      <c r="AI28" s="97"/>
      <c r="AJ28" s="97"/>
      <c r="AK28" s="97"/>
      <c r="AL28" s="97"/>
      <c r="AM28" s="97"/>
    </row>
    <row r="29" spans="2:39" s="105" customFormat="1" ht="15.75" x14ac:dyDescent="0.25">
      <c r="B29" s="100" t="s">
        <v>118</v>
      </c>
      <c r="C29" s="119">
        <f>IF(SUM('Balance Sheet'!C6:C7)&gt;0,'[1]Profit &amp; Loss'!C29/SUM('Balance Sheet'!C6:C7),"")</f>
        <v>-7.4065877319169207E-2</v>
      </c>
      <c r="D29" s="119">
        <f>IF(SUM('Balance Sheet'!D6:D7)&gt;0,'[1]Profit &amp; Loss'!D29/SUM('Balance Sheet'!D6:D7),"")</f>
        <v>-1.1014934709515989</v>
      </c>
      <c r="E29" s="119">
        <f>IF(SUM('Balance Sheet'!E6:E7)&gt;0,'[1]Profit &amp; Loss'!E29/SUM('Balance Sheet'!E6:E7),"")</f>
        <v>-13.677592954990207</v>
      </c>
      <c r="F29" s="119" t="str">
        <f>IF(SUM('Balance Sheet'!F6:F7)&gt;0,'[1]Profit &amp; Loss'!F29/SUM('Balance Sheet'!F6:F7),"")</f>
        <v/>
      </c>
      <c r="G29" s="119" t="str">
        <f>IF(SUM('Balance Sheet'!G6:G7)&gt;0,'[1]Profit &amp; Loss'!G29/SUM('Balance Sheet'!G6:G7),"")</f>
        <v/>
      </c>
      <c r="H29" s="119" t="str">
        <f>IF(SUM('Balance Sheet'!H6:H7)&gt;0,'[1]Profit &amp; Loss'!H29/SUM('Balance Sheet'!H6:H7),"")</f>
        <v/>
      </c>
      <c r="I29" s="119" t="str">
        <f>IF(SUM('Balance Sheet'!I6:I7)&gt;0,'[1]Profit &amp; Loss'!I29/SUM('Balance Sheet'!I6:I7),"")</f>
        <v/>
      </c>
      <c r="J29" s="119">
        <f>IF(SUM('Balance Sheet'!J6:J7)&gt;0,'[1]Profit &amp; Loss'!J29/SUM('Balance Sheet'!J6:J7),"")</f>
        <v>0.37267029523338285</v>
      </c>
      <c r="K29" s="119">
        <f>IF(SUM('Balance Sheet'!K6:K7)&gt;0,'[1]Profit &amp; Loss'!K29/SUM('Balance Sheet'!K6:K7),"")</f>
        <v>0.31616468404623305</v>
      </c>
      <c r="L29" s="119">
        <f>IF(SUM('Balance Sheet'!L6:L7)&gt;0,'[1]Profit &amp; Loss'!L29/SUM('Balance Sheet'!L6:L7),"")</f>
        <v>0.21105996421416454</v>
      </c>
      <c r="N29" s="128">
        <f t="shared" si="14"/>
        <v>-2.3255428932945326</v>
      </c>
      <c r="O29" s="128">
        <f t="shared" si="15"/>
        <v>0.29996498116459347</v>
      </c>
      <c r="P29" s="128">
        <f t="shared" si="16"/>
        <v>0.29996498116459347</v>
      </c>
      <c r="Q29" s="128">
        <f t="shared" si="17"/>
        <v>0.29996498116459347</v>
      </c>
      <c r="R29" s="104"/>
      <c r="S29" s="104"/>
      <c r="T29" s="104"/>
      <c r="U29" s="104"/>
      <c r="V29" s="104"/>
      <c r="W29" s="104"/>
      <c r="X29" s="104"/>
      <c r="Y29" s="104"/>
      <c r="Z29" s="104"/>
      <c r="AA29" s="104"/>
      <c r="AB29" s="104"/>
      <c r="AC29" s="104"/>
      <c r="AD29" s="104"/>
      <c r="AE29" s="104"/>
      <c r="AF29" s="104"/>
      <c r="AG29" s="104"/>
      <c r="AH29" s="104"/>
      <c r="AI29" s="104"/>
      <c r="AJ29" s="104"/>
      <c r="AK29" s="104"/>
      <c r="AL29" s="104"/>
      <c r="AM29" s="104"/>
    </row>
    <row r="30" spans="2:39" s="105" customFormat="1" ht="15.75" x14ac:dyDescent="0.25">
      <c r="B30" s="100" t="s">
        <v>119</v>
      </c>
      <c r="C30" s="119">
        <f>('[1]Profit &amp; Loss'!C24+'[1]Profit &amp; Loss'!C22)/(C6+C7+C8)</f>
        <v>5.0920101810947645E-2</v>
      </c>
      <c r="D30" s="119">
        <f>('[1]Profit &amp; Loss'!D24+'[1]Profit &amp; Loss'!D22)/(D6+D7+D8)</f>
        <v>-0.13838358157924727</v>
      </c>
      <c r="E30" s="119">
        <f>('[1]Profit &amp; Loss'!E24+'[1]Profit &amp; Loss'!E22)/(E6+E7+E8)</f>
        <v>-0.11955407483341877</v>
      </c>
      <c r="F30" s="119">
        <f>('[1]Profit &amp; Loss'!F24+'[1]Profit &amp; Loss'!F22)/(F6+F7+F8)</f>
        <v>-9.9839148039280144E-4</v>
      </c>
      <c r="G30" s="119">
        <f>('[1]Profit &amp; Loss'!G24+'[1]Profit &amp; Loss'!G22)/(G6+G7+G8)</f>
        <v>2.9854189177704663E-2</v>
      </c>
      <c r="H30" s="119">
        <f>('[1]Profit &amp; Loss'!H24+'[1]Profit &amp; Loss'!H22)/(H6+H7+H8)</f>
        <v>0.71307663524758103</v>
      </c>
      <c r="I30" s="119">
        <f>('[1]Profit &amp; Loss'!I24+'[1]Profit &amp; Loss'!I22)/(I6+I7+I8)</f>
        <v>5.0097411633732235E-2</v>
      </c>
      <c r="J30" s="119">
        <f>('[1]Profit &amp; Loss'!J24+'[1]Profit &amp; Loss'!J22)/(J6+J7+J8)</f>
        <v>0.14588641639771249</v>
      </c>
      <c r="K30" s="119">
        <f>('[1]Profit &amp; Loss'!K24+'[1]Profit &amp; Loss'!K22)/(K6+K7+K8)</f>
        <v>0.26050489268974591</v>
      </c>
      <c r="L30" s="119">
        <f>('[1]Profit &amp; Loss'!L24+'[1]Profit &amp; Loss'!L22)/(L6+L7+L8)</f>
        <v>0.21249016547792562</v>
      </c>
      <c r="N30" s="128">
        <f t="shared" si="14"/>
        <v>0.12038937645422909</v>
      </c>
      <c r="O30" s="128">
        <f t="shared" si="15"/>
        <v>0.2015587598777156</v>
      </c>
      <c r="P30" s="128">
        <f t="shared" si="16"/>
        <v>0.27641110428933946</v>
      </c>
      <c r="Q30" s="128">
        <f t="shared" si="17"/>
        <v>0.20629382485512801</v>
      </c>
      <c r="R30" s="104"/>
      <c r="S30" s="104"/>
      <c r="T30" s="104"/>
      <c r="U30" s="104"/>
      <c r="V30" s="104"/>
      <c r="W30" s="104"/>
      <c r="X30" s="104"/>
      <c r="Y30" s="104"/>
      <c r="Z30" s="104"/>
      <c r="AA30" s="104"/>
      <c r="AB30" s="104"/>
      <c r="AC30" s="104"/>
      <c r="AD30" s="104"/>
      <c r="AE30" s="104"/>
      <c r="AF30" s="104"/>
      <c r="AG30" s="104"/>
      <c r="AH30" s="104"/>
      <c r="AI30" s="104"/>
      <c r="AJ30" s="104"/>
      <c r="AK30" s="104"/>
      <c r="AL30" s="104"/>
      <c r="AM30" s="104"/>
    </row>
    <row r="31" spans="2:39" ht="15.75" x14ac:dyDescent="0.25">
      <c r="B31" s="100" t="s">
        <v>120</v>
      </c>
      <c r="C31" s="119">
        <f>'[1]Profit &amp; Loss'!C29/('Balance Sheet'!C6+'Balance Sheet'!C7+'Balance Sheet'!C8-'Balance Sheet'!C21)</f>
        <v>-3.0110364683301295E-2</v>
      </c>
      <c r="D31" s="119">
        <f>'[1]Profit &amp; Loss'!D29/('Balance Sheet'!D6+'Balance Sheet'!D7+'Balance Sheet'!D8-'Balance Sheet'!D21)</f>
        <v>-0.24928992983356485</v>
      </c>
      <c r="E31" s="119">
        <f>'[1]Profit &amp; Loss'!E29/('Balance Sheet'!E6+'Balance Sheet'!E7+'Balance Sheet'!E8-'Balance Sheet'!E21)</f>
        <v>-0.257300630435783</v>
      </c>
      <c r="F31" s="119">
        <f>'[1]Profit &amp; Loss'!F29/('Balance Sheet'!F6+'Balance Sheet'!F7+'Balance Sheet'!F8-'Balance Sheet'!F21)</f>
        <v>-0.18139043595160373</v>
      </c>
      <c r="G31" s="119">
        <f>'[1]Profit &amp; Loss'!G29/('Balance Sheet'!G6+'Balance Sheet'!G7+'Balance Sheet'!G8-'Balance Sheet'!G21)</f>
        <v>-0.20700484032130387</v>
      </c>
      <c r="H31" s="119">
        <f>'[1]Profit &amp; Loss'!H29/('Balance Sheet'!H6+'Balance Sheet'!H7+'Balance Sheet'!H8-'Balance Sheet'!H21)</f>
        <v>0.51719972388403113</v>
      </c>
      <c r="I31" s="119">
        <f>'[1]Profit &amp; Loss'!I29/('Balance Sheet'!I6+'Balance Sheet'!I7+'Balance Sheet'!I8-'Balance Sheet'!I21)</f>
        <v>-6.4129762958755845E-2</v>
      </c>
      <c r="J31" s="119">
        <f>'[1]Profit &amp; Loss'!J29/('Balance Sheet'!J6+'Balance Sheet'!J7+'Balance Sheet'!J8-'Balance Sheet'!J21)</f>
        <v>7.1073574282029525E-2</v>
      </c>
      <c r="K31" s="119">
        <f>'[1]Profit &amp; Loss'!K29/('Balance Sheet'!K6+'Balance Sheet'!K7+'Balance Sheet'!K8-'Balance Sheet'!K21)</f>
        <v>0.21867569184087296</v>
      </c>
      <c r="L31" s="119">
        <f>'[1]Profit &amp; Loss'!L29/('Balance Sheet'!L6+'Balance Sheet'!L7+'Balance Sheet'!L8-'Balance Sheet'!L21)</f>
        <v>0.18814499747794916</v>
      </c>
      <c r="N31" s="128">
        <f t="shared" si="14"/>
        <v>5.8680233005702629E-4</v>
      </c>
      <c r="O31" s="128">
        <f t="shared" si="15"/>
        <v>7.7509849750459908E-2</v>
      </c>
      <c r="P31" s="128">
        <f t="shared" si="16"/>
        <v>0.18619284490522539</v>
      </c>
      <c r="Q31" s="128">
        <f t="shared" si="17"/>
        <v>0.15929808786695054</v>
      </c>
      <c r="R31" s="97"/>
      <c r="S31" s="97"/>
      <c r="T31" s="97"/>
      <c r="U31" s="97"/>
      <c r="V31" s="97"/>
      <c r="W31" s="97"/>
      <c r="X31" s="97"/>
      <c r="Y31" s="97"/>
      <c r="Z31" s="97"/>
      <c r="AA31" s="97"/>
      <c r="AB31" s="97"/>
      <c r="AC31" s="97"/>
      <c r="AD31" s="97"/>
      <c r="AE31" s="97"/>
      <c r="AF31" s="97"/>
      <c r="AG31" s="97"/>
      <c r="AH31" s="97"/>
      <c r="AI31" s="97"/>
      <c r="AJ31" s="97"/>
      <c r="AK31" s="97"/>
      <c r="AL31" s="97"/>
      <c r="AM31" s="97"/>
    </row>
    <row r="32" spans="2:39" ht="15.75" x14ac:dyDescent="0.25">
      <c r="B32" s="95" t="s">
        <v>121</v>
      </c>
      <c r="C32" s="124">
        <f>'[1]Profit &amp; Loss'!C37</f>
        <v>247.10400000000001</v>
      </c>
      <c r="D32" s="124">
        <f>'[1]Profit &amp; Loss'!D37</f>
        <v>200.304</v>
      </c>
      <c r="E32" s="124">
        <f>'[1]Profit &amp; Loss'!E37</f>
        <v>170.976</v>
      </c>
      <c r="F32" s="124">
        <f>'[1]Profit &amp; Loss'!F37</f>
        <v>234</v>
      </c>
      <c r="G32" s="124">
        <f>'[1]Profit &amp; Loss'!G37</f>
        <v>181.39500000000001</v>
      </c>
      <c r="H32" s="124">
        <f>'[1]Profit &amp; Loss'!H37</f>
        <v>188.90099999999998</v>
      </c>
      <c r="I32" s="124">
        <f>'[1]Profit &amp; Loss'!I37</f>
        <v>369.30299999999994</v>
      </c>
      <c r="J32" s="124">
        <f>'[1]Profit &amp; Loss'!J37</f>
        <v>1057.069</v>
      </c>
      <c r="K32" s="124">
        <f>'[1]Profit &amp; Loss'!K37</f>
        <v>2088.3310000000001</v>
      </c>
      <c r="L32" s="124">
        <f>'[1]Profit &amp; Loss'!L37</f>
        <v>4056.335</v>
      </c>
      <c r="N32" s="129">
        <f t="shared" si="14"/>
        <v>879.37180000000012</v>
      </c>
      <c r="O32" s="129">
        <f t="shared" si="15"/>
        <v>1167.9048571428571</v>
      </c>
      <c r="P32" s="129">
        <f t="shared" si="16"/>
        <v>1551.9878000000001</v>
      </c>
      <c r="Q32" s="129">
        <f t="shared" si="17"/>
        <v>2400.5783333333334</v>
      </c>
      <c r="R32" s="97"/>
      <c r="S32" s="97"/>
      <c r="T32" s="97"/>
      <c r="U32" s="97"/>
      <c r="V32" s="97"/>
      <c r="W32" s="97"/>
      <c r="X32" s="97"/>
      <c r="Y32" s="97"/>
      <c r="Z32" s="97"/>
      <c r="AA32" s="97"/>
      <c r="AB32" s="97"/>
      <c r="AC32" s="97"/>
      <c r="AD32" s="97"/>
      <c r="AE32" s="97"/>
      <c r="AF32" s="97"/>
      <c r="AG32" s="97"/>
      <c r="AH32" s="97"/>
      <c r="AI32" s="97"/>
      <c r="AJ32" s="97"/>
    </row>
    <row r="33" spans="2:36" x14ac:dyDescent="0.2">
      <c r="B33" s="97"/>
      <c r="C33" s="97"/>
      <c r="D33" s="97"/>
      <c r="E33" s="97"/>
      <c r="F33" s="97"/>
      <c r="G33" s="97"/>
      <c r="H33" s="97"/>
      <c r="I33" s="97"/>
      <c r="J33" s="97"/>
      <c r="K33" s="97"/>
      <c r="L33" s="97"/>
      <c r="M33" s="97"/>
      <c r="R33" s="97"/>
      <c r="S33" s="97"/>
      <c r="T33" s="97"/>
      <c r="U33" s="97"/>
      <c r="V33" s="97"/>
      <c r="W33" s="97"/>
      <c r="X33" s="97"/>
      <c r="Y33" s="97"/>
      <c r="Z33" s="97"/>
      <c r="AA33" s="97"/>
      <c r="AB33" s="97"/>
      <c r="AC33" s="97"/>
      <c r="AD33" s="97"/>
      <c r="AE33" s="97"/>
      <c r="AF33" s="97"/>
      <c r="AG33" s="97"/>
      <c r="AH33" s="97"/>
      <c r="AI33" s="97"/>
      <c r="AJ33" s="97"/>
    </row>
    <row r="34" spans="2:36" x14ac:dyDescent="0.2">
      <c r="B34" s="97"/>
      <c r="C34" s="97"/>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row>
    <row r="35" spans="2:36" x14ac:dyDescent="0.2">
      <c r="B35" s="97"/>
      <c r="C35" s="97"/>
      <c r="D35" s="97"/>
      <c r="E35" s="97"/>
      <c r="F35" s="97"/>
      <c r="G35" s="97"/>
      <c r="H35" s="97"/>
      <c r="I35" s="97"/>
      <c r="J35" s="97"/>
      <c r="K35" s="97"/>
      <c r="L35" s="97"/>
      <c r="M35" s="97"/>
      <c r="N35" s="97"/>
      <c r="O35" s="97"/>
      <c r="P35" s="97"/>
      <c r="Q35" s="97"/>
      <c r="R35" s="97"/>
      <c r="S35" s="97"/>
      <c r="T35" s="97"/>
      <c r="U35" s="97"/>
      <c r="V35" s="97"/>
      <c r="W35" s="97"/>
      <c r="X35" s="97"/>
      <c r="Y35" s="97"/>
      <c r="Z35" s="97"/>
      <c r="AA35" s="97"/>
      <c r="AB35" s="97"/>
      <c r="AC35" s="97"/>
      <c r="AD35" s="97"/>
      <c r="AE35" s="97"/>
      <c r="AF35" s="97"/>
      <c r="AG35" s="97"/>
      <c r="AH35" s="97"/>
      <c r="AI35" s="97"/>
      <c r="AJ35" s="97"/>
    </row>
    <row r="36" spans="2:36" x14ac:dyDescent="0.2">
      <c r="B36" s="97"/>
      <c r="C36" s="97"/>
      <c r="D36" s="97"/>
      <c r="E36" s="97"/>
      <c r="F36" s="97"/>
      <c r="G36" s="97"/>
      <c r="H36" s="97"/>
      <c r="I36" s="97"/>
      <c r="J36" s="97"/>
      <c r="K36" s="97"/>
      <c r="L36" s="97"/>
      <c r="M36" s="97"/>
      <c r="N36" s="97"/>
      <c r="O36" s="97"/>
      <c r="P36" s="97"/>
      <c r="Q36" s="97"/>
      <c r="R36" s="97"/>
      <c r="S36" s="97"/>
      <c r="T36" s="97"/>
      <c r="U36" s="97"/>
      <c r="V36" s="97"/>
      <c r="W36" s="97"/>
      <c r="X36" s="97"/>
      <c r="Y36" s="97"/>
      <c r="Z36" s="97"/>
      <c r="AA36" s="97"/>
      <c r="AB36" s="97"/>
      <c r="AC36" s="97"/>
      <c r="AD36" s="97"/>
      <c r="AE36" s="97"/>
      <c r="AF36" s="97"/>
      <c r="AG36" s="97"/>
      <c r="AH36" s="97"/>
      <c r="AI36" s="97"/>
      <c r="AJ36" s="97"/>
    </row>
    <row r="37" spans="2:36" x14ac:dyDescent="0.2">
      <c r="B37" s="97"/>
      <c r="C37" s="97"/>
      <c r="D37" s="97"/>
      <c r="E37" s="97"/>
      <c r="F37" s="97"/>
      <c r="G37" s="97"/>
      <c r="H37" s="97"/>
      <c r="I37" s="97"/>
      <c r="J37" s="97"/>
      <c r="K37" s="97"/>
      <c r="L37" s="97"/>
      <c r="M37" s="97"/>
      <c r="N37" s="97"/>
      <c r="O37" s="97"/>
      <c r="P37" s="97"/>
      <c r="Q37" s="97"/>
      <c r="R37" s="97"/>
      <c r="S37" s="97"/>
      <c r="T37" s="97"/>
      <c r="U37" s="97"/>
      <c r="V37" s="97"/>
      <c r="W37" s="97"/>
      <c r="X37" s="97"/>
      <c r="Y37" s="97"/>
      <c r="Z37" s="97"/>
      <c r="AA37" s="97"/>
      <c r="AB37" s="97"/>
      <c r="AC37" s="97"/>
      <c r="AD37" s="97"/>
      <c r="AE37" s="97"/>
      <c r="AF37" s="97"/>
      <c r="AG37" s="97"/>
      <c r="AH37" s="97"/>
      <c r="AI37" s="97"/>
      <c r="AJ37" s="97"/>
    </row>
    <row r="38" spans="2:36" x14ac:dyDescent="0.2">
      <c r="B38" s="97"/>
      <c r="C38" s="97"/>
      <c r="D38" s="97"/>
      <c r="E38" s="97"/>
      <c r="F38" s="97"/>
      <c r="G38" s="97"/>
      <c r="H38" s="97"/>
      <c r="I38" s="97"/>
      <c r="J38" s="97"/>
      <c r="K38" s="97"/>
      <c r="L38" s="97"/>
      <c r="M38" s="97"/>
      <c r="N38" s="97"/>
      <c r="O38" s="97"/>
      <c r="P38" s="97"/>
      <c r="Q38" s="97"/>
      <c r="R38" s="97"/>
      <c r="S38" s="97"/>
      <c r="T38" s="97"/>
      <c r="U38" s="97"/>
      <c r="V38" s="97"/>
      <c r="W38" s="97"/>
      <c r="X38" s="97"/>
      <c r="Y38" s="97"/>
      <c r="Z38" s="97"/>
      <c r="AA38" s="97"/>
      <c r="AB38" s="97"/>
      <c r="AC38" s="97"/>
      <c r="AD38" s="97"/>
      <c r="AE38" s="97"/>
      <c r="AF38" s="97"/>
      <c r="AG38" s="97"/>
      <c r="AH38" s="97"/>
      <c r="AI38" s="97"/>
      <c r="AJ38" s="97"/>
    </row>
    <row r="39" spans="2:36" x14ac:dyDescent="0.2">
      <c r="B39" s="97"/>
      <c r="C39" s="97"/>
      <c r="D39" s="97"/>
      <c r="E39" s="97"/>
      <c r="F39" s="97"/>
      <c r="G39" s="97"/>
      <c r="H39" s="97"/>
      <c r="I39" s="97"/>
      <c r="J39" s="97"/>
      <c r="K39" s="97"/>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row>
    <row r="40" spans="2:36" x14ac:dyDescent="0.2">
      <c r="B40" s="97"/>
      <c r="C40" s="97"/>
      <c r="D40" s="97"/>
      <c r="E40" s="97"/>
      <c r="F40" s="97"/>
      <c r="G40" s="97"/>
      <c r="H40" s="97"/>
      <c r="I40" s="97"/>
      <c r="J40" s="97"/>
      <c r="K40" s="97"/>
      <c r="L40" s="97"/>
      <c r="M40" s="97"/>
      <c r="N40" s="97"/>
      <c r="O40" s="97"/>
      <c r="P40" s="97"/>
      <c r="Q40" s="97"/>
      <c r="R40" s="97"/>
      <c r="S40" s="97"/>
      <c r="T40" s="97"/>
      <c r="U40" s="97"/>
      <c r="V40" s="97"/>
      <c r="W40" s="97"/>
      <c r="X40" s="97"/>
      <c r="Y40" s="97"/>
      <c r="Z40" s="97"/>
      <c r="AA40" s="97"/>
      <c r="AB40" s="97"/>
      <c r="AC40" s="97"/>
      <c r="AD40" s="97"/>
      <c r="AE40" s="97"/>
      <c r="AF40" s="97"/>
      <c r="AG40" s="97"/>
      <c r="AH40" s="97"/>
      <c r="AI40" s="97"/>
      <c r="AJ40" s="97"/>
    </row>
    <row r="41" spans="2:36" x14ac:dyDescent="0.2">
      <c r="B41" s="97"/>
      <c r="C41" s="97"/>
      <c r="D41" s="97"/>
      <c r="E41" s="97"/>
      <c r="F41" s="97"/>
      <c r="G41" s="97"/>
      <c r="H41" s="97"/>
      <c r="I41" s="97"/>
      <c r="J41" s="97"/>
      <c r="K41" s="97"/>
      <c r="L41" s="97"/>
      <c r="M41" s="97"/>
      <c r="N41" s="97"/>
      <c r="O41" s="97"/>
      <c r="P41" s="97"/>
      <c r="Q41" s="97"/>
      <c r="R41" s="97"/>
      <c r="S41" s="97"/>
      <c r="T41" s="97"/>
      <c r="U41" s="97"/>
      <c r="V41" s="97"/>
      <c r="W41" s="97"/>
      <c r="X41" s="97"/>
      <c r="Y41" s="97"/>
      <c r="Z41" s="97"/>
      <c r="AA41" s="97"/>
      <c r="AB41" s="97"/>
      <c r="AC41" s="97"/>
      <c r="AD41" s="97"/>
      <c r="AE41" s="97"/>
      <c r="AF41" s="97"/>
      <c r="AG41" s="97"/>
      <c r="AH41" s="97"/>
      <c r="AI41" s="97"/>
      <c r="AJ41" s="97"/>
    </row>
    <row r="42" spans="2:36" x14ac:dyDescent="0.2">
      <c r="B42" s="97"/>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row>
    <row r="43" spans="2:36" x14ac:dyDescent="0.2">
      <c r="B43" s="97"/>
      <c r="C43" s="97"/>
      <c r="D43" s="97"/>
      <c r="E43" s="97"/>
      <c r="F43" s="97"/>
      <c r="G43" s="97"/>
      <c r="H43" s="97"/>
      <c r="I43" s="97"/>
      <c r="J43" s="97"/>
      <c r="K43" s="97"/>
      <c r="L43" s="97"/>
      <c r="M43" s="97"/>
      <c r="N43" s="97"/>
      <c r="O43" s="97"/>
      <c r="P43" s="97"/>
      <c r="Q43" s="97"/>
      <c r="R43" s="97"/>
      <c r="S43" s="97"/>
      <c r="T43" s="97"/>
      <c r="U43" s="97"/>
      <c r="V43" s="97"/>
      <c r="W43" s="97"/>
      <c r="X43" s="97"/>
      <c r="Y43" s="97"/>
      <c r="Z43" s="97"/>
      <c r="AA43" s="97"/>
      <c r="AB43" s="97"/>
      <c r="AC43" s="97"/>
      <c r="AD43" s="97"/>
      <c r="AE43" s="97"/>
      <c r="AF43" s="97"/>
      <c r="AG43" s="97"/>
      <c r="AH43" s="97"/>
      <c r="AI43" s="97"/>
      <c r="AJ43" s="97"/>
    </row>
    <row r="44" spans="2:36" x14ac:dyDescent="0.2">
      <c r="B44" s="97"/>
      <c r="C44" s="97"/>
      <c r="D44" s="97"/>
      <c r="E44" s="97"/>
      <c r="F44" s="97"/>
      <c r="G44" s="97"/>
      <c r="H44" s="97"/>
      <c r="I44" s="97"/>
      <c r="J44" s="97"/>
      <c r="K44" s="97"/>
      <c r="L44" s="97"/>
      <c r="M44" s="97"/>
      <c r="N44" s="97"/>
      <c r="O44" s="97"/>
      <c r="P44" s="97"/>
      <c r="Q44" s="97"/>
      <c r="R44" s="97"/>
      <c r="S44" s="97"/>
      <c r="T44" s="97"/>
      <c r="U44" s="97"/>
      <c r="V44" s="97"/>
      <c r="W44" s="97"/>
      <c r="X44" s="97"/>
      <c r="Y44" s="97"/>
      <c r="Z44" s="97"/>
      <c r="AA44" s="97"/>
      <c r="AB44" s="97"/>
      <c r="AC44" s="97"/>
      <c r="AD44" s="97"/>
      <c r="AE44" s="97"/>
      <c r="AF44" s="97"/>
      <c r="AG44" s="97"/>
      <c r="AH44" s="97"/>
      <c r="AI44" s="97"/>
      <c r="AJ44" s="97"/>
    </row>
    <row r="45" spans="2:36" x14ac:dyDescent="0.2">
      <c r="B45" s="97"/>
      <c r="C45" s="97"/>
      <c r="D45" s="97"/>
      <c r="E45" s="97"/>
      <c r="F45" s="97"/>
      <c r="G45" s="97"/>
      <c r="H45" s="97"/>
      <c r="I45" s="97"/>
      <c r="J45" s="97"/>
      <c r="K45" s="97"/>
      <c r="L45" s="97"/>
      <c r="M45" s="97"/>
      <c r="N45" s="97"/>
      <c r="O45" s="97"/>
      <c r="P45" s="97"/>
      <c r="Q45" s="97"/>
      <c r="R45" s="97"/>
      <c r="S45" s="97"/>
      <c r="T45" s="97"/>
      <c r="U45" s="97"/>
      <c r="V45" s="97"/>
      <c r="W45" s="97"/>
      <c r="X45" s="97"/>
      <c r="Y45" s="97"/>
      <c r="Z45" s="97"/>
      <c r="AA45" s="97"/>
      <c r="AB45" s="97"/>
      <c r="AC45" s="97"/>
      <c r="AD45" s="97"/>
      <c r="AE45" s="97"/>
      <c r="AF45" s="97"/>
      <c r="AG45" s="97"/>
      <c r="AH45" s="97"/>
      <c r="AI45" s="97"/>
      <c r="AJ45" s="97"/>
    </row>
    <row r="46" spans="2:36" x14ac:dyDescent="0.2">
      <c r="B46" s="97"/>
      <c r="C46" s="97"/>
      <c r="D46" s="97"/>
      <c r="E46" s="97"/>
      <c r="F46" s="97"/>
      <c r="G46" s="97"/>
      <c r="H46" s="97"/>
      <c r="I46" s="97"/>
      <c r="J46" s="97"/>
      <c r="K46" s="97"/>
      <c r="L46" s="97"/>
      <c r="M46" s="97"/>
      <c r="N46" s="97"/>
      <c r="O46" s="97"/>
      <c r="P46" s="97"/>
      <c r="Q46" s="97"/>
      <c r="R46" s="97"/>
      <c r="S46" s="97"/>
      <c r="T46" s="97"/>
      <c r="U46" s="97"/>
      <c r="V46" s="97"/>
      <c r="W46" s="97"/>
      <c r="X46" s="97"/>
      <c r="Y46" s="97"/>
      <c r="Z46" s="97"/>
      <c r="AA46" s="97"/>
      <c r="AB46" s="97"/>
      <c r="AC46" s="97"/>
      <c r="AD46" s="97"/>
      <c r="AE46" s="97"/>
      <c r="AF46" s="97"/>
      <c r="AG46" s="97"/>
      <c r="AH46" s="97"/>
      <c r="AI46" s="97"/>
      <c r="AJ46" s="97"/>
    </row>
    <row r="47" spans="2:36" x14ac:dyDescent="0.2">
      <c r="B47" s="97"/>
      <c r="C47" s="97"/>
      <c r="D47" s="97"/>
      <c r="E47" s="97"/>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row>
    <row r="48" spans="2:36" x14ac:dyDescent="0.2">
      <c r="B48" s="97"/>
      <c r="C48" s="97"/>
      <c r="D48" s="97"/>
      <c r="E48" s="97"/>
      <c r="F48" s="97"/>
      <c r="G48" s="97"/>
      <c r="H48" s="97"/>
      <c r="I48" s="97"/>
      <c r="J48" s="97"/>
      <c r="K48" s="97"/>
      <c r="L48" s="97"/>
      <c r="M48" s="97"/>
      <c r="N48" s="97"/>
      <c r="O48" s="97"/>
      <c r="P48" s="97"/>
      <c r="Q48" s="97"/>
      <c r="R48" s="97"/>
      <c r="S48" s="97"/>
      <c r="T48" s="97"/>
      <c r="U48" s="97"/>
      <c r="V48" s="97"/>
      <c r="W48" s="97"/>
      <c r="X48" s="97"/>
      <c r="Y48" s="97"/>
      <c r="Z48" s="97"/>
      <c r="AA48" s="97"/>
      <c r="AB48" s="97"/>
      <c r="AC48" s="97"/>
      <c r="AD48" s="97"/>
      <c r="AE48" s="97"/>
      <c r="AF48" s="97"/>
      <c r="AG48" s="97"/>
      <c r="AH48" s="97"/>
      <c r="AI48" s="97"/>
      <c r="AJ48" s="97"/>
    </row>
    <row r="49" spans="2:36" x14ac:dyDescent="0.2">
      <c r="B49" s="97"/>
      <c r="C49" s="97"/>
      <c r="D49" s="97"/>
      <c r="E49" s="97"/>
      <c r="F49" s="97"/>
      <c r="G49" s="97"/>
      <c r="H49" s="97"/>
      <c r="I49" s="97"/>
      <c r="J49" s="97"/>
      <c r="K49" s="97"/>
      <c r="L49" s="97"/>
      <c r="M49" s="97"/>
      <c r="N49" s="97"/>
      <c r="O49" s="97"/>
      <c r="P49" s="97"/>
      <c r="Q49" s="97"/>
      <c r="R49" s="97"/>
      <c r="S49" s="97"/>
      <c r="T49" s="97"/>
      <c r="U49" s="97"/>
      <c r="V49" s="97"/>
      <c r="W49" s="97"/>
      <c r="X49" s="97"/>
      <c r="Y49" s="97"/>
      <c r="Z49" s="97"/>
      <c r="AA49" s="97"/>
      <c r="AB49" s="97"/>
      <c r="AC49" s="97"/>
      <c r="AD49" s="97"/>
      <c r="AE49" s="97"/>
      <c r="AF49" s="97"/>
      <c r="AG49" s="97"/>
      <c r="AH49" s="97"/>
      <c r="AI49" s="97"/>
      <c r="AJ49" s="97"/>
    </row>
    <row r="50" spans="2:36" x14ac:dyDescent="0.2">
      <c r="B50" s="97"/>
      <c r="C50" s="97"/>
      <c r="D50" s="97"/>
      <c r="E50" s="97"/>
      <c r="F50" s="97"/>
      <c r="G50" s="97"/>
      <c r="H50" s="97"/>
      <c r="I50" s="97"/>
      <c r="J50" s="97"/>
      <c r="K50" s="97"/>
      <c r="L50" s="97"/>
      <c r="M50" s="97"/>
      <c r="N50" s="97"/>
      <c r="O50" s="97"/>
      <c r="P50" s="97"/>
      <c r="Q50" s="97"/>
      <c r="R50" s="97"/>
      <c r="S50" s="97"/>
      <c r="T50" s="97"/>
      <c r="U50" s="97"/>
      <c r="V50" s="97"/>
      <c r="W50" s="97"/>
      <c r="X50" s="97"/>
      <c r="Y50" s="97"/>
      <c r="Z50" s="97"/>
      <c r="AA50" s="97"/>
      <c r="AB50" s="97"/>
      <c r="AC50" s="97"/>
      <c r="AD50" s="97"/>
      <c r="AE50" s="97"/>
      <c r="AF50" s="97"/>
      <c r="AG50" s="97"/>
      <c r="AH50" s="97"/>
      <c r="AI50" s="97"/>
      <c r="AJ50" s="97"/>
    </row>
    <row r="51" spans="2:36" x14ac:dyDescent="0.2">
      <c r="B51" s="97"/>
      <c r="C51" s="97"/>
      <c r="D51" s="97"/>
      <c r="E51" s="97"/>
      <c r="F51" s="97"/>
      <c r="G51" s="97"/>
      <c r="H51" s="97"/>
      <c r="I51" s="97"/>
      <c r="J51" s="97"/>
      <c r="K51" s="97"/>
      <c r="L51" s="97"/>
      <c r="M51" s="97"/>
      <c r="N51" s="97"/>
      <c r="O51" s="97"/>
      <c r="P51" s="97"/>
      <c r="Q51" s="97"/>
      <c r="R51" s="97"/>
      <c r="S51" s="97"/>
      <c r="T51" s="97"/>
      <c r="U51" s="97"/>
      <c r="V51" s="97"/>
      <c r="W51" s="97"/>
      <c r="X51" s="97"/>
      <c r="Y51" s="97"/>
      <c r="Z51" s="97"/>
      <c r="AA51" s="97"/>
      <c r="AB51" s="97"/>
      <c r="AC51" s="97"/>
      <c r="AD51" s="97"/>
      <c r="AE51" s="97"/>
      <c r="AF51" s="97"/>
      <c r="AG51" s="97"/>
      <c r="AH51" s="97"/>
      <c r="AI51" s="97"/>
      <c r="AJ51" s="97"/>
    </row>
    <row r="52" spans="2:36" x14ac:dyDescent="0.2">
      <c r="B52" s="97"/>
      <c r="C52" s="97"/>
      <c r="D52" s="97"/>
      <c r="E52" s="97"/>
      <c r="F52" s="97"/>
      <c r="G52" s="97"/>
      <c r="H52" s="97"/>
      <c r="I52" s="97"/>
      <c r="J52" s="97"/>
      <c r="K52" s="97"/>
      <c r="L52" s="97"/>
      <c r="M52" s="97"/>
      <c r="N52" s="97"/>
      <c r="O52" s="97"/>
      <c r="P52" s="97"/>
      <c r="Q52" s="97"/>
      <c r="R52" s="97"/>
      <c r="S52" s="97"/>
      <c r="T52" s="97"/>
      <c r="U52" s="97"/>
      <c r="V52" s="97"/>
      <c r="W52" s="97"/>
      <c r="X52" s="97"/>
      <c r="Y52" s="97"/>
      <c r="Z52" s="97"/>
      <c r="AA52" s="97"/>
      <c r="AB52" s="97"/>
      <c r="AC52" s="97"/>
      <c r="AD52" s="97"/>
      <c r="AE52" s="97"/>
      <c r="AF52" s="97"/>
      <c r="AG52" s="97"/>
      <c r="AH52" s="97"/>
      <c r="AI52" s="97"/>
      <c r="AJ52" s="97"/>
    </row>
    <row r="53" spans="2:36" x14ac:dyDescent="0.2">
      <c r="B53" s="97"/>
      <c r="C53" s="97"/>
      <c r="D53" s="97"/>
      <c r="E53" s="97"/>
      <c r="F53" s="97"/>
      <c r="G53" s="97"/>
      <c r="H53" s="97"/>
      <c r="I53" s="97"/>
      <c r="J53" s="97"/>
      <c r="K53" s="97"/>
      <c r="L53" s="97"/>
      <c r="M53" s="97"/>
      <c r="N53" s="97"/>
      <c r="O53" s="97"/>
      <c r="P53" s="97"/>
      <c r="Q53" s="97"/>
      <c r="R53" s="97"/>
      <c r="S53" s="97"/>
      <c r="T53" s="97"/>
      <c r="U53" s="97"/>
      <c r="V53" s="97"/>
      <c r="W53" s="97"/>
      <c r="X53" s="97"/>
      <c r="Y53" s="97"/>
      <c r="Z53" s="97"/>
      <c r="AA53" s="97"/>
      <c r="AB53" s="97"/>
      <c r="AC53" s="97"/>
      <c r="AD53" s="97"/>
      <c r="AE53" s="97"/>
      <c r="AF53" s="97"/>
      <c r="AG53" s="97"/>
      <c r="AH53" s="97"/>
      <c r="AI53" s="97"/>
      <c r="AJ53" s="97"/>
    </row>
    <row r="54" spans="2:36" x14ac:dyDescent="0.2">
      <c r="B54" s="97"/>
      <c r="C54" s="97"/>
      <c r="D54" s="97"/>
      <c r="E54" s="97"/>
      <c r="F54" s="97"/>
      <c r="G54" s="97"/>
      <c r="H54" s="97"/>
      <c r="I54" s="97"/>
      <c r="J54" s="97"/>
      <c r="K54" s="97"/>
      <c r="L54" s="97"/>
      <c r="M54" s="97"/>
      <c r="N54" s="97"/>
      <c r="O54" s="97"/>
      <c r="P54" s="97"/>
      <c r="Q54" s="97"/>
      <c r="R54" s="97"/>
      <c r="S54" s="97"/>
      <c r="T54" s="97"/>
      <c r="U54" s="97"/>
      <c r="V54" s="97"/>
      <c r="W54" s="97"/>
      <c r="X54" s="97"/>
      <c r="Y54" s="97"/>
      <c r="Z54" s="97"/>
      <c r="AA54" s="97"/>
      <c r="AB54" s="97"/>
      <c r="AC54" s="97"/>
      <c r="AD54" s="97"/>
      <c r="AE54" s="97"/>
      <c r="AF54" s="97"/>
      <c r="AG54" s="97"/>
      <c r="AH54" s="97"/>
      <c r="AI54" s="97"/>
      <c r="AJ54" s="97"/>
    </row>
    <row r="55" spans="2:36" x14ac:dyDescent="0.2">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row>
    <row r="56" spans="2:36" x14ac:dyDescent="0.2">
      <c r="B56" s="97"/>
      <c r="C56" s="97"/>
      <c r="D56" s="97"/>
      <c r="E56" s="97"/>
      <c r="F56" s="97"/>
      <c r="G56" s="97"/>
      <c r="H56" s="97"/>
      <c r="I56" s="97"/>
      <c r="J56" s="97"/>
      <c r="K56" s="97"/>
      <c r="L56" s="97"/>
      <c r="M56" s="97"/>
      <c r="N56" s="97"/>
      <c r="O56" s="97"/>
      <c r="P56" s="97"/>
      <c r="Q56" s="97"/>
      <c r="R56" s="97"/>
      <c r="S56" s="97"/>
      <c r="T56" s="97"/>
      <c r="U56" s="97"/>
      <c r="V56" s="97"/>
      <c r="W56" s="97"/>
      <c r="X56" s="97"/>
      <c r="Y56" s="97"/>
      <c r="Z56" s="97"/>
      <c r="AA56" s="97"/>
      <c r="AB56" s="97"/>
      <c r="AC56" s="97"/>
      <c r="AD56" s="97"/>
      <c r="AE56" s="97"/>
      <c r="AF56" s="97"/>
      <c r="AG56" s="97"/>
      <c r="AH56" s="97"/>
      <c r="AI56" s="97"/>
      <c r="AJ56" s="97"/>
    </row>
    <row r="57" spans="2:36" x14ac:dyDescent="0.2">
      <c r="B57" s="97"/>
      <c r="C57" s="97"/>
      <c r="D57" s="97"/>
      <c r="E57" s="97"/>
      <c r="F57" s="97"/>
      <c r="G57" s="97"/>
      <c r="H57" s="97"/>
      <c r="I57" s="97"/>
      <c r="J57" s="97"/>
      <c r="K57" s="97"/>
      <c r="L57" s="97"/>
      <c r="M57" s="97"/>
      <c r="N57" s="97"/>
      <c r="O57" s="97"/>
      <c r="P57" s="97"/>
      <c r="Q57" s="97"/>
      <c r="R57" s="97"/>
      <c r="S57" s="97"/>
      <c r="T57" s="97"/>
      <c r="U57" s="97"/>
      <c r="V57" s="97"/>
      <c r="W57" s="97"/>
      <c r="X57" s="97"/>
      <c r="Y57" s="97"/>
      <c r="Z57" s="97"/>
      <c r="AA57" s="97"/>
      <c r="AB57" s="97"/>
      <c r="AC57" s="97"/>
      <c r="AD57" s="97"/>
      <c r="AE57" s="97"/>
      <c r="AF57" s="97"/>
      <c r="AG57" s="97"/>
      <c r="AH57" s="97"/>
      <c r="AI57" s="97"/>
      <c r="AJ57" s="97"/>
    </row>
    <row r="58" spans="2:36" x14ac:dyDescent="0.2">
      <c r="B58" s="97"/>
      <c r="C58" s="97"/>
      <c r="D58" s="97"/>
      <c r="E58" s="97"/>
      <c r="F58" s="97"/>
      <c r="G58" s="97"/>
      <c r="H58" s="97"/>
      <c r="I58" s="97"/>
      <c r="J58" s="97"/>
      <c r="K58" s="97"/>
      <c r="L58" s="97"/>
      <c r="M58" s="97"/>
      <c r="N58" s="97"/>
      <c r="O58" s="97"/>
      <c r="P58" s="97"/>
      <c r="Q58" s="97"/>
      <c r="R58" s="97"/>
      <c r="S58" s="97"/>
      <c r="T58" s="97"/>
      <c r="U58" s="97"/>
      <c r="V58" s="97"/>
      <c r="W58" s="97"/>
      <c r="X58" s="97"/>
      <c r="Y58" s="97"/>
      <c r="Z58" s="97"/>
      <c r="AA58" s="97"/>
      <c r="AB58" s="97"/>
      <c r="AC58" s="97"/>
      <c r="AD58" s="97"/>
      <c r="AE58" s="97"/>
      <c r="AF58" s="97"/>
      <c r="AG58" s="97"/>
      <c r="AH58" s="97"/>
      <c r="AI58" s="97"/>
      <c r="AJ58" s="97"/>
    </row>
    <row r="59" spans="2:36" x14ac:dyDescent="0.2">
      <c r="B59" s="97"/>
      <c r="C59" s="97"/>
      <c r="D59" s="97"/>
      <c r="E59" s="97"/>
      <c r="F59" s="97"/>
      <c r="G59" s="97"/>
      <c r="H59" s="97"/>
      <c r="I59" s="97"/>
      <c r="J59" s="97"/>
      <c r="K59" s="97"/>
      <c r="L59" s="97"/>
      <c r="M59" s="97"/>
      <c r="N59" s="97"/>
      <c r="O59" s="97"/>
      <c r="P59" s="97"/>
      <c r="Q59" s="97"/>
      <c r="R59" s="97"/>
      <c r="S59" s="97"/>
      <c r="T59" s="97"/>
      <c r="U59" s="97"/>
      <c r="V59" s="97"/>
      <c r="W59" s="97"/>
      <c r="X59" s="97"/>
      <c r="Y59" s="97"/>
      <c r="Z59" s="97"/>
      <c r="AA59" s="97"/>
      <c r="AB59" s="97"/>
      <c r="AC59" s="97"/>
      <c r="AD59" s="97"/>
      <c r="AE59" s="97"/>
      <c r="AF59" s="97"/>
      <c r="AG59" s="97"/>
      <c r="AH59" s="97"/>
      <c r="AI59" s="97"/>
      <c r="AJ59" s="97"/>
    </row>
    <row r="60" spans="2:36" x14ac:dyDescent="0.2">
      <c r="B60" s="97"/>
      <c r="C60" s="97"/>
      <c r="D60" s="97"/>
      <c r="E60" s="97"/>
      <c r="F60" s="97"/>
      <c r="G60" s="97"/>
      <c r="H60" s="97"/>
      <c r="I60" s="97"/>
      <c r="J60" s="97"/>
      <c r="K60" s="97"/>
      <c r="L60" s="97"/>
      <c r="M60" s="97"/>
      <c r="N60" s="97"/>
      <c r="O60" s="97"/>
      <c r="P60" s="97"/>
      <c r="Q60" s="97"/>
      <c r="R60" s="97"/>
      <c r="S60" s="97"/>
      <c r="T60" s="97"/>
      <c r="U60" s="97"/>
      <c r="V60" s="97"/>
      <c r="W60" s="97"/>
      <c r="X60" s="97"/>
      <c r="Y60" s="97"/>
      <c r="Z60" s="97"/>
      <c r="AA60" s="97"/>
      <c r="AB60" s="97"/>
      <c r="AC60" s="97"/>
      <c r="AD60" s="97"/>
      <c r="AE60" s="97"/>
      <c r="AF60" s="97"/>
      <c r="AG60" s="97"/>
      <c r="AH60" s="97"/>
      <c r="AI60" s="97"/>
      <c r="AJ60" s="97"/>
    </row>
    <row r="61" spans="2:36" x14ac:dyDescent="0.2">
      <c r="B61" s="97"/>
      <c r="C61" s="97"/>
      <c r="D61" s="97"/>
      <c r="E61" s="97"/>
      <c r="F61" s="97"/>
      <c r="G61" s="97"/>
      <c r="H61" s="97"/>
      <c r="I61" s="97"/>
      <c r="J61" s="97"/>
      <c r="K61" s="97"/>
      <c r="L61" s="97"/>
      <c r="M61" s="97"/>
      <c r="N61" s="97"/>
      <c r="O61" s="97"/>
      <c r="P61" s="97"/>
      <c r="Q61" s="97"/>
      <c r="R61" s="97"/>
      <c r="S61" s="97"/>
      <c r="T61" s="97"/>
      <c r="U61" s="97"/>
      <c r="V61" s="97"/>
      <c r="W61" s="97"/>
      <c r="X61" s="97"/>
      <c r="Y61" s="97"/>
      <c r="Z61" s="97"/>
      <c r="AA61" s="97"/>
      <c r="AB61" s="97"/>
      <c r="AC61" s="97"/>
      <c r="AD61" s="97"/>
      <c r="AE61" s="97"/>
      <c r="AF61" s="97"/>
      <c r="AG61" s="97"/>
      <c r="AH61" s="97"/>
      <c r="AI61" s="97"/>
      <c r="AJ61" s="97"/>
    </row>
    <row r="62" spans="2:36" x14ac:dyDescent="0.2">
      <c r="B62" s="97"/>
      <c r="C62" s="97"/>
      <c r="D62" s="97"/>
      <c r="E62" s="97"/>
      <c r="F62" s="97"/>
      <c r="G62" s="97"/>
      <c r="H62" s="97"/>
      <c r="I62" s="97"/>
      <c r="J62" s="97"/>
      <c r="K62" s="97"/>
      <c r="L62" s="97"/>
      <c r="M62" s="97"/>
      <c r="N62" s="97"/>
      <c r="O62" s="97"/>
      <c r="P62" s="97"/>
      <c r="Q62" s="97"/>
      <c r="R62" s="97"/>
      <c r="S62" s="97"/>
      <c r="T62" s="97"/>
      <c r="U62" s="97"/>
      <c r="V62" s="97"/>
      <c r="W62" s="97"/>
      <c r="X62" s="97"/>
      <c r="Y62" s="97"/>
      <c r="Z62" s="97"/>
      <c r="AA62" s="97"/>
      <c r="AB62" s="97"/>
      <c r="AC62" s="97"/>
      <c r="AD62" s="97"/>
      <c r="AE62" s="97"/>
      <c r="AF62" s="97"/>
      <c r="AG62" s="97"/>
      <c r="AH62" s="97"/>
      <c r="AI62" s="97"/>
      <c r="AJ62" s="97"/>
    </row>
    <row r="63" spans="2:36" x14ac:dyDescent="0.2">
      <c r="B63" s="97"/>
      <c r="C63" s="97"/>
      <c r="D63" s="97"/>
      <c r="E63" s="97"/>
      <c r="F63" s="97"/>
      <c r="G63" s="97"/>
      <c r="H63" s="97"/>
      <c r="I63" s="97"/>
      <c r="J63" s="97"/>
      <c r="K63" s="97"/>
      <c r="L63" s="97"/>
      <c r="M63" s="97"/>
      <c r="N63" s="97"/>
      <c r="O63" s="97"/>
      <c r="P63" s="97"/>
      <c r="Q63" s="97"/>
      <c r="R63" s="97"/>
      <c r="S63" s="97"/>
      <c r="T63" s="97"/>
      <c r="U63" s="97"/>
      <c r="V63" s="97"/>
      <c r="W63" s="97"/>
      <c r="X63" s="97"/>
      <c r="Y63" s="97"/>
      <c r="Z63" s="97"/>
      <c r="AA63" s="97"/>
      <c r="AB63" s="97"/>
      <c r="AC63" s="97"/>
      <c r="AD63" s="97"/>
      <c r="AE63" s="97"/>
      <c r="AF63" s="97"/>
      <c r="AG63" s="97"/>
      <c r="AH63" s="97"/>
      <c r="AI63" s="97"/>
      <c r="AJ63" s="97"/>
    </row>
    <row r="64" spans="2:36" x14ac:dyDescent="0.2">
      <c r="B64" s="97"/>
      <c r="C64" s="97"/>
      <c r="D64" s="97"/>
      <c r="E64" s="97"/>
      <c r="F64" s="97"/>
      <c r="G64" s="97"/>
      <c r="H64" s="97"/>
      <c r="I64" s="97"/>
      <c r="J64" s="97"/>
      <c r="K64" s="97"/>
      <c r="L64" s="97"/>
      <c r="M64" s="97"/>
      <c r="N64" s="97"/>
      <c r="O64" s="97"/>
      <c r="P64" s="97"/>
      <c r="Q64" s="97"/>
      <c r="R64" s="97"/>
      <c r="S64" s="97"/>
      <c r="T64" s="97"/>
      <c r="U64" s="97"/>
      <c r="V64" s="97"/>
      <c r="W64" s="97"/>
      <c r="X64" s="97"/>
      <c r="Y64" s="97"/>
      <c r="Z64" s="97"/>
      <c r="AA64" s="97"/>
      <c r="AB64" s="97"/>
      <c r="AC64" s="97"/>
      <c r="AD64" s="97"/>
      <c r="AE64" s="97"/>
      <c r="AF64" s="97"/>
      <c r="AG64" s="97"/>
      <c r="AH64" s="97"/>
      <c r="AI64" s="97"/>
      <c r="AJ64" s="97"/>
    </row>
    <row r="65" spans="2:36" x14ac:dyDescent="0.2">
      <c r="B65" s="97"/>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97"/>
      <c r="AI65" s="97"/>
      <c r="AJ65" s="97"/>
    </row>
    <row r="66" spans="2:36" x14ac:dyDescent="0.2">
      <c r="B66" s="97"/>
      <c r="C66" s="97"/>
      <c r="D66" s="97"/>
      <c r="E66" s="97"/>
      <c r="F66" s="97"/>
      <c r="G66" s="97"/>
      <c r="H66" s="97"/>
      <c r="I66" s="97"/>
      <c r="J66" s="97"/>
      <c r="K66" s="97"/>
      <c r="L66" s="97"/>
      <c r="M66" s="97"/>
      <c r="N66" s="97"/>
      <c r="O66" s="97"/>
      <c r="P66" s="97"/>
      <c r="Q66" s="97"/>
      <c r="R66" s="97"/>
      <c r="S66" s="97"/>
      <c r="T66" s="97"/>
      <c r="U66" s="97"/>
      <c r="V66" s="97"/>
      <c r="W66" s="97"/>
      <c r="X66" s="97"/>
      <c r="Y66" s="97"/>
      <c r="Z66" s="97"/>
      <c r="AA66" s="97"/>
      <c r="AB66" s="97"/>
      <c r="AC66" s="97"/>
      <c r="AD66" s="97"/>
      <c r="AE66" s="97"/>
      <c r="AF66" s="97"/>
      <c r="AG66" s="97"/>
      <c r="AH66" s="97"/>
      <c r="AI66" s="97"/>
      <c r="AJ66" s="97"/>
    </row>
    <row r="67" spans="2:36" x14ac:dyDescent="0.2">
      <c r="B67" s="97"/>
      <c r="C67" s="97"/>
      <c r="D67" s="97"/>
      <c r="E67" s="97"/>
      <c r="F67" s="97"/>
      <c r="G67" s="97"/>
      <c r="H67" s="97"/>
      <c r="I67" s="97"/>
      <c r="J67" s="97"/>
      <c r="K67" s="97"/>
      <c r="L67" s="97"/>
      <c r="M67" s="97"/>
      <c r="N67" s="97"/>
      <c r="O67" s="97"/>
      <c r="P67" s="97"/>
      <c r="Q67" s="97"/>
      <c r="R67" s="97"/>
      <c r="S67" s="97"/>
      <c r="T67" s="97"/>
      <c r="U67" s="97"/>
      <c r="V67" s="97"/>
      <c r="W67" s="97"/>
      <c r="X67" s="97"/>
      <c r="Y67" s="97"/>
      <c r="Z67" s="97"/>
      <c r="AA67" s="97"/>
      <c r="AB67" s="97"/>
      <c r="AC67" s="97"/>
      <c r="AD67" s="97"/>
      <c r="AE67" s="97"/>
      <c r="AF67" s="97"/>
      <c r="AG67" s="97"/>
      <c r="AH67" s="97"/>
      <c r="AI67" s="97"/>
      <c r="AJ67" s="97"/>
    </row>
    <row r="68" spans="2:36" x14ac:dyDescent="0.2">
      <c r="B68" s="97"/>
      <c r="C68" s="97"/>
      <c r="D68" s="97"/>
      <c r="E68" s="97"/>
      <c r="F68" s="97"/>
      <c r="G68" s="97"/>
      <c r="H68" s="97"/>
      <c r="I68" s="97"/>
      <c r="J68" s="97"/>
      <c r="K68" s="97"/>
      <c r="L68" s="97"/>
      <c r="M68" s="97"/>
      <c r="N68" s="97"/>
      <c r="O68" s="97"/>
      <c r="P68" s="97"/>
      <c r="Q68" s="97"/>
      <c r="R68" s="97"/>
      <c r="S68" s="97"/>
      <c r="T68" s="97"/>
      <c r="U68" s="97"/>
      <c r="V68" s="97"/>
      <c r="W68" s="97"/>
      <c r="X68" s="97"/>
      <c r="Y68" s="97"/>
      <c r="Z68" s="97"/>
      <c r="AA68" s="97"/>
      <c r="AB68" s="97"/>
      <c r="AC68" s="97"/>
      <c r="AD68" s="97"/>
      <c r="AE68" s="97"/>
      <c r="AF68" s="97"/>
      <c r="AG68" s="97"/>
      <c r="AH68" s="97"/>
      <c r="AI68" s="97"/>
      <c r="AJ68" s="97"/>
    </row>
    <row r="69" spans="2:36" x14ac:dyDescent="0.2">
      <c r="B69" s="97"/>
      <c r="C69" s="97"/>
      <c r="D69" s="97"/>
      <c r="E69" s="97"/>
      <c r="F69" s="97"/>
      <c r="G69" s="97"/>
      <c r="H69" s="97"/>
      <c r="I69" s="97"/>
      <c r="J69" s="97"/>
      <c r="K69" s="97"/>
      <c r="L69" s="97"/>
      <c r="M69" s="97"/>
      <c r="N69" s="97"/>
      <c r="O69" s="97"/>
      <c r="P69" s="97"/>
      <c r="Q69" s="97"/>
      <c r="R69" s="97"/>
      <c r="S69" s="97"/>
      <c r="T69" s="97"/>
      <c r="U69" s="97"/>
      <c r="V69" s="97"/>
      <c r="W69" s="97"/>
      <c r="X69" s="97"/>
      <c r="Y69" s="97"/>
      <c r="Z69" s="97"/>
      <c r="AA69" s="97"/>
      <c r="AB69" s="97"/>
      <c r="AC69" s="97"/>
      <c r="AD69" s="97"/>
      <c r="AE69" s="97"/>
      <c r="AF69" s="97"/>
      <c r="AG69" s="97"/>
      <c r="AH69" s="97"/>
      <c r="AI69" s="97"/>
      <c r="AJ69" s="97"/>
    </row>
    <row r="70" spans="2:36" x14ac:dyDescent="0.2">
      <c r="B70" s="97"/>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c r="AG70" s="97"/>
      <c r="AH70" s="97"/>
      <c r="AI70" s="97"/>
      <c r="AJ70" s="97"/>
    </row>
    <row r="71" spans="2:36" x14ac:dyDescent="0.2">
      <c r="B71" s="97"/>
      <c r="C71" s="97"/>
      <c r="D71" s="97"/>
      <c r="E71" s="97"/>
      <c r="F71" s="97"/>
      <c r="G71" s="97"/>
      <c r="H71" s="97"/>
      <c r="I71" s="97"/>
      <c r="J71" s="97"/>
      <c r="K71" s="97"/>
      <c r="L71" s="97"/>
      <c r="M71" s="97"/>
      <c r="N71" s="97"/>
      <c r="O71" s="97"/>
      <c r="P71" s="97"/>
      <c r="Q71" s="97"/>
      <c r="R71" s="97"/>
      <c r="S71" s="97"/>
      <c r="T71" s="97"/>
      <c r="U71" s="97"/>
      <c r="V71" s="97"/>
      <c r="W71" s="97"/>
      <c r="X71" s="97"/>
      <c r="Y71" s="97"/>
      <c r="Z71" s="97"/>
      <c r="AA71" s="97"/>
      <c r="AB71" s="97"/>
      <c r="AC71" s="97"/>
      <c r="AD71" s="97"/>
      <c r="AE71" s="97"/>
      <c r="AF71" s="97"/>
      <c r="AG71" s="97"/>
      <c r="AH71" s="97"/>
      <c r="AI71" s="97"/>
      <c r="AJ71" s="97"/>
    </row>
    <row r="72" spans="2:36" x14ac:dyDescent="0.2">
      <c r="B72" s="97"/>
      <c r="C72" s="97"/>
      <c r="D72" s="97"/>
      <c r="E72" s="97"/>
      <c r="F72" s="97"/>
      <c r="G72" s="97"/>
      <c r="H72" s="97"/>
      <c r="I72" s="97"/>
      <c r="J72" s="97"/>
      <c r="K72" s="97"/>
      <c r="L72" s="97"/>
      <c r="M72" s="97"/>
      <c r="N72" s="97"/>
      <c r="O72" s="97"/>
      <c r="P72" s="97"/>
      <c r="Q72" s="97"/>
      <c r="R72" s="97"/>
      <c r="S72" s="97"/>
      <c r="T72" s="97"/>
      <c r="U72" s="97"/>
      <c r="V72" s="97"/>
      <c r="W72" s="97"/>
      <c r="X72" s="97"/>
      <c r="Y72" s="97"/>
      <c r="Z72" s="97"/>
      <c r="AA72" s="97"/>
      <c r="AB72" s="97"/>
      <c r="AC72" s="97"/>
      <c r="AD72" s="97"/>
      <c r="AE72" s="97"/>
      <c r="AF72" s="97"/>
      <c r="AG72" s="97"/>
      <c r="AH72" s="97"/>
      <c r="AI72" s="97"/>
      <c r="AJ72" s="97"/>
    </row>
    <row r="73" spans="2:36" x14ac:dyDescent="0.2">
      <c r="B73" s="97"/>
      <c r="C73" s="97"/>
      <c r="D73" s="97"/>
      <c r="E73" s="97"/>
      <c r="F73" s="97"/>
      <c r="G73" s="97"/>
      <c r="H73" s="97"/>
      <c r="I73" s="97"/>
      <c r="J73" s="97"/>
      <c r="K73" s="97"/>
      <c r="L73" s="97"/>
      <c r="M73" s="97"/>
      <c r="N73" s="97"/>
      <c r="O73" s="97"/>
      <c r="P73" s="97"/>
      <c r="Q73" s="97"/>
      <c r="R73" s="97"/>
      <c r="S73" s="97"/>
      <c r="T73" s="97"/>
      <c r="U73" s="97"/>
      <c r="V73" s="97"/>
      <c r="W73" s="97"/>
      <c r="X73" s="97"/>
      <c r="Y73" s="97"/>
      <c r="Z73" s="97"/>
      <c r="AA73" s="97"/>
      <c r="AB73" s="97"/>
      <c r="AC73" s="97"/>
      <c r="AD73" s="97"/>
      <c r="AE73" s="97"/>
      <c r="AF73" s="97"/>
      <c r="AG73" s="97"/>
      <c r="AH73" s="97"/>
      <c r="AI73" s="97"/>
      <c r="AJ73" s="97"/>
    </row>
    <row r="74" spans="2:36" x14ac:dyDescent="0.2">
      <c r="B74" s="97"/>
      <c r="C74" s="97"/>
      <c r="D74" s="97"/>
      <c r="E74" s="97"/>
      <c r="F74" s="97"/>
      <c r="G74" s="97"/>
      <c r="H74" s="97"/>
      <c r="I74" s="97"/>
      <c r="J74" s="97"/>
      <c r="K74" s="97"/>
      <c r="L74" s="97"/>
      <c r="M74" s="97"/>
      <c r="N74" s="97"/>
      <c r="O74" s="97"/>
      <c r="P74" s="97"/>
      <c r="Q74" s="97"/>
      <c r="R74" s="97"/>
      <c r="S74" s="97"/>
      <c r="T74" s="97"/>
      <c r="U74" s="97"/>
      <c r="V74" s="97"/>
      <c r="W74" s="97"/>
      <c r="X74" s="97"/>
      <c r="Y74" s="97"/>
      <c r="Z74" s="97"/>
      <c r="AA74" s="97"/>
      <c r="AB74" s="97"/>
      <c r="AC74" s="97"/>
      <c r="AD74" s="97"/>
      <c r="AE74" s="97"/>
      <c r="AF74" s="97"/>
      <c r="AG74" s="97"/>
      <c r="AH74" s="97"/>
      <c r="AI74" s="97"/>
      <c r="AJ74" s="97"/>
    </row>
    <row r="75" spans="2:36" x14ac:dyDescent="0.2">
      <c r="B75" s="97"/>
      <c r="C75" s="97"/>
      <c r="D75" s="97"/>
      <c r="E75" s="97"/>
      <c r="F75" s="97"/>
      <c r="G75" s="97"/>
      <c r="H75" s="97"/>
      <c r="I75" s="97"/>
      <c r="J75" s="97"/>
      <c r="K75" s="97"/>
      <c r="L75" s="97"/>
      <c r="M75" s="97"/>
      <c r="N75" s="97"/>
      <c r="O75" s="97"/>
      <c r="P75" s="97"/>
      <c r="Q75" s="97"/>
      <c r="R75" s="97"/>
      <c r="S75" s="97"/>
      <c r="T75" s="97"/>
      <c r="U75" s="97"/>
      <c r="V75" s="97"/>
      <c r="W75" s="97"/>
      <c r="X75" s="97"/>
      <c r="Y75" s="97"/>
      <c r="Z75" s="97"/>
      <c r="AA75" s="97"/>
      <c r="AB75" s="97"/>
      <c r="AC75" s="97"/>
      <c r="AD75" s="97"/>
      <c r="AE75" s="97"/>
      <c r="AF75" s="97"/>
      <c r="AG75" s="97"/>
      <c r="AH75" s="97"/>
      <c r="AI75" s="97"/>
      <c r="AJ75" s="97"/>
    </row>
    <row r="76" spans="2:36" x14ac:dyDescent="0.2">
      <c r="B76" s="97"/>
      <c r="C76" s="97"/>
      <c r="D76" s="97"/>
      <c r="E76" s="97"/>
      <c r="F76" s="97"/>
      <c r="G76" s="97"/>
      <c r="H76" s="97"/>
      <c r="I76" s="97"/>
      <c r="J76" s="97"/>
      <c r="K76" s="97"/>
      <c r="L76" s="97"/>
      <c r="M76" s="97"/>
      <c r="N76" s="97"/>
      <c r="O76" s="97"/>
      <c r="P76" s="97"/>
      <c r="Q76" s="97"/>
      <c r="R76" s="97"/>
      <c r="S76" s="97"/>
      <c r="T76" s="97"/>
      <c r="U76" s="97"/>
      <c r="V76" s="97"/>
      <c r="W76" s="97"/>
      <c r="X76" s="97"/>
      <c r="Y76" s="97"/>
      <c r="Z76" s="97"/>
      <c r="AA76" s="97"/>
      <c r="AB76" s="97"/>
      <c r="AC76" s="97"/>
      <c r="AD76" s="97"/>
      <c r="AE76" s="97"/>
      <c r="AF76" s="97"/>
      <c r="AG76" s="97"/>
      <c r="AH76" s="97"/>
      <c r="AI76" s="97"/>
      <c r="AJ76" s="97"/>
    </row>
    <row r="77" spans="2:36" x14ac:dyDescent="0.2">
      <c r="B77" s="97"/>
      <c r="C77" s="97"/>
      <c r="D77" s="97"/>
      <c r="E77" s="97"/>
      <c r="F77" s="97"/>
      <c r="G77" s="97"/>
      <c r="H77" s="97"/>
      <c r="I77" s="97"/>
      <c r="J77" s="97"/>
      <c r="K77" s="97"/>
      <c r="L77" s="97"/>
      <c r="M77" s="97"/>
      <c r="N77" s="97"/>
      <c r="O77" s="97"/>
      <c r="P77" s="97"/>
      <c r="Q77" s="97"/>
      <c r="R77" s="97"/>
      <c r="S77" s="97"/>
      <c r="T77" s="97"/>
      <c r="U77" s="97"/>
      <c r="V77" s="97"/>
      <c r="W77" s="97"/>
      <c r="X77" s="97"/>
      <c r="Y77" s="97"/>
      <c r="Z77" s="97"/>
      <c r="AA77" s="97"/>
      <c r="AB77" s="97"/>
      <c r="AC77" s="97"/>
      <c r="AD77" s="97"/>
      <c r="AE77" s="97"/>
      <c r="AF77" s="97"/>
      <c r="AG77" s="97"/>
      <c r="AH77" s="97"/>
      <c r="AI77" s="97"/>
      <c r="AJ77" s="97"/>
    </row>
    <row r="78" spans="2:36" x14ac:dyDescent="0.2">
      <c r="B78" s="97"/>
      <c r="C78" s="97"/>
      <c r="D78" s="97"/>
      <c r="E78" s="97"/>
      <c r="F78" s="97"/>
      <c r="G78" s="97"/>
      <c r="H78" s="97"/>
      <c r="I78" s="97"/>
      <c r="J78" s="97"/>
      <c r="K78" s="97"/>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row>
    <row r="79" spans="2:36" x14ac:dyDescent="0.2">
      <c r="B79" s="97"/>
      <c r="C79" s="97"/>
      <c r="D79" s="97"/>
      <c r="E79" s="97"/>
      <c r="F79" s="97"/>
      <c r="G79" s="97"/>
      <c r="H79" s="97"/>
      <c r="I79" s="97"/>
      <c r="J79" s="97"/>
      <c r="K79" s="97"/>
      <c r="L79" s="97"/>
      <c r="M79" s="97"/>
      <c r="N79" s="97"/>
      <c r="O79" s="97"/>
      <c r="P79" s="97"/>
      <c r="Q79" s="97"/>
      <c r="R79" s="97"/>
      <c r="S79" s="97"/>
      <c r="T79" s="97"/>
      <c r="U79" s="97"/>
      <c r="V79" s="97"/>
      <c r="W79" s="97"/>
      <c r="X79" s="97"/>
      <c r="Y79" s="97"/>
      <c r="Z79" s="97"/>
      <c r="AA79" s="97"/>
      <c r="AB79" s="97"/>
      <c r="AC79" s="97"/>
      <c r="AD79" s="97"/>
      <c r="AE79" s="97"/>
      <c r="AF79" s="97"/>
      <c r="AG79" s="97"/>
      <c r="AH79" s="97"/>
      <c r="AI79" s="97"/>
      <c r="AJ79" s="97"/>
    </row>
    <row r="80" spans="2:36" x14ac:dyDescent="0.2">
      <c r="B80" s="97"/>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row>
    <row r="81" spans="2:36" x14ac:dyDescent="0.2">
      <c r="B81" s="97"/>
      <c r="C81" s="97"/>
      <c r="D81" s="97"/>
      <c r="E81" s="97"/>
      <c r="F81" s="97"/>
      <c r="G81" s="97"/>
      <c r="H81" s="97"/>
      <c r="I81" s="97"/>
      <c r="J81" s="97"/>
      <c r="K81" s="97"/>
      <c r="L81" s="97"/>
      <c r="M81" s="97"/>
      <c r="N81" s="97"/>
      <c r="O81" s="97"/>
      <c r="P81" s="97"/>
      <c r="Q81" s="97"/>
      <c r="R81" s="97"/>
      <c r="S81" s="97"/>
      <c r="T81" s="97"/>
      <c r="U81" s="97"/>
      <c r="V81" s="97"/>
      <c r="W81" s="97"/>
      <c r="X81" s="97"/>
      <c r="Y81" s="97"/>
      <c r="Z81" s="97"/>
      <c r="AA81" s="97"/>
      <c r="AB81" s="97"/>
      <c r="AC81" s="97"/>
      <c r="AD81" s="97"/>
      <c r="AE81" s="97"/>
      <c r="AF81" s="97"/>
      <c r="AG81" s="97"/>
      <c r="AH81" s="97"/>
      <c r="AI81" s="97"/>
      <c r="AJ81" s="97"/>
    </row>
    <row r="82" spans="2:36" x14ac:dyDescent="0.2">
      <c r="B82" s="97"/>
      <c r="C82" s="97"/>
      <c r="D82" s="97"/>
      <c r="E82" s="97"/>
      <c r="F82" s="97"/>
      <c r="G82" s="97"/>
      <c r="H82" s="97"/>
      <c r="I82" s="97"/>
      <c r="J82" s="97"/>
      <c r="K82" s="97"/>
      <c r="L82" s="97"/>
      <c r="M82" s="97"/>
      <c r="N82" s="97"/>
      <c r="O82" s="97"/>
      <c r="P82" s="97"/>
      <c r="Q82" s="97"/>
      <c r="R82" s="97"/>
      <c r="S82" s="97"/>
      <c r="T82" s="97"/>
      <c r="U82" s="97"/>
      <c r="V82" s="97"/>
      <c r="W82" s="97"/>
      <c r="X82" s="97"/>
      <c r="Y82" s="97"/>
      <c r="Z82" s="97"/>
      <c r="AA82" s="97"/>
      <c r="AB82" s="97"/>
      <c r="AC82" s="97"/>
      <c r="AD82" s="97"/>
      <c r="AE82" s="97"/>
      <c r="AF82" s="97"/>
      <c r="AG82" s="97"/>
      <c r="AH82" s="97"/>
      <c r="AI82" s="97"/>
      <c r="AJ82" s="97"/>
    </row>
    <row r="83" spans="2:36" x14ac:dyDescent="0.2">
      <c r="B83" s="97"/>
      <c r="C83" s="97"/>
      <c r="D83" s="97"/>
      <c r="E83" s="97"/>
      <c r="F83" s="97"/>
      <c r="G83" s="97"/>
      <c r="H83" s="97"/>
      <c r="I83" s="97"/>
      <c r="J83" s="97"/>
      <c r="K83" s="97"/>
      <c r="L83" s="97"/>
      <c r="M83" s="97"/>
      <c r="N83" s="97"/>
      <c r="O83" s="97"/>
      <c r="P83" s="97"/>
      <c r="Q83" s="97"/>
      <c r="R83" s="97"/>
      <c r="S83" s="97"/>
      <c r="T83" s="97"/>
      <c r="U83" s="97"/>
      <c r="V83" s="97"/>
      <c r="W83" s="97"/>
      <c r="X83" s="97"/>
      <c r="Y83" s="97"/>
      <c r="Z83" s="97"/>
      <c r="AA83" s="97"/>
      <c r="AB83" s="97"/>
      <c r="AC83" s="97"/>
      <c r="AD83" s="97"/>
      <c r="AE83" s="97"/>
      <c r="AF83" s="97"/>
      <c r="AG83" s="97"/>
      <c r="AH83" s="97"/>
      <c r="AI83" s="97"/>
      <c r="AJ83" s="97"/>
    </row>
    <row r="84" spans="2:36" x14ac:dyDescent="0.2">
      <c r="B84" s="97"/>
      <c r="C84" s="97"/>
      <c r="D84" s="97"/>
      <c r="E84" s="97"/>
      <c r="F84" s="97"/>
      <c r="G84" s="97"/>
      <c r="H84" s="97"/>
      <c r="I84" s="97"/>
      <c r="J84" s="97"/>
      <c r="K84" s="97"/>
      <c r="L84" s="97"/>
      <c r="M84" s="97"/>
      <c r="N84" s="97"/>
      <c r="O84" s="97"/>
      <c r="P84" s="97"/>
      <c r="Q84" s="97"/>
      <c r="R84" s="97"/>
      <c r="S84" s="97"/>
      <c r="T84" s="97"/>
      <c r="U84" s="97"/>
      <c r="V84" s="97"/>
      <c r="W84" s="97"/>
      <c r="X84" s="97"/>
      <c r="Y84" s="97"/>
      <c r="Z84" s="97"/>
      <c r="AA84" s="97"/>
      <c r="AB84" s="97"/>
      <c r="AC84" s="97"/>
      <c r="AD84" s="97"/>
      <c r="AE84" s="97"/>
      <c r="AF84" s="97"/>
      <c r="AG84" s="97"/>
      <c r="AH84" s="97"/>
      <c r="AI84" s="97"/>
      <c r="AJ84" s="97"/>
    </row>
    <row r="85" spans="2:36" x14ac:dyDescent="0.2">
      <c r="B85" s="97"/>
      <c r="C85" s="97"/>
      <c r="D85" s="97"/>
      <c r="E85" s="97"/>
      <c r="F85" s="97"/>
      <c r="G85" s="97"/>
      <c r="H85" s="97"/>
      <c r="I85" s="97"/>
      <c r="J85" s="97"/>
      <c r="K85" s="97"/>
      <c r="L85" s="97"/>
      <c r="M85" s="97"/>
      <c r="N85" s="97"/>
      <c r="O85" s="97"/>
      <c r="P85" s="97"/>
      <c r="Q85" s="97"/>
      <c r="R85" s="97"/>
      <c r="S85" s="97"/>
      <c r="T85" s="97"/>
      <c r="U85" s="97"/>
      <c r="V85" s="97"/>
      <c r="W85" s="97"/>
      <c r="X85" s="97"/>
      <c r="Y85" s="97"/>
      <c r="Z85" s="97"/>
      <c r="AA85" s="97"/>
      <c r="AB85" s="97"/>
      <c r="AC85" s="97"/>
      <c r="AD85" s="97"/>
      <c r="AE85" s="97"/>
      <c r="AF85" s="97"/>
      <c r="AG85" s="97"/>
      <c r="AH85" s="97"/>
      <c r="AI85" s="97"/>
      <c r="AJ85" s="97"/>
    </row>
    <row r="86" spans="2:36" x14ac:dyDescent="0.2">
      <c r="B86" s="97"/>
      <c r="C86" s="97"/>
      <c r="D86" s="97"/>
      <c r="E86" s="97"/>
      <c r="F86" s="97"/>
      <c r="G86" s="97"/>
      <c r="H86" s="97"/>
      <c r="I86" s="97"/>
      <c r="J86" s="97"/>
      <c r="K86" s="97"/>
      <c r="L86" s="97"/>
      <c r="M86" s="97"/>
      <c r="N86" s="97"/>
      <c r="O86" s="97"/>
      <c r="P86" s="97"/>
      <c r="Q86" s="97"/>
      <c r="R86" s="97"/>
      <c r="S86" s="97"/>
      <c r="T86" s="97"/>
      <c r="U86" s="97"/>
      <c r="V86" s="97"/>
      <c r="W86" s="97"/>
      <c r="X86" s="97"/>
      <c r="Y86" s="97"/>
      <c r="Z86" s="97"/>
      <c r="AA86" s="97"/>
      <c r="AB86" s="97"/>
      <c r="AC86" s="97"/>
      <c r="AD86" s="97"/>
      <c r="AE86" s="97"/>
      <c r="AF86" s="97"/>
      <c r="AG86" s="97"/>
      <c r="AH86" s="97"/>
      <c r="AI86" s="97"/>
      <c r="AJ86" s="97"/>
    </row>
    <row r="87" spans="2:36" x14ac:dyDescent="0.2">
      <c r="B87" s="97"/>
      <c r="C87" s="97"/>
      <c r="D87" s="97"/>
      <c r="E87" s="97"/>
      <c r="F87" s="97"/>
      <c r="G87" s="97"/>
      <c r="H87" s="97"/>
      <c r="I87" s="97"/>
      <c r="J87" s="97"/>
      <c r="K87" s="97"/>
      <c r="L87" s="97"/>
      <c r="M87" s="97"/>
      <c r="N87" s="97"/>
      <c r="O87" s="97"/>
      <c r="P87" s="97"/>
      <c r="Q87" s="97"/>
      <c r="R87" s="97"/>
      <c r="S87" s="97"/>
      <c r="T87" s="97"/>
      <c r="U87" s="97"/>
      <c r="V87" s="97"/>
      <c r="W87" s="97"/>
      <c r="X87" s="97"/>
      <c r="Y87" s="97"/>
      <c r="Z87" s="97"/>
      <c r="AA87" s="97"/>
      <c r="AB87" s="97"/>
      <c r="AC87" s="97"/>
      <c r="AD87" s="97"/>
      <c r="AE87" s="97"/>
      <c r="AF87" s="97"/>
      <c r="AG87" s="97"/>
      <c r="AH87" s="97"/>
      <c r="AI87" s="97"/>
      <c r="AJ87" s="97"/>
    </row>
    <row r="88" spans="2:36" x14ac:dyDescent="0.2">
      <c r="B88" s="97"/>
      <c r="C88" s="97"/>
      <c r="D88" s="97"/>
      <c r="E88" s="97"/>
      <c r="F88" s="97"/>
      <c r="G88" s="97"/>
      <c r="H88" s="97"/>
      <c r="I88" s="97"/>
      <c r="J88" s="97"/>
      <c r="K88" s="97"/>
      <c r="L88" s="97"/>
      <c r="M88" s="97"/>
      <c r="N88" s="97"/>
      <c r="O88" s="97"/>
      <c r="P88" s="97"/>
      <c r="Q88" s="97"/>
      <c r="R88" s="97"/>
      <c r="S88" s="97"/>
      <c r="T88" s="97"/>
      <c r="U88" s="97"/>
      <c r="V88" s="97"/>
      <c r="W88" s="97"/>
      <c r="X88" s="97"/>
      <c r="Y88" s="97"/>
      <c r="Z88" s="97"/>
      <c r="AA88" s="97"/>
      <c r="AB88" s="97"/>
      <c r="AC88" s="97"/>
      <c r="AD88" s="97"/>
      <c r="AE88" s="97"/>
      <c r="AF88" s="97"/>
      <c r="AG88" s="97"/>
      <c r="AH88" s="97"/>
      <c r="AI88" s="97"/>
      <c r="AJ88" s="97"/>
    </row>
    <row r="89" spans="2:36" x14ac:dyDescent="0.2">
      <c r="B89" s="97"/>
      <c r="C89" s="97"/>
      <c r="D89" s="97"/>
      <c r="E89" s="97"/>
      <c r="F89" s="97"/>
      <c r="G89" s="97"/>
      <c r="H89" s="97"/>
      <c r="I89" s="97"/>
      <c r="J89" s="97"/>
      <c r="K89" s="97"/>
      <c r="L89" s="97"/>
      <c r="M89" s="97"/>
      <c r="N89" s="97"/>
      <c r="O89" s="97"/>
      <c r="P89" s="97"/>
      <c r="Q89" s="97"/>
      <c r="R89" s="97"/>
      <c r="S89" s="97"/>
      <c r="T89" s="97"/>
      <c r="U89" s="97"/>
      <c r="V89" s="97"/>
      <c r="W89" s="97"/>
      <c r="X89" s="97"/>
      <c r="Y89" s="97"/>
      <c r="Z89" s="97"/>
      <c r="AA89" s="97"/>
      <c r="AB89" s="97"/>
      <c r="AC89" s="97"/>
      <c r="AD89" s="97"/>
      <c r="AE89" s="97"/>
      <c r="AF89" s="97"/>
      <c r="AG89" s="97"/>
      <c r="AH89" s="97"/>
      <c r="AI89" s="97"/>
      <c r="AJ89" s="97"/>
    </row>
    <row r="90" spans="2:36" x14ac:dyDescent="0.2">
      <c r="B90" s="97"/>
      <c r="C90" s="97"/>
      <c r="D90" s="97"/>
      <c r="E90" s="97"/>
      <c r="F90" s="97"/>
      <c r="G90" s="97"/>
      <c r="H90" s="97"/>
      <c r="I90" s="97"/>
      <c r="J90" s="97"/>
      <c r="K90" s="97"/>
      <c r="L90" s="97"/>
      <c r="M90" s="97"/>
      <c r="N90" s="97"/>
      <c r="O90" s="97"/>
      <c r="P90" s="97"/>
      <c r="Q90" s="97"/>
      <c r="R90" s="97"/>
      <c r="S90" s="97"/>
      <c r="T90" s="97"/>
      <c r="U90" s="97"/>
      <c r="V90" s="97"/>
      <c r="W90" s="97"/>
      <c r="X90" s="97"/>
      <c r="Y90" s="97"/>
      <c r="Z90" s="97"/>
      <c r="AA90" s="97"/>
      <c r="AB90" s="97"/>
      <c r="AC90" s="97"/>
      <c r="AD90" s="97"/>
      <c r="AE90" s="97"/>
      <c r="AF90" s="97"/>
      <c r="AG90" s="97"/>
      <c r="AH90" s="97"/>
      <c r="AI90" s="97"/>
      <c r="AJ90" s="97"/>
    </row>
    <row r="91" spans="2:36" x14ac:dyDescent="0.2">
      <c r="B91" s="97"/>
      <c r="C91" s="97"/>
      <c r="D91" s="97"/>
      <c r="E91" s="97"/>
      <c r="F91" s="97"/>
      <c r="G91" s="97"/>
      <c r="H91" s="97"/>
      <c r="I91" s="97"/>
      <c r="J91" s="97"/>
      <c r="K91" s="97"/>
      <c r="L91" s="97"/>
      <c r="M91" s="97"/>
      <c r="N91" s="97"/>
      <c r="O91" s="97"/>
      <c r="P91" s="97"/>
      <c r="Q91" s="97"/>
      <c r="R91" s="97"/>
      <c r="S91" s="97"/>
      <c r="T91" s="97"/>
      <c r="U91" s="97"/>
      <c r="V91" s="97"/>
      <c r="W91" s="97"/>
      <c r="X91" s="97"/>
      <c r="Y91" s="97"/>
      <c r="Z91" s="97"/>
      <c r="AA91" s="97"/>
      <c r="AB91" s="97"/>
      <c r="AC91" s="97"/>
      <c r="AD91" s="97"/>
      <c r="AE91" s="97"/>
      <c r="AF91" s="97"/>
      <c r="AG91" s="97"/>
      <c r="AH91" s="97"/>
      <c r="AI91" s="97"/>
      <c r="AJ91" s="97"/>
    </row>
    <row r="92" spans="2:36" x14ac:dyDescent="0.2">
      <c r="B92" s="97"/>
      <c r="C92" s="97"/>
      <c r="D92" s="97"/>
      <c r="E92" s="97"/>
      <c r="F92" s="97"/>
      <c r="G92" s="97"/>
      <c r="H92" s="97"/>
      <c r="I92" s="97"/>
      <c r="J92" s="97"/>
      <c r="K92" s="97"/>
      <c r="L92" s="97"/>
      <c r="M92" s="97"/>
      <c r="N92" s="97"/>
      <c r="O92" s="97"/>
      <c r="P92" s="97"/>
      <c r="Q92" s="97"/>
      <c r="R92" s="97"/>
      <c r="S92" s="97"/>
      <c r="T92" s="97"/>
      <c r="U92" s="97"/>
      <c r="V92" s="97"/>
      <c r="W92" s="97"/>
      <c r="X92" s="97"/>
      <c r="Y92" s="97"/>
      <c r="Z92" s="97"/>
      <c r="AA92" s="97"/>
      <c r="AB92" s="97"/>
      <c r="AC92" s="97"/>
      <c r="AD92" s="97"/>
      <c r="AE92" s="97"/>
      <c r="AF92" s="97"/>
      <c r="AG92" s="97"/>
      <c r="AH92" s="97"/>
      <c r="AI92" s="97"/>
      <c r="AJ92" s="97"/>
    </row>
    <row r="93" spans="2:36" x14ac:dyDescent="0.2">
      <c r="B93" s="97"/>
      <c r="C93" s="97"/>
      <c r="D93" s="97"/>
      <c r="E93" s="97"/>
      <c r="F93" s="97"/>
      <c r="G93" s="97"/>
      <c r="H93" s="97"/>
      <c r="I93" s="97"/>
      <c r="J93" s="97"/>
      <c r="K93" s="97"/>
      <c r="L93" s="97"/>
      <c r="M93" s="97"/>
      <c r="N93" s="97"/>
      <c r="O93" s="97"/>
      <c r="P93" s="97"/>
      <c r="Q93" s="97"/>
      <c r="R93" s="97"/>
      <c r="S93" s="97"/>
      <c r="T93" s="97"/>
      <c r="U93" s="97"/>
      <c r="V93" s="97"/>
      <c r="W93" s="97"/>
      <c r="X93" s="97"/>
      <c r="Y93" s="97"/>
      <c r="Z93" s="97"/>
      <c r="AA93" s="97"/>
      <c r="AB93" s="97"/>
      <c r="AC93" s="97"/>
      <c r="AD93" s="97"/>
      <c r="AE93" s="97"/>
      <c r="AF93" s="97"/>
      <c r="AG93" s="97"/>
      <c r="AH93" s="97"/>
      <c r="AI93" s="97"/>
      <c r="AJ93" s="97"/>
    </row>
    <row r="94" spans="2:36" x14ac:dyDescent="0.2">
      <c r="B94" s="97"/>
      <c r="C94" s="97"/>
      <c r="D94" s="97"/>
      <c r="E94" s="97"/>
      <c r="F94" s="97"/>
      <c r="G94" s="97"/>
      <c r="H94" s="97"/>
      <c r="I94" s="97"/>
      <c r="J94" s="97"/>
      <c r="K94" s="97"/>
      <c r="L94" s="97"/>
      <c r="M94" s="97"/>
      <c r="N94" s="97"/>
      <c r="O94" s="97"/>
      <c r="P94" s="97"/>
      <c r="Q94" s="97"/>
      <c r="R94" s="97"/>
      <c r="S94" s="97"/>
      <c r="T94" s="97"/>
      <c r="U94" s="97"/>
      <c r="V94" s="97"/>
      <c r="W94" s="97"/>
      <c r="X94" s="97"/>
      <c r="Y94" s="97"/>
      <c r="Z94" s="97"/>
      <c r="AA94" s="97"/>
      <c r="AB94" s="97"/>
      <c r="AC94" s="97"/>
      <c r="AD94" s="97"/>
      <c r="AE94" s="97"/>
      <c r="AF94" s="97"/>
      <c r="AG94" s="97"/>
      <c r="AH94" s="97"/>
      <c r="AI94" s="97"/>
      <c r="AJ94" s="97"/>
    </row>
    <row r="95" spans="2:36" x14ac:dyDescent="0.2">
      <c r="B95" s="97"/>
      <c r="C95" s="97"/>
      <c r="D95" s="97"/>
      <c r="E95" s="97"/>
      <c r="F95" s="97"/>
      <c r="G95" s="97"/>
      <c r="H95" s="97"/>
      <c r="I95" s="97"/>
      <c r="J95" s="97"/>
      <c r="K95" s="97"/>
      <c r="L95" s="97"/>
      <c r="M95" s="97"/>
      <c r="N95" s="97"/>
      <c r="O95" s="97"/>
      <c r="P95" s="97"/>
      <c r="Q95" s="97"/>
      <c r="R95" s="97"/>
      <c r="S95" s="97"/>
      <c r="T95" s="97"/>
      <c r="U95" s="97"/>
      <c r="V95" s="97"/>
      <c r="W95" s="97"/>
      <c r="X95" s="97"/>
      <c r="Y95" s="97"/>
      <c r="Z95" s="97"/>
      <c r="AA95" s="97"/>
      <c r="AB95" s="97"/>
      <c r="AC95" s="97"/>
      <c r="AD95" s="97"/>
      <c r="AE95" s="97"/>
      <c r="AF95" s="97"/>
      <c r="AG95" s="97"/>
      <c r="AH95" s="97"/>
      <c r="AI95" s="97"/>
      <c r="AJ95" s="97"/>
    </row>
    <row r="96" spans="2:36" x14ac:dyDescent="0.2">
      <c r="B96" s="97"/>
      <c r="C96" s="97"/>
      <c r="D96" s="97"/>
      <c r="E96" s="97"/>
      <c r="F96" s="97"/>
      <c r="G96" s="97"/>
      <c r="H96" s="97"/>
      <c r="I96" s="97"/>
      <c r="J96" s="97"/>
      <c r="K96" s="97"/>
      <c r="L96" s="97"/>
      <c r="M96" s="97"/>
      <c r="N96" s="97"/>
      <c r="O96" s="97"/>
      <c r="P96" s="97"/>
      <c r="Q96" s="97"/>
      <c r="R96" s="97"/>
      <c r="S96" s="97"/>
      <c r="T96" s="97"/>
      <c r="U96" s="97"/>
      <c r="V96" s="97"/>
      <c r="W96" s="97"/>
      <c r="X96" s="97"/>
      <c r="Y96" s="97"/>
      <c r="Z96" s="97"/>
      <c r="AA96" s="97"/>
      <c r="AB96" s="97"/>
      <c r="AC96" s="97"/>
      <c r="AD96" s="97"/>
      <c r="AE96" s="97"/>
      <c r="AF96" s="97"/>
      <c r="AG96" s="97"/>
      <c r="AH96" s="97"/>
      <c r="AI96" s="97"/>
      <c r="AJ96" s="97"/>
    </row>
    <row r="97" spans="2:36" x14ac:dyDescent="0.2">
      <c r="B97" s="97"/>
      <c r="C97" s="97"/>
      <c r="D97" s="97"/>
      <c r="E97" s="97"/>
      <c r="F97" s="97"/>
      <c r="G97" s="97"/>
      <c r="H97" s="97"/>
      <c r="I97" s="97"/>
      <c r="J97" s="97"/>
      <c r="K97" s="97"/>
      <c r="L97" s="97"/>
      <c r="M97" s="97"/>
      <c r="N97" s="97"/>
      <c r="O97" s="97"/>
      <c r="P97" s="97"/>
      <c r="Q97" s="97"/>
      <c r="R97" s="97"/>
      <c r="S97" s="97"/>
      <c r="T97" s="97"/>
      <c r="U97" s="97"/>
      <c r="V97" s="97"/>
      <c r="W97" s="97"/>
      <c r="X97" s="97"/>
      <c r="Y97" s="97"/>
      <c r="Z97" s="97"/>
      <c r="AA97" s="97"/>
      <c r="AB97" s="97"/>
      <c r="AC97" s="97"/>
      <c r="AD97" s="97"/>
      <c r="AE97" s="97"/>
      <c r="AF97" s="97"/>
      <c r="AG97" s="97"/>
      <c r="AH97" s="97"/>
      <c r="AI97" s="97"/>
      <c r="AJ97" s="97"/>
    </row>
    <row r="98" spans="2:36" x14ac:dyDescent="0.2">
      <c r="B98" s="97"/>
      <c r="C98" s="97"/>
      <c r="D98" s="97"/>
      <c r="E98" s="97"/>
      <c r="F98" s="97"/>
      <c r="G98" s="97"/>
      <c r="H98" s="97"/>
      <c r="I98" s="97"/>
      <c r="J98" s="97"/>
      <c r="K98" s="97"/>
      <c r="L98" s="97"/>
      <c r="M98" s="97"/>
      <c r="N98" s="97"/>
      <c r="O98" s="97"/>
      <c r="P98" s="97"/>
      <c r="Q98" s="97"/>
      <c r="R98" s="97"/>
      <c r="S98" s="97"/>
      <c r="T98" s="97"/>
      <c r="U98" s="97"/>
      <c r="V98" s="97"/>
      <c r="W98" s="97"/>
      <c r="X98" s="97"/>
      <c r="Y98" s="97"/>
      <c r="Z98" s="97"/>
      <c r="AA98" s="97"/>
      <c r="AB98" s="97"/>
      <c r="AC98" s="97"/>
      <c r="AD98" s="97"/>
      <c r="AE98" s="97"/>
      <c r="AF98" s="97"/>
      <c r="AG98" s="97"/>
      <c r="AH98" s="97"/>
      <c r="AI98" s="97"/>
      <c r="AJ98" s="97"/>
    </row>
    <row r="99" spans="2:36" x14ac:dyDescent="0.2">
      <c r="B99" s="97"/>
      <c r="C99" s="97"/>
      <c r="D99" s="97"/>
      <c r="E99" s="97"/>
      <c r="F99" s="97"/>
      <c r="G99" s="97"/>
      <c r="H99" s="97"/>
      <c r="I99" s="97"/>
      <c r="J99" s="97"/>
      <c r="K99" s="97"/>
      <c r="L99" s="97"/>
      <c r="M99" s="97"/>
      <c r="N99" s="97"/>
      <c r="O99" s="97"/>
      <c r="P99" s="97"/>
      <c r="Q99" s="97"/>
      <c r="R99" s="97"/>
      <c r="S99" s="97"/>
      <c r="T99" s="97"/>
      <c r="U99" s="97"/>
      <c r="V99" s="97"/>
      <c r="W99" s="97"/>
      <c r="X99" s="97"/>
      <c r="Y99" s="97"/>
      <c r="Z99" s="97"/>
      <c r="AA99" s="97"/>
      <c r="AB99" s="97"/>
      <c r="AC99" s="97"/>
      <c r="AD99" s="97"/>
      <c r="AE99" s="97"/>
      <c r="AF99" s="97"/>
      <c r="AG99" s="97"/>
      <c r="AH99" s="97"/>
      <c r="AI99" s="97"/>
      <c r="AJ99" s="97"/>
    </row>
    <row r="100" spans="2:36" x14ac:dyDescent="0.2">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row>
    <row r="101" spans="2:36" x14ac:dyDescent="0.2">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c r="AA101" s="97"/>
      <c r="AB101" s="97"/>
      <c r="AC101" s="97"/>
      <c r="AD101" s="97"/>
      <c r="AE101" s="97"/>
      <c r="AF101" s="97"/>
      <c r="AG101" s="97"/>
      <c r="AH101" s="97"/>
      <c r="AI101" s="97"/>
      <c r="AJ101" s="97"/>
    </row>
    <row r="102" spans="2:36" x14ac:dyDescent="0.2">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c r="AA102" s="97"/>
      <c r="AB102" s="97"/>
      <c r="AC102" s="97"/>
      <c r="AD102" s="97"/>
      <c r="AE102" s="97"/>
      <c r="AF102" s="97"/>
      <c r="AG102" s="97"/>
      <c r="AH102" s="97"/>
      <c r="AI102" s="97"/>
      <c r="AJ102" s="97"/>
    </row>
    <row r="103" spans="2:36" x14ac:dyDescent="0.2">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c r="AA103" s="97"/>
      <c r="AB103" s="97"/>
      <c r="AC103" s="97"/>
      <c r="AD103" s="97"/>
      <c r="AE103" s="97"/>
      <c r="AF103" s="97"/>
      <c r="AG103" s="97"/>
      <c r="AH103" s="97"/>
      <c r="AI103" s="97"/>
      <c r="AJ103" s="97"/>
    </row>
    <row r="104" spans="2:36" x14ac:dyDescent="0.2">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row>
    <row r="105" spans="2:36" x14ac:dyDescent="0.2">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c r="AA105" s="97"/>
      <c r="AB105" s="97"/>
      <c r="AC105" s="97"/>
      <c r="AD105" s="97"/>
      <c r="AE105" s="97"/>
      <c r="AF105" s="97"/>
      <c r="AG105" s="97"/>
      <c r="AH105" s="97"/>
      <c r="AI105" s="97"/>
      <c r="AJ105" s="97"/>
    </row>
    <row r="106" spans="2:36" x14ac:dyDescent="0.2">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c r="AA106" s="97"/>
      <c r="AB106" s="97"/>
      <c r="AC106" s="97"/>
      <c r="AD106" s="97"/>
      <c r="AE106" s="97"/>
      <c r="AF106" s="97"/>
      <c r="AG106" s="97"/>
      <c r="AH106" s="97"/>
      <c r="AI106" s="97"/>
      <c r="AJ106" s="97"/>
    </row>
    <row r="107" spans="2:36" x14ac:dyDescent="0.2">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c r="AA107" s="97"/>
      <c r="AB107" s="97"/>
      <c r="AC107" s="97"/>
      <c r="AD107" s="97"/>
      <c r="AE107" s="97"/>
      <c r="AF107" s="97"/>
      <c r="AG107" s="97"/>
      <c r="AH107" s="97"/>
      <c r="AI107" s="97"/>
      <c r="AJ107" s="97"/>
    </row>
    <row r="108" spans="2:36" x14ac:dyDescent="0.2">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row>
    <row r="109" spans="2:36" x14ac:dyDescent="0.2">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c r="AA109" s="97"/>
      <c r="AB109" s="97"/>
      <c r="AC109" s="97"/>
      <c r="AD109" s="97"/>
      <c r="AE109" s="97"/>
      <c r="AF109" s="97"/>
      <c r="AG109" s="97"/>
      <c r="AH109" s="97"/>
      <c r="AI109" s="97"/>
      <c r="AJ109" s="97"/>
    </row>
    <row r="110" spans="2:36" x14ac:dyDescent="0.2">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row>
    <row r="111" spans="2:36" x14ac:dyDescent="0.2">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c r="AA111" s="97"/>
      <c r="AB111" s="97"/>
      <c r="AC111" s="97"/>
      <c r="AD111" s="97"/>
      <c r="AE111" s="97"/>
      <c r="AF111" s="97"/>
      <c r="AG111" s="97"/>
      <c r="AH111" s="97"/>
      <c r="AI111" s="97"/>
      <c r="AJ111" s="97"/>
    </row>
    <row r="112" spans="2:36" x14ac:dyDescent="0.2">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c r="AA112" s="97"/>
      <c r="AB112" s="97"/>
      <c r="AC112" s="97"/>
      <c r="AD112" s="97"/>
      <c r="AE112" s="97"/>
      <c r="AF112" s="97"/>
      <c r="AG112" s="97"/>
      <c r="AH112" s="97"/>
      <c r="AI112" s="97"/>
      <c r="AJ112" s="97"/>
    </row>
    <row r="113" spans="2:36" x14ac:dyDescent="0.2">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c r="AA113" s="97"/>
      <c r="AB113" s="97"/>
      <c r="AC113" s="97"/>
      <c r="AD113" s="97"/>
      <c r="AE113" s="97"/>
      <c r="AF113" s="97"/>
      <c r="AG113" s="97"/>
      <c r="AH113" s="97"/>
      <c r="AI113" s="97"/>
      <c r="AJ113" s="97"/>
    </row>
    <row r="114" spans="2:36" x14ac:dyDescent="0.2">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c r="AA114" s="97"/>
      <c r="AB114" s="97"/>
      <c r="AC114" s="97"/>
      <c r="AD114" s="97"/>
      <c r="AE114" s="97"/>
      <c r="AF114" s="97"/>
      <c r="AG114" s="97"/>
      <c r="AH114" s="97"/>
      <c r="AI114" s="97"/>
      <c r="AJ114" s="97"/>
    </row>
    <row r="115" spans="2:36" x14ac:dyDescent="0.2">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c r="AA115" s="97"/>
      <c r="AB115" s="97"/>
      <c r="AC115" s="97"/>
      <c r="AD115" s="97"/>
      <c r="AE115" s="97"/>
      <c r="AF115" s="97"/>
      <c r="AG115" s="97"/>
      <c r="AH115" s="97"/>
      <c r="AI115" s="97"/>
      <c r="AJ115" s="97"/>
    </row>
    <row r="116" spans="2:36" x14ac:dyDescent="0.2">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c r="AA116" s="97"/>
      <c r="AB116" s="97"/>
      <c r="AC116" s="97"/>
      <c r="AD116" s="97"/>
      <c r="AE116" s="97"/>
      <c r="AF116" s="97"/>
      <c r="AG116" s="97"/>
      <c r="AH116" s="97"/>
      <c r="AI116" s="97"/>
      <c r="AJ116" s="97"/>
    </row>
    <row r="117" spans="2:36" x14ac:dyDescent="0.2">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c r="AA117" s="97"/>
      <c r="AB117" s="97"/>
      <c r="AC117" s="97"/>
      <c r="AD117" s="97"/>
      <c r="AE117" s="97"/>
      <c r="AF117" s="97"/>
      <c r="AG117" s="97"/>
      <c r="AH117" s="97"/>
      <c r="AI117" s="97"/>
      <c r="AJ117" s="97"/>
    </row>
    <row r="118" spans="2:36" x14ac:dyDescent="0.2">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row>
    <row r="119" spans="2:36" x14ac:dyDescent="0.2">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row>
    <row r="120" spans="2:36" x14ac:dyDescent="0.2">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row>
    <row r="121" spans="2:36" x14ac:dyDescent="0.2">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c r="AA121" s="97"/>
      <c r="AB121" s="97"/>
      <c r="AC121" s="97"/>
      <c r="AD121" s="97"/>
      <c r="AE121" s="97"/>
      <c r="AF121" s="97"/>
      <c r="AG121" s="97"/>
      <c r="AH121" s="97"/>
      <c r="AI121" s="97"/>
      <c r="AJ121" s="97"/>
    </row>
    <row r="122" spans="2:36" x14ac:dyDescent="0.2">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c r="AA122" s="97"/>
      <c r="AB122" s="97"/>
      <c r="AC122" s="97"/>
      <c r="AD122" s="97"/>
      <c r="AE122" s="97"/>
      <c r="AF122" s="97"/>
      <c r="AG122" s="97"/>
      <c r="AH122" s="97"/>
      <c r="AI122" s="97"/>
      <c r="AJ122" s="97"/>
    </row>
    <row r="123" spans="2:36" x14ac:dyDescent="0.2">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c r="AA123" s="97"/>
      <c r="AB123" s="97"/>
      <c r="AC123" s="97"/>
      <c r="AD123" s="97"/>
      <c r="AE123" s="97"/>
      <c r="AF123" s="97"/>
      <c r="AG123" s="97"/>
      <c r="AH123" s="97"/>
      <c r="AI123" s="97"/>
      <c r="AJ123" s="97"/>
    </row>
    <row r="124" spans="2:36" x14ac:dyDescent="0.2">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c r="AA124" s="97"/>
      <c r="AB124" s="97"/>
      <c r="AC124" s="97"/>
      <c r="AD124" s="97"/>
      <c r="AE124" s="97"/>
      <c r="AF124" s="97"/>
      <c r="AG124" s="97"/>
      <c r="AH124" s="97"/>
      <c r="AI124" s="97"/>
      <c r="AJ124" s="97"/>
    </row>
    <row r="125" spans="2:36" x14ac:dyDescent="0.2">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c r="AA125" s="97"/>
      <c r="AB125" s="97"/>
      <c r="AC125" s="97"/>
      <c r="AD125" s="97"/>
      <c r="AE125" s="97"/>
      <c r="AF125" s="97"/>
      <c r="AG125" s="97"/>
      <c r="AH125" s="97"/>
      <c r="AI125" s="97"/>
      <c r="AJ125" s="97"/>
    </row>
    <row r="126" spans="2:36" x14ac:dyDescent="0.2">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c r="AA126" s="97"/>
      <c r="AB126" s="97"/>
      <c r="AC126" s="97"/>
      <c r="AD126" s="97"/>
      <c r="AE126" s="97"/>
      <c r="AF126" s="97"/>
      <c r="AG126" s="97"/>
      <c r="AH126" s="97"/>
      <c r="AI126" s="97"/>
      <c r="AJ126" s="97"/>
    </row>
    <row r="127" spans="2:36" x14ac:dyDescent="0.2">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c r="AA127" s="97"/>
      <c r="AB127" s="97"/>
      <c r="AC127" s="97"/>
      <c r="AD127" s="97"/>
      <c r="AE127" s="97"/>
      <c r="AF127" s="97"/>
      <c r="AG127" s="97"/>
      <c r="AH127" s="97"/>
      <c r="AI127" s="97"/>
      <c r="AJ127" s="97"/>
    </row>
    <row r="128" spans="2:36" x14ac:dyDescent="0.2">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c r="AA128" s="97"/>
      <c r="AB128" s="97"/>
      <c r="AC128" s="97"/>
      <c r="AD128" s="97"/>
      <c r="AE128" s="97"/>
      <c r="AF128" s="97"/>
      <c r="AG128" s="97"/>
      <c r="AH128" s="97"/>
      <c r="AI128" s="97"/>
      <c r="AJ128" s="97"/>
    </row>
    <row r="129" spans="2:36" x14ac:dyDescent="0.2">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c r="AA129" s="97"/>
      <c r="AB129" s="97"/>
      <c r="AC129" s="97"/>
      <c r="AD129" s="97"/>
      <c r="AE129" s="97"/>
      <c r="AF129" s="97"/>
      <c r="AG129" s="97"/>
      <c r="AH129" s="97"/>
      <c r="AI129" s="97"/>
      <c r="AJ129" s="97"/>
    </row>
    <row r="130" spans="2:36" x14ac:dyDescent="0.2">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c r="AA130" s="97"/>
      <c r="AB130" s="97"/>
      <c r="AC130" s="97"/>
      <c r="AD130" s="97"/>
      <c r="AE130" s="97"/>
      <c r="AF130" s="97"/>
      <c r="AG130" s="97"/>
      <c r="AH130" s="97"/>
      <c r="AI130" s="97"/>
      <c r="AJ130" s="97"/>
    </row>
    <row r="131" spans="2:36" x14ac:dyDescent="0.2">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c r="AA131" s="97"/>
      <c r="AB131" s="97"/>
      <c r="AC131" s="97"/>
      <c r="AD131" s="97"/>
      <c r="AE131" s="97"/>
      <c r="AF131" s="97"/>
      <c r="AG131" s="97"/>
      <c r="AH131" s="97"/>
      <c r="AI131" s="97"/>
      <c r="AJ131" s="97"/>
    </row>
    <row r="132" spans="2:36" x14ac:dyDescent="0.2">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c r="AA132" s="97"/>
      <c r="AB132" s="97"/>
      <c r="AC132" s="97"/>
      <c r="AD132" s="97"/>
      <c r="AE132" s="97"/>
      <c r="AF132" s="97"/>
      <c r="AG132" s="97"/>
      <c r="AH132" s="97"/>
      <c r="AI132" s="97"/>
      <c r="AJ132" s="97"/>
    </row>
    <row r="133" spans="2:36" x14ac:dyDescent="0.2">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c r="AA133" s="97"/>
      <c r="AB133" s="97"/>
      <c r="AC133" s="97"/>
      <c r="AD133" s="97"/>
      <c r="AE133" s="97"/>
      <c r="AF133" s="97"/>
      <c r="AG133" s="97"/>
      <c r="AH133" s="97"/>
      <c r="AI133" s="97"/>
      <c r="AJ133" s="97"/>
    </row>
    <row r="134" spans="2:36" x14ac:dyDescent="0.2">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c r="AA134" s="97"/>
      <c r="AB134" s="97"/>
      <c r="AC134" s="97"/>
      <c r="AD134" s="97"/>
      <c r="AE134" s="97"/>
      <c r="AF134" s="97"/>
      <c r="AG134" s="97"/>
      <c r="AH134" s="97"/>
      <c r="AI134" s="97"/>
      <c r="AJ134" s="97"/>
    </row>
    <row r="135" spans="2:36" x14ac:dyDescent="0.2">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c r="AA135" s="97"/>
      <c r="AB135" s="97"/>
      <c r="AC135" s="97"/>
      <c r="AD135" s="97"/>
      <c r="AE135" s="97"/>
      <c r="AF135" s="97"/>
      <c r="AG135" s="97"/>
      <c r="AH135" s="97"/>
      <c r="AI135" s="97"/>
      <c r="AJ135" s="97"/>
    </row>
    <row r="136" spans="2:36" x14ac:dyDescent="0.2">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c r="AA136" s="97"/>
      <c r="AB136" s="97"/>
      <c r="AC136" s="97"/>
      <c r="AD136" s="97"/>
      <c r="AE136" s="97"/>
      <c r="AF136" s="97"/>
      <c r="AG136" s="97"/>
      <c r="AH136" s="97"/>
      <c r="AI136" s="97"/>
      <c r="AJ136" s="97"/>
    </row>
    <row r="137" spans="2:36" x14ac:dyDescent="0.2">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c r="AA137" s="97"/>
      <c r="AB137" s="97"/>
      <c r="AC137" s="97"/>
      <c r="AD137" s="97"/>
      <c r="AE137" s="97"/>
      <c r="AF137" s="97"/>
      <c r="AG137" s="97"/>
      <c r="AH137" s="97"/>
      <c r="AI137" s="97"/>
      <c r="AJ137" s="97"/>
    </row>
    <row r="138" spans="2:36" x14ac:dyDescent="0.2">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c r="AA138" s="97"/>
      <c r="AB138" s="97"/>
      <c r="AC138" s="97"/>
      <c r="AD138" s="97"/>
      <c r="AE138" s="97"/>
      <c r="AF138" s="97"/>
      <c r="AG138" s="97"/>
      <c r="AH138" s="97"/>
      <c r="AI138" s="97"/>
      <c r="AJ138" s="97"/>
    </row>
    <row r="139" spans="2:36" x14ac:dyDescent="0.2">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c r="AA139" s="97"/>
      <c r="AB139" s="97"/>
      <c r="AC139" s="97"/>
      <c r="AD139" s="97"/>
      <c r="AE139" s="97"/>
      <c r="AF139" s="97"/>
      <c r="AG139" s="97"/>
      <c r="AH139" s="97"/>
      <c r="AI139" s="97"/>
      <c r="AJ139" s="97"/>
    </row>
    <row r="140" spans="2:36" x14ac:dyDescent="0.2">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c r="AA140" s="97"/>
      <c r="AB140" s="97"/>
      <c r="AC140" s="97"/>
      <c r="AD140" s="97"/>
      <c r="AE140" s="97"/>
      <c r="AF140" s="97"/>
      <c r="AG140" s="97"/>
      <c r="AH140" s="97"/>
      <c r="AI140" s="97"/>
      <c r="AJ140" s="97"/>
    </row>
    <row r="141" spans="2:36" x14ac:dyDescent="0.2">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c r="AA141" s="97"/>
      <c r="AB141" s="97"/>
      <c r="AC141" s="97"/>
      <c r="AD141" s="97"/>
      <c r="AE141" s="97"/>
      <c r="AF141" s="97"/>
      <c r="AG141" s="97"/>
      <c r="AH141" s="97"/>
      <c r="AI141" s="97"/>
      <c r="AJ141" s="97"/>
    </row>
    <row r="142" spans="2:36" x14ac:dyDescent="0.2">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c r="AA142" s="97"/>
      <c r="AB142" s="97"/>
      <c r="AC142" s="97"/>
      <c r="AD142" s="97"/>
      <c r="AE142" s="97"/>
      <c r="AF142" s="97"/>
      <c r="AG142" s="97"/>
      <c r="AH142" s="97"/>
      <c r="AI142" s="97"/>
      <c r="AJ142" s="97"/>
    </row>
    <row r="143" spans="2:36" x14ac:dyDescent="0.2">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c r="AA143" s="97"/>
      <c r="AB143" s="97"/>
      <c r="AC143" s="97"/>
      <c r="AD143" s="97"/>
      <c r="AE143" s="97"/>
      <c r="AF143" s="97"/>
      <c r="AG143" s="97"/>
      <c r="AH143" s="97"/>
      <c r="AI143" s="97"/>
      <c r="AJ143" s="97"/>
    </row>
    <row r="144" spans="2:36" x14ac:dyDescent="0.2">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c r="AA144" s="97"/>
      <c r="AB144" s="97"/>
      <c r="AC144" s="97"/>
      <c r="AD144" s="97"/>
      <c r="AE144" s="97"/>
      <c r="AF144" s="97"/>
      <c r="AG144" s="97"/>
      <c r="AH144" s="97"/>
      <c r="AI144" s="97"/>
      <c r="AJ144" s="97"/>
    </row>
    <row r="145" spans="2:36" x14ac:dyDescent="0.2">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c r="AA145" s="97"/>
      <c r="AB145" s="97"/>
      <c r="AC145" s="97"/>
      <c r="AD145" s="97"/>
      <c r="AE145" s="97"/>
      <c r="AF145" s="97"/>
      <c r="AG145" s="97"/>
      <c r="AH145" s="97"/>
      <c r="AI145" s="97"/>
      <c r="AJ145" s="97"/>
    </row>
    <row r="146" spans="2:36" x14ac:dyDescent="0.2">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c r="AA146" s="97"/>
      <c r="AB146" s="97"/>
      <c r="AC146" s="97"/>
      <c r="AD146" s="97"/>
      <c r="AE146" s="97"/>
      <c r="AF146" s="97"/>
      <c r="AG146" s="97"/>
      <c r="AH146" s="97"/>
      <c r="AI146" s="97"/>
      <c r="AJ146" s="97"/>
    </row>
    <row r="147" spans="2:36" x14ac:dyDescent="0.2">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97"/>
    </row>
    <row r="148" spans="2:36" x14ac:dyDescent="0.2">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c r="AA148" s="97"/>
      <c r="AB148" s="97"/>
      <c r="AC148" s="97"/>
      <c r="AD148" s="97"/>
      <c r="AE148" s="97"/>
      <c r="AF148" s="97"/>
      <c r="AG148" s="97"/>
      <c r="AH148" s="97"/>
      <c r="AI148" s="97"/>
      <c r="AJ148" s="97"/>
    </row>
    <row r="149" spans="2:36" x14ac:dyDescent="0.2">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c r="AB149" s="97"/>
      <c r="AC149" s="97"/>
      <c r="AD149" s="97"/>
      <c r="AE149" s="97"/>
      <c r="AF149" s="97"/>
      <c r="AG149" s="97"/>
      <c r="AH149" s="97"/>
      <c r="AI149" s="97"/>
      <c r="AJ149" s="97"/>
    </row>
    <row r="150" spans="2:36" x14ac:dyDescent="0.2">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c r="AA150" s="97"/>
      <c r="AB150" s="97"/>
      <c r="AC150" s="97"/>
      <c r="AD150" s="97"/>
      <c r="AE150" s="97"/>
      <c r="AF150" s="97"/>
      <c r="AG150" s="97"/>
      <c r="AH150" s="97"/>
      <c r="AI150" s="97"/>
      <c r="AJ150" s="97"/>
    </row>
    <row r="151" spans="2:36" x14ac:dyDescent="0.2">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c r="AB151" s="97"/>
      <c r="AC151" s="97"/>
      <c r="AD151" s="97"/>
      <c r="AE151" s="97"/>
      <c r="AF151" s="97"/>
      <c r="AG151" s="97"/>
      <c r="AH151" s="97"/>
      <c r="AI151" s="97"/>
      <c r="AJ151" s="97"/>
    </row>
    <row r="152" spans="2:36" x14ac:dyDescent="0.2">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c r="AB152" s="97"/>
      <c r="AC152" s="97"/>
      <c r="AD152" s="97"/>
      <c r="AE152" s="97"/>
      <c r="AF152" s="97"/>
      <c r="AG152" s="97"/>
      <c r="AH152" s="97"/>
      <c r="AI152" s="97"/>
      <c r="AJ152" s="97"/>
    </row>
    <row r="153" spans="2:36" x14ac:dyDescent="0.2">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c r="AB153" s="97"/>
      <c r="AC153" s="97"/>
      <c r="AD153" s="97"/>
      <c r="AE153" s="97"/>
      <c r="AF153" s="97"/>
      <c r="AG153" s="97"/>
      <c r="AH153" s="97"/>
      <c r="AI153" s="97"/>
      <c r="AJ153" s="97"/>
    </row>
    <row r="154" spans="2:36" x14ac:dyDescent="0.2">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c r="AB154" s="97"/>
      <c r="AC154" s="97"/>
      <c r="AD154" s="97"/>
      <c r="AE154" s="97"/>
      <c r="AF154" s="97"/>
      <c r="AG154" s="97"/>
      <c r="AH154" s="97"/>
      <c r="AI154" s="97"/>
      <c r="AJ154" s="97"/>
    </row>
    <row r="155" spans="2:36" x14ac:dyDescent="0.2">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c r="AB155" s="97"/>
      <c r="AC155" s="97"/>
      <c r="AD155" s="97"/>
      <c r="AE155" s="97"/>
      <c r="AF155" s="97"/>
      <c r="AG155" s="97"/>
      <c r="AH155" s="97"/>
      <c r="AI155" s="97"/>
      <c r="AJ155" s="97"/>
    </row>
    <row r="156" spans="2:36" x14ac:dyDescent="0.2">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c r="AA156" s="97"/>
      <c r="AB156" s="97"/>
      <c r="AC156" s="97"/>
      <c r="AD156" s="97"/>
      <c r="AE156" s="97"/>
      <c r="AF156" s="97"/>
      <c r="AG156" s="97"/>
      <c r="AH156" s="97"/>
      <c r="AI156" s="97"/>
      <c r="AJ156" s="97"/>
    </row>
    <row r="157" spans="2:36" x14ac:dyDescent="0.2">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c r="AB157" s="97"/>
      <c r="AC157" s="97"/>
      <c r="AD157" s="97"/>
      <c r="AE157" s="97"/>
      <c r="AF157" s="97"/>
      <c r="AG157" s="97"/>
      <c r="AH157" s="97"/>
      <c r="AI157" s="97"/>
      <c r="AJ157" s="97"/>
    </row>
    <row r="158" spans="2:36" x14ac:dyDescent="0.2">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c r="AA158" s="97"/>
      <c r="AB158" s="97"/>
      <c r="AC158" s="97"/>
      <c r="AD158" s="97"/>
      <c r="AE158" s="97"/>
      <c r="AF158" s="97"/>
      <c r="AG158" s="97"/>
      <c r="AH158" s="97"/>
      <c r="AI158" s="97"/>
      <c r="AJ158" s="97"/>
    </row>
    <row r="159" spans="2:36" x14ac:dyDescent="0.2">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c r="AB159" s="97"/>
      <c r="AC159" s="97"/>
      <c r="AD159" s="97"/>
      <c r="AE159" s="97"/>
      <c r="AF159" s="97"/>
      <c r="AG159" s="97"/>
      <c r="AH159" s="97"/>
      <c r="AI159" s="97"/>
      <c r="AJ159" s="97"/>
    </row>
    <row r="160" spans="2:36" x14ac:dyDescent="0.2">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c r="AB160" s="97"/>
      <c r="AC160" s="97"/>
      <c r="AD160" s="97"/>
      <c r="AE160" s="97"/>
      <c r="AF160" s="97"/>
      <c r="AG160" s="97"/>
      <c r="AH160" s="97"/>
      <c r="AI160" s="97"/>
      <c r="AJ160" s="97"/>
    </row>
    <row r="161" spans="2:36" x14ac:dyDescent="0.2">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c r="AB161" s="97"/>
      <c r="AC161" s="97"/>
      <c r="AD161" s="97"/>
      <c r="AE161" s="97"/>
      <c r="AF161" s="97"/>
      <c r="AG161" s="97"/>
      <c r="AH161" s="97"/>
      <c r="AI161" s="97"/>
      <c r="AJ161" s="97"/>
    </row>
    <row r="162" spans="2:36" x14ac:dyDescent="0.2">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c r="AA162" s="97"/>
      <c r="AB162" s="97"/>
      <c r="AC162" s="97"/>
      <c r="AD162" s="97"/>
      <c r="AE162" s="97"/>
      <c r="AF162" s="97"/>
      <c r="AG162" s="97"/>
      <c r="AH162" s="97"/>
      <c r="AI162" s="97"/>
      <c r="AJ162" s="97"/>
    </row>
    <row r="163" spans="2:36" x14ac:dyDescent="0.2">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c r="AI163" s="97"/>
      <c r="AJ163" s="97"/>
    </row>
    <row r="164" spans="2:36" x14ac:dyDescent="0.2">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c r="AB164" s="97"/>
      <c r="AC164" s="97"/>
      <c r="AD164" s="97"/>
      <c r="AE164" s="97"/>
      <c r="AF164" s="97"/>
      <c r="AG164" s="97"/>
      <c r="AH164" s="97"/>
      <c r="AI164" s="97"/>
      <c r="AJ164" s="97"/>
    </row>
    <row r="165" spans="2:36" x14ac:dyDescent="0.2">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c r="AI165" s="97"/>
      <c r="AJ165" s="97"/>
    </row>
    <row r="166" spans="2:36" x14ac:dyDescent="0.2">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c r="AI166" s="97"/>
      <c r="AJ166" s="97"/>
    </row>
    <row r="167" spans="2:36" x14ac:dyDescent="0.2">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c r="AI167" s="97"/>
      <c r="AJ167" s="97"/>
    </row>
    <row r="168" spans="2:36" x14ac:dyDescent="0.2">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c r="AI168" s="97"/>
      <c r="AJ168" s="97"/>
    </row>
    <row r="169" spans="2:36" x14ac:dyDescent="0.2">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c r="AB169" s="97"/>
      <c r="AC169" s="97"/>
      <c r="AD169" s="97"/>
      <c r="AE169" s="97"/>
      <c r="AF169" s="97"/>
      <c r="AG169" s="97"/>
      <c r="AH169" s="97"/>
      <c r="AI169" s="97"/>
      <c r="AJ169" s="97"/>
    </row>
    <row r="170" spans="2:36" x14ac:dyDescent="0.2">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c r="AB170" s="97"/>
      <c r="AC170" s="97"/>
      <c r="AD170" s="97"/>
      <c r="AE170" s="97"/>
      <c r="AF170" s="97"/>
      <c r="AG170" s="97"/>
      <c r="AH170" s="97"/>
      <c r="AI170" s="97"/>
      <c r="AJ170" s="97"/>
    </row>
    <row r="171" spans="2:36" x14ac:dyDescent="0.2">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c r="AB171" s="97"/>
      <c r="AC171" s="97"/>
      <c r="AD171" s="97"/>
      <c r="AE171" s="97"/>
      <c r="AF171" s="97"/>
      <c r="AG171" s="97"/>
      <c r="AH171" s="97"/>
      <c r="AI171" s="97"/>
      <c r="AJ171" s="97"/>
    </row>
    <row r="172" spans="2:36" x14ac:dyDescent="0.2">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c r="AB172" s="97"/>
      <c r="AC172" s="97"/>
      <c r="AD172" s="97"/>
      <c r="AE172" s="97"/>
      <c r="AF172" s="97"/>
      <c r="AG172" s="97"/>
      <c r="AH172" s="97"/>
      <c r="AI172" s="97"/>
      <c r="AJ172" s="97"/>
    </row>
    <row r="173" spans="2:36" x14ac:dyDescent="0.2">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c r="AA173" s="97"/>
      <c r="AB173" s="97"/>
      <c r="AC173" s="97"/>
      <c r="AD173" s="97"/>
      <c r="AE173" s="97"/>
      <c r="AF173" s="97"/>
      <c r="AG173" s="97"/>
      <c r="AH173" s="97"/>
      <c r="AI173" s="97"/>
      <c r="AJ173" s="97"/>
    </row>
    <row r="174" spans="2:36" x14ac:dyDescent="0.2">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c r="AA174" s="97"/>
      <c r="AB174" s="97"/>
      <c r="AC174" s="97"/>
      <c r="AD174" s="97"/>
      <c r="AE174" s="97"/>
      <c r="AF174" s="97"/>
      <c r="AG174" s="97"/>
      <c r="AH174" s="97"/>
      <c r="AI174" s="97"/>
      <c r="AJ174" s="97"/>
    </row>
    <row r="175" spans="2:36" x14ac:dyDescent="0.2">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c r="AA175" s="97"/>
      <c r="AB175" s="97"/>
      <c r="AC175" s="97"/>
      <c r="AD175" s="97"/>
      <c r="AE175" s="97"/>
      <c r="AF175" s="97"/>
      <c r="AG175" s="97"/>
      <c r="AH175" s="97"/>
      <c r="AI175" s="97"/>
      <c r="AJ175" s="97"/>
    </row>
    <row r="176" spans="2:36" x14ac:dyDescent="0.2">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c r="AA176" s="97"/>
      <c r="AB176" s="97"/>
      <c r="AC176" s="97"/>
      <c r="AD176" s="97"/>
      <c r="AE176" s="97"/>
      <c r="AF176" s="97"/>
      <c r="AG176" s="97"/>
      <c r="AH176" s="97"/>
      <c r="AI176" s="97"/>
      <c r="AJ176" s="97"/>
    </row>
    <row r="177" spans="2:36" x14ac:dyDescent="0.2">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c r="AA177" s="97"/>
      <c r="AB177" s="97"/>
      <c r="AC177" s="97"/>
      <c r="AD177" s="97"/>
      <c r="AE177" s="97"/>
      <c r="AF177" s="97"/>
      <c r="AG177" s="97"/>
      <c r="AH177" s="97"/>
      <c r="AI177" s="97"/>
      <c r="AJ177" s="97"/>
    </row>
    <row r="178" spans="2:36" x14ac:dyDescent="0.2">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c r="AA178" s="97"/>
      <c r="AB178" s="97"/>
      <c r="AC178" s="97"/>
      <c r="AD178" s="97"/>
      <c r="AE178" s="97"/>
      <c r="AF178" s="97"/>
      <c r="AG178" s="97"/>
      <c r="AH178" s="97"/>
      <c r="AI178" s="97"/>
      <c r="AJ178" s="97"/>
    </row>
    <row r="179" spans="2:36" x14ac:dyDescent="0.2">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c r="AA179" s="97"/>
      <c r="AB179" s="97"/>
      <c r="AC179" s="97"/>
      <c r="AD179" s="97"/>
      <c r="AE179" s="97"/>
      <c r="AF179" s="97"/>
      <c r="AG179" s="97"/>
      <c r="AH179" s="97"/>
      <c r="AI179" s="97"/>
      <c r="AJ179" s="97"/>
    </row>
    <row r="180" spans="2:36" x14ac:dyDescent="0.2">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c r="AA180" s="97"/>
      <c r="AB180" s="97"/>
      <c r="AC180" s="97"/>
      <c r="AD180" s="97"/>
      <c r="AE180" s="97"/>
      <c r="AF180" s="97"/>
      <c r="AG180" s="97"/>
      <c r="AH180" s="97"/>
      <c r="AI180" s="97"/>
      <c r="AJ180" s="97"/>
    </row>
    <row r="181" spans="2:36" x14ac:dyDescent="0.2">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c r="AA181" s="97"/>
      <c r="AB181" s="97"/>
      <c r="AC181" s="97"/>
      <c r="AD181" s="97"/>
      <c r="AE181" s="97"/>
      <c r="AF181" s="97"/>
      <c r="AG181" s="97"/>
      <c r="AH181" s="97"/>
      <c r="AI181" s="97"/>
      <c r="AJ181" s="97"/>
    </row>
    <row r="182" spans="2:36" x14ac:dyDescent="0.2">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c r="AA182" s="97"/>
      <c r="AB182" s="97"/>
      <c r="AC182" s="97"/>
      <c r="AD182" s="97"/>
      <c r="AE182" s="97"/>
      <c r="AF182" s="97"/>
      <c r="AG182" s="97"/>
      <c r="AH182" s="97"/>
      <c r="AI182" s="97"/>
      <c r="AJ182" s="97"/>
    </row>
    <row r="183" spans="2:36" x14ac:dyDescent="0.2">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c r="AA183" s="97"/>
      <c r="AB183" s="97"/>
      <c r="AC183" s="97"/>
      <c r="AD183" s="97"/>
      <c r="AE183" s="97"/>
      <c r="AF183" s="97"/>
      <c r="AG183" s="97"/>
      <c r="AH183" s="97"/>
      <c r="AI183" s="97"/>
      <c r="AJ183" s="97"/>
    </row>
    <row r="184" spans="2:36" x14ac:dyDescent="0.2">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c r="AA184" s="97"/>
      <c r="AB184" s="97"/>
      <c r="AC184" s="97"/>
      <c r="AD184" s="97"/>
      <c r="AE184" s="97"/>
      <c r="AF184" s="97"/>
      <c r="AG184" s="97"/>
      <c r="AH184" s="97"/>
      <c r="AI184" s="97"/>
      <c r="AJ184" s="97"/>
    </row>
    <row r="185" spans="2:36" x14ac:dyDescent="0.2">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c r="AA185" s="97"/>
      <c r="AB185" s="97"/>
      <c r="AC185" s="97"/>
      <c r="AD185" s="97"/>
      <c r="AE185" s="97"/>
      <c r="AF185" s="97"/>
      <c r="AG185" s="97"/>
      <c r="AH185" s="97"/>
      <c r="AI185" s="97"/>
      <c r="AJ185" s="97"/>
    </row>
    <row r="186" spans="2:36" x14ac:dyDescent="0.2">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c r="AA186" s="97"/>
      <c r="AB186" s="97"/>
      <c r="AC186" s="97"/>
      <c r="AD186" s="97"/>
      <c r="AE186" s="97"/>
      <c r="AF186" s="97"/>
      <c r="AG186" s="97"/>
      <c r="AH186" s="97"/>
      <c r="AI186" s="97"/>
      <c r="AJ186" s="97"/>
    </row>
    <row r="187" spans="2:36" x14ac:dyDescent="0.2">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c r="AA187" s="97"/>
      <c r="AB187" s="97"/>
      <c r="AC187" s="97"/>
      <c r="AD187" s="97"/>
      <c r="AE187" s="97"/>
      <c r="AF187" s="97"/>
      <c r="AG187" s="97"/>
      <c r="AH187" s="97"/>
      <c r="AI187" s="97"/>
      <c r="AJ187" s="97"/>
    </row>
    <row r="188" spans="2:36" x14ac:dyDescent="0.2">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c r="AA188" s="97"/>
      <c r="AB188" s="97"/>
      <c r="AC188" s="97"/>
      <c r="AD188" s="97"/>
      <c r="AE188" s="97"/>
      <c r="AF188" s="97"/>
      <c r="AG188" s="97"/>
      <c r="AH188" s="97"/>
      <c r="AI188" s="97"/>
      <c r="AJ188" s="97"/>
    </row>
    <row r="189" spans="2:36" x14ac:dyDescent="0.2">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c r="AA189" s="97"/>
      <c r="AB189" s="97"/>
      <c r="AC189" s="97"/>
      <c r="AD189" s="97"/>
      <c r="AE189" s="97"/>
      <c r="AF189" s="97"/>
      <c r="AG189" s="97"/>
      <c r="AH189" s="97"/>
      <c r="AI189" s="97"/>
      <c r="AJ189" s="97"/>
    </row>
    <row r="190" spans="2:36" x14ac:dyDescent="0.2">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c r="AA190" s="97"/>
      <c r="AB190" s="97"/>
      <c r="AC190" s="97"/>
      <c r="AD190" s="97"/>
      <c r="AE190" s="97"/>
      <c r="AF190" s="97"/>
      <c r="AG190" s="97"/>
      <c r="AH190" s="97"/>
      <c r="AI190" s="97"/>
      <c r="AJ190" s="97"/>
    </row>
    <row r="191" spans="2:36" x14ac:dyDescent="0.2">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c r="AA191" s="97"/>
      <c r="AB191" s="97"/>
      <c r="AC191" s="97"/>
      <c r="AD191" s="97"/>
      <c r="AE191" s="97"/>
      <c r="AF191" s="97"/>
      <c r="AG191" s="97"/>
      <c r="AH191" s="97"/>
      <c r="AI191" s="97"/>
      <c r="AJ191" s="97"/>
    </row>
    <row r="192" spans="2:36" x14ac:dyDescent="0.2">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c r="AA192" s="97"/>
      <c r="AB192" s="97"/>
      <c r="AC192" s="97"/>
      <c r="AD192" s="97"/>
      <c r="AE192" s="97"/>
      <c r="AF192" s="97"/>
      <c r="AG192" s="97"/>
      <c r="AH192" s="97"/>
      <c r="AI192" s="97"/>
      <c r="AJ192" s="97"/>
    </row>
    <row r="193" spans="2:36" x14ac:dyDescent="0.2">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c r="AA193" s="97"/>
      <c r="AB193" s="97"/>
      <c r="AC193" s="97"/>
      <c r="AD193" s="97"/>
      <c r="AE193" s="97"/>
      <c r="AF193" s="97"/>
      <c r="AG193" s="97"/>
      <c r="AH193" s="97"/>
      <c r="AI193" s="97"/>
      <c r="AJ193" s="97"/>
    </row>
    <row r="194" spans="2:36" x14ac:dyDescent="0.2">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c r="AA194" s="97"/>
      <c r="AB194" s="97"/>
      <c r="AC194" s="97"/>
      <c r="AD194" s="97"/>
      <c r="AE194" s="97"/>
      <c r="AF194" s="97"/>
      <c r="AG194" s="97"/>
      <c r="AH194" s="97"/>
      <c r="AI194" s="97"/>
      <c r="AJ194" s="97"/>
    </row>
    <row r="195" spans="2:36" x14ac:dyDescent="0.2">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c r="AA195" s="97"/>
      <c r="AB195" s="97"/>
      <c r="AC195" s="97"/>
      <c r="AD195" s="97"/>
      <c r="AE195" s="97"/>
      <c r="AF195" s="97"/>
      <c r="AG195" s="97"/>
      <c r="AH195" s="97"/>
      <c r="AI195" s="97"/>
      <c r="AJ195" s="97"/>
    </row>
    <row r="196" spans="2:36" x14ac:dyDescent="0.2">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c r="AA196" s="97"/>
      <c r="AB196" s="97"/>
      <c r="AC196" s="97"/>
      <c r="AD196" s="97"/>
      <c r="AE196" s="97"/>
      <c r="AF196" s="97"/>
      <c r="AG196" s="97"/>
      <c r="AH196" s="97"/>
      <c r="AI196" s="97"/>
      <c r="AJ196" s="97"/>
    </row>
    <row r="197" spans="2:36" x14ac:dyDescent="0.2">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c r="AA197" s="97"/>
      <c r="AB197" s="97"/>
      <c r="AC197" s="97"/>
      <c r="AD197" s="97"/>
      <c r="AE197" s="97"/>
      <c r="AF197" s="97"/>
      <c r="AG197" s="97"/>
      <c r="AH197" s="97"/>
      <c r="AI197" s="97"/>
      <c r="AJ197" s="97"/>
    </row>
    <row r="198" spans="2:36" x14ac:dyDescent="0.2">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c r="AA198" s="97"/>
      <c r="AB198" s="97"/>
      <c r="AC198" s="97"/>
      <c r="AD198" s="97"/>
      <c r="AE198" s="97"/>
      <c r="AF198" s="97"/>
      <c r="AG198" s="97"/>
      <c r="AH198" s="97"/>
      <c r="AI198" s="97"/>
      <c r="AJ198" s="97"/>
    </row>
    <row r="199" spans="2:36" x14ac:dyDescent="0.2">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c r="AA199" s="97"/>
      <c r="AB199" s="97"/>
      <c r="AC199" s="97"/>
      <c r="AD199" s="97"/>
      <c r="AE199" s="97"/>
      <c r="AF199" s="97"/>
      <c r="AG199" s="97"/>
      <c r="AH199" s="97"/>
      <c r="AI199" s="97"/>
      <c r="AJ199" s="97"/>
    </row>
    <row r="200" spans="2:36" x14ac:dyDescent="0.2">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c r="AA200" s="97"/>
      <c r="AB200" s="97"/>
      <c r="AC200" s="97"/>
      <c r="AD200" s="97"/>
      <c r="AE200" s="97"/>
      <c r="AF200" s="97"/>
      <c r="AG200" s="97"/>
      <c r="AH200" s="97"/>
      <c r="AI200" s="97"/>
      <c r="AJ200" s="97"/>
    </row>
    <row r="201" spans="2:36" x14ac:dyDescent="0.2">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c r="AA201" s="97"/>
      <c r="AB201" s="97"/>
      <c r="AC201" s="97"/>
      <c r="AD201" s="97"/>
      <c r="AE201" s="97"/>
      <c r="AF201" s="97"/>
      <c r="AG201" s="97"/>
      <c r="AH201" s="97"/>
      <c r="AI201" s="97"/>
      <c r="AJ201" s="97"/>
    </row>
    <row r="202" spans="2:36" x14ac:dyDescent="0.2">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c r="AA202" s="97"/>
      <c r="AB202" s="97"/>
      <c r="AC202" s="97"/>
      <c r="AD202" s="97"/>
      <c r="AE202" s="97"/>
      <c r="AF202" s="97"/>
      <c r="AG202" s="97"/>
      <c r="AH202" s="97"/>
      <c r="AI202" s="97"/>
      <c r="AJ202" s="97"/>
    </row>
    <row r="203" spans="2:36" x14ac:dyDescent="0.2">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c r="AA203" s="97"/>
      <c r="AB203" s="97"/>
      <c r="AC203" s="97"/>
      <c r="AD203" s="97"/>
      <c r="AE203" s="97"/>
      <c r="AF203" s="97"/>
      <c r="AG203" s="97"/>
      <c r="AH203" s="97"/>
      <c r="AI203" s="97"/>
      <c r="AJ203" s="97"/>
    </row>
    <row r="204" spans="2:36" x14ac:dyDescent="0.2">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c r="AA204" s="97"/>
      <c r="AB204" s="97"/>
      <c r="AC204" s="97"/>
      <c r="AD204" s="97"/>
      <c r="AE204" s="97"/>
      <c r="AF204" s="97"/>
      <c r="AG204" s="97"/>
      <c r="AH204" s="97"/>
      <c r="AI204" s="97"/>
      <c r="AJ204" s="97"/>
    </row>
    <row r="205" spans="2:36" x14ac:dyDescent="0.2">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c r="AA205" s="97"/>
      <c r="AB205" s="97"/>
      <c r="AC205" s="97"/>
      <c r="AD205" s="97"/>
      <c r="AE205" s="97"/>
      <c r="AF205" s="97"/>
      <c r="AG205" s="97"/>
      <c r="AH205" s="97"/>
      <c r="AI205" s="97"/>
      <c r="AJ205" s="97"/>
    </row>
    <row r="206" spans="2:36" x14ac:dyDescent="0.2">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c r="AA206" s="97"/>
      <c r="AB206" s="97"/>
      <c r="AC206" s="97"/>
      <c r="AD206" s="97"/>
      <c r="AE206" s="97"/>
      <c r="AF206" s="97"/>
      <c r="AG206" s="97"/>
      <c r="AH206" s="97"/>
      <c r="AI206" s="97"/>
      <c r="AJ206" s="97"/>
    </row>
    <row r="207" spans="2:36" x14ac:dyDescent="0.2">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c r="AA207" s="97"/>
      <c r="AB207" s="97"/>
      <c r="AC207" s="97"/>
      <c r="AD207" s="97"/>
      <c r="AE207" s="97"/>
      <c r="AF207" s="97"/>
      <c r="AG207" s="97"/>
      <c r="AH207" s="97"/>
      <c r="AI207" s="97"/>
      <c r="AJ207" s="97"/>
    </row>
    <row r="208" spans="2:36" x14ac:dyDescent="0.2">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c r="AA208" s="97"/>
      <c r="AB208" s="97"/>
      <c r="AC208" s="97"/>
      <c r="AD208" s="97"/>
      <c r="AE208" s="97"/>
      <c r="AF208" s="97"/>
      <c r="AG208" s="97"/>
      <c r="AH208" s="97"/>
      <c r="AI208" s="97"/>
      <c r="AJ208" s="97"/>
    </row>
    <row r="209" spans="2:36" x14ac:dyDescent="0.2">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c r="AA209" s="97"/>
      <c r="AB209" s="97"/>
      <c r="AC209" s="97"/>
      <c r="AD209" s="97"/>
      <c r="AE209" s="97"/>
      <c r="AF209" s="97"/>
      <c r="AG209" s="97"/>
      <c r="AH209" s="97"/>
      <c r="AI209" s="97"/>
      <c r="AJ209" s="97"/>
    </row>
    <row r="210" spans="2:36" x14ac:dyDescent="0.2">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c r="AA210" s="97"/>
      <c r="AB210" s="97"/>
      <c r="AC210" s="97"/>
      <c r="AD210" s="97"/>
      <c r="AE210" s="97"/>
      <c r="AF210" s="97"/>
      <c r="AG210" s="97"/>
      <c r="AH210" s="97"/>
      <c r="AI210" s="97"/>
      <c r="AJ210" s="97"/>
    </row>
    <row r="211" spans="2:36" x14ac:dyDescent="0.2">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c r="AA211" s="97"/>
      <c r="AB211" s="97"/>
      <c r="AC211" s="97"/>
      <c r="AD211" s="97"/>
      <c r="AE211" s="97"/>
      <c r="AF211" s="97"/>
      <c r="AG211" s="97"/>
      <c r="AH211" s="97"/>
      <c r="AI211" s="97"/>
      <c r="AJ211" s="97"/>
    </row>
    <row r="212" spans="2:36" x14ac:dyDescent="0.2">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c r="AA212" s="97"/>
      <c r="AB212" s="97"/>
      <c r="AC212" s="97"/>
      <c r="AD212" s="97"/>
      <c r="AE212" s="97"/>
      <c r="AF212" s="97"/>
      <c r="AG212" s="97"/>
      <c r="AH212" s="97"/>
      <c r="AI212" s="97"/>
      <c r="AJ212" s="97"/>
    </row>
    <row r="213" spans="2:36" x14ac:dyDescent="0.2">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c r="AA213" s="97"/>
      <c r="AB213" s="97"/>
      <c r="AC213" s="97"/>
      <c r="AD213" s="97"/>
      <c r="AE213" s="97"/>
      <c r="AF213" s="97"/>
      <c r="AG213" s="97"/>
      <c r="AH213" s="97"/>
      <c r="AI213" s="97"/>
      <c r="AJ213" s="97"/>
    </row>
    <row r="214" spans="2:36" x14ac:dyDescent="0.2">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c r="AA214" s="97"/>
      <c r="AB214" s="97"/>
      <c r="AC214" s="97"/>
      <c r="AD214" s="97"/>
      <c r="AE214" s="97"/>
      <c r="AF214" s="97"/>
      <c r="AG214" s="97"/>
      <c r="AH214" s="97"/>
      <c r="AI214" s="97"/>
      <c r="AJ214" s="97"/>
    </row>
    <row r="215" spans="2:36" x14ac:dyDescent="0.2">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c r="AA215" s="97"/>
      <c r="AB215" s="97"/>
      <c r="AC215" s="97"/>
      <c r="AD215" s="97"/>
      <c r="AE215" s="97"/>
      <c r="AF215" s="97"/>
      <c r="AG215" s="97"/>
      <c r="AH215" s="97"/>
      <c r="AI215" s="97"/>
      <c r="AJ215" s="97"/>
    </row>
    <row r="216" spans="2:36" x14ac:dyDescent="0.2">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c r="AA216" s="97"/>
      <c r="AB216" s="97"/>
      <c r="AC216" s="97"/>
      <c r="AD216" s="97"/>
      <c r="AE216" s="97"/>
      <c r="AF216" s="97"/>
      <c r="AG216" s="97"/>
      <c r="AH216" s="97"/>
      <c r="AI216" s="97"/>
      <c r="AJ216" s="97"/>
    </row>
    <row r="217" spans="2:36" x14ac:dyDescent="0.2">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c r="AA217" s="97"/>
      <c r="AB217" s="97"/>
      <c r="AC217" s="97"/>
      <c r="AD217" s="97"/>
      <c r="AE217" s="97"/>
      <c r="AF217" s="97"/>
      <c r="AG217" s="97"/>
      <c r="AH217" s="97"/>
      <c r="AI217" s="97"/>
      <c r="AJ217" s="97"/>
    </row>
    <row r="218" spans="2:36" x14ac:dyDescent="0.2">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c r="AA218" s="97"/>
      <c r="AB218" s="97"/>
      <c r="AC218" s="97"/>
      <c r="AD218" s="97"/>
      <c r="AE218" s="97"/>
      <c r="AF218" s="97"/>
      <c r="AG218" s="97"/>
      <c r="AH218" s="97"/>
      <c r="AI218" s="97"/>
      <c r="AJ218" s="97"/>
    </row>
    <row r="219" spans="2:36" x14ac:dyDescent="0.2">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c r="AA219" s="97"/>
      <c r="AB219" s="97"/>
      <c r="AC219" s="97"/>
      <c r="AD219" s="97"/>
      <c r="AE219" s="97"/>
      <c r="AF219" s="97"/>
      <c r="AG219" s="97"/>
      <c r="AH219" s="97"/>
      <c r="AI219" s="97"/>
      <c r="AJ219" s="97"/>
    </row>
    <row r="220" spans="2:36" x14ac:dyDescent="0.2">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c r="AA220" s="97"/>
      <c r="AB220" s="97"/>
      <c r="AC220" s="97"/>
      <c r="AD220" s="97"/>
      <c r="AE220" s="97"/>
      <c r="AF220" s="97"/>
      <c r="AG220" s="97"/>
      <c r="AH220" s="97"/>
      <c r="AI220" s="97"/>
      <c r="AJ220" s="97"/>
    </row>
    <row r="221" spans="2:36" x14ac:dyDescent="0.2">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c r="AA221" s="97"/>
      <c r="AB221" s="97"/>
      <c r="AC221" s="97"/>
      <c r="AD221" s="97"/>
      <c r="AE221" s="97"/>
      <c r="AF221" s="97"/>
      <c r="AG221" s="97"/>
      <c r="AH221" s="97"/>
      <c r="AI221" s="97"/>
      <c r="AJ221" s="97"/>
    </row>
    <row r="222" spans="2:36" x14ac:dyDescent="0.2">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c r="AA222" s="97"/>
      <c r="AB222" s="97"/>
      <c r="AC222" s="97"/>
      <c r="AD222" s="97"/>
      <c r="AE222" s="97"/>
      <c r="AF222" s="97"/>
      <c r="AG222" s="97"/>
      <c r="AH222" s="97"/>
      <c r="AI222" s="97"/>
      <c r="AJ222" s="97"/>
    </row>
    <row r="223" spans="2:36" x14ac:dyDescent="0.2">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c r="AA223" s="97"/>
      <c r="AB223" s="97"/>
      <c r="AC223" s="97"/>
      <c r="AD223" s="97"/>
      <c r="AE223" s="97"/>
      <c r="AF223" s="97"/>
      <c r="AG223" s="97"/>
      <c r="AH223" s="97"/>
      <c r="AI223" s="97"/>
      <c r="AJ223" s="97"/>
    </row>
    <row r="224" spans="2:36" x14ac:dyDescent="0.2">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c r="AA224" s="97"/>
      <c r="AB224" s="97"/>
      <c r="AC224" s="97"/>
      <c r="AD224" s="97"/>
      <c r="AE224" s="97"/>
      <c r="AF224" s="97"/>
      <c r="AG224" s="97"/>
      <c r="AH224" s="97"/>
      <c r="AI224" s="97"/>
      <c r="AJ224" s="97"/>
    </row>
    <row r="225" spans="2:36" x14ac:dyDescent="0.2">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c r="AA225" s="97"/>
      <c r="AB225" s="97"/>
      <c r="AC225" s="97"/>
      <c r="AD225" s="97"/>
      <c r="AE225" s="97"/>
      <c r="AF225" s="97"/>
      <c r="AG225" s="97"/>
      <c r="AH225" s="97"/>
      <c r="AI225" s="97"/>
      <c r="AJ225" s="97"/>
    </row>
    <row r="226" spans="2:36" x14ac:dyDescent="0.2">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7"/>
      <c r="AH226" s="97"/>
      <c r="AI226" s="97"/>
      <c r="AJ226" s="97"/>
    </row>
    <row r="227" spans="2:36" x14ac:dyDescent="0.2">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c r="AA227" s="97"/>
      <c r="AB227" s="97"/>
      <c r="AC227" s="97"/>
      <c r="AD227" s="97"/>
      <c r="AE227" s="97"/>
      <c r="AF227" s="97"/>
      <c r="AG227" s="97"/>
      <c r="AH227" s="97"/>
      <c r="AI227" s="97"/>
      <c r="AJ227" s="97"/>
    </row>
    <row r="228" spans="2:36" x14ac:dyDescent="0.2">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c r="AA228" s="97"/>
      <c r="AB228" s="97"/>
      <c r="AC228" s="97"/>
      <c r="AD228" s="97"/>
      <c r="AE228" s="97"/>
      <c r="AF228" s="97"/>
      <c r="AG228" s="97"/>
      <c r="AH228" s="97"/>
      <c r="AI228" s="97"/>
      <c r="AJ228" s="97"/>
    </row>
    <row r="229" spans="2:36" x14ac:dyDescent="0.2">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c r="AA229" s="97"/>
      <c r="AB229" s="97"/>
      <c r="AC229" s="97"/>
      <c r="AD229" s="97"/>
      <c r="AE229" s="97"/>
      <c r="AF229" s="97"/>
      <c r="AG229" s="97"/>
      <c r="AH229" s="97"/>
      <c r="AI229" s="97"/>
      <c r="AJ229" s="97"/>
    </row>
    <row r="230" spans="2:36" x14ac:dyDescent="0.2">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c r="AA230" s="97"/>
      <c r="AB230" s="97"/>
      <c r="AC230" s="97"/>
      <c r="AD230" s="97"/>
      <c r="AE230" s="97"/>
      <c r="AF230" s="97"/>
      <c r="AG230" s="97"/>
      <c r="AH230" s="97"/>
      <c r="AI230" s="97"/>
      <c r="AJ230" s="97"/>
    </row>
    <row r="231" spans="2:36" x14ac:dyDescent="0.2">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c r="AA231" s="97"/>
      <c r="AB231" s="97"/>
      <c r="AC231" s="97"/>
      <c r="AD231" s="97"/>
      <c r="AE231" s="97"/>
      <c r="AF231" s="97"/>
      <c r="AG231" s="97"/>
      <c r="AH231" s="97"/>
      <c r="AI231" s="97"/>
      <c r="AJ231" s="97"/>
    </row>
    <row r="232" spans="2:36" x14ac:dyDescent="0.2">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c r="AA232" s="97"/>
      <c r="AB232" s="97"/>
      <c r="AC232" s="97"/>
      <c r="AD232" s="97"/>
      <c r="AE232" s="97"/>
      <c r="AF232" s="97"/>
      <c r="AG232" s="97"/>
      <c r="AH232" s="97"/>
      <c r="AI232" s="97"/>
      <c r="AJ232" s="97"/>
    </row>
    <row r="233" spans="2:36" x14ac:dyDescent="0.2">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c r="AA233" s="97"/>
      <c r="AB233" s="97"/>
      <c r="AC233" s="97"/>
      <c r="AD233" s="97"/>
      <c r="AE233" s="97"/>
      <c r="AF233" s="97"/>
      <c r="AG233" s="97"/>
      <c r="AH233" s="97"/>
      <c r="AI233" s="97"/>
      <c r="AJ233" s="97"/>
    </row>
    <row r="234" spans="2:36" x14ac:dyDescent="0.2">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c r="AA234" s="97"/>
      <c r="AB234" s="97"/>
      <c r="AC234" s="97"/>
      <c r="AD234" s="97"/>
      <c r="AE234" s="97"/>
      <c r="AF234" s="97"/>
      <c r="AG234" s="97"/>
      <c r="AH234" s="97"/>
      <c r="AI234" s="97"/>
      <c r="AJ234" s="97"/>
    </row>
    <row r="235" spans="2:36" x14ac:dyDescent="0.2">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c r="AA235" s="97"/>
      <c r="AB235" s="97"/>
      <c r="AC235" s="97"/>
      <c r="AD235" s="97"/>
      <c r="AE235" s="97"/>
      <c r="AF235" s="97"/>
      <c r="AG235" s="97"/>
      <c r="AH235" s="97"/>
      <c r="AI235" s="97"/>
      <c r="AJ235" s="97"/>
    </row>
    <row r="236" spans="2:36" x14ac:dyDescent="0.2">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c r="AA236" s="97"/>
      <c r="AB236" s="97"/>
      <c r="AC236" s="97"/>
      <c r="AD236" s="97"/>
      <c r="AE236" s="97"/>
      <c r="AF236" s="97"/>
      <c r="AG236" s="97"/>
      <c r="AH236" s="97"/>
      <c r="AI236" s="97"/>
      <c r="AJ236" s="97"/>
    </row>
    <row r="237" spans="2:36" x14ac:dyDescent="0.2">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c r="AA237" s="97"/>
      <c r="AB237" s="97"/>
      <c r="AC237" s="97"/>
      <c r="AD237" s="97"/>
      <c r="AE237" s="97"/>
      <c r="AF237" s="97"/>
      <c r="AG237" s="97"/>
      <c r="AH237" s="97"/>
      <c r="AI237" s="97"/>
      <c r="AJ237" s="97"/>
    </row>
    <row r="238" spans="2:36" x14ac:dyDescent="0.2">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c r="AA238" s="97"/>
      <c r="AB238" s="97"/>
      <c r="AC238" s="97"/>
      <c r="AD238" s="97"/>
      <c r="AE238" s="97"/>
      <c r="AF238" s="97"/>
      <c r="AG238" s="97"/>
      <c r="AH238" s="97"/>
      <c r="AI238" s="97"/>
      <c r="AJ238" s="97"/>
    </row>
    <row r="239" spans="2:36" x14ac:dyDescent="0.2">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c r="AA239" s="97"/>
      <c r="AB239" s="97"/>
      <c r="AC239" s="97"/>
      <c r="AD239" s="97"/>
      <c r="AE239" s="97"/>
      <c r="AF239" s="97"/>
      <c r="AG239" s="97"/>
      <c r="AH239" s="97"/>
      <c r="AI239" s="97"/>
      <c r="AJ239" s="97"/>
    </row>
    <row r="240" spans="2:36" x14ac:dyDescent="0.2">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c r="AA240" s="97"/>
      <c r="AB240" s="97"/>
      <c r="AC240" s="97"/>
      <c r="AD240" s="97"/>
      <c r="AE240" s="97"/>
      <c r="AF240" s="97"/>
      <c r="AG240" s="97"/>
      <c r="AH240" s="97"/>
      <c r="AI240" s="97"/>
      <c r="AJ240" s="97"/>
    </row>
    <row r="241" spans="2:36" x14ac:dyDescent="0.2">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c r="AA241" s="97"/>
      <c r="AB241" s="97"/>
      <c r="AC241" s="97"/>
      <c r="AD241" s="97"/>
      <c r="AE241" s="97"/>
      <c r="AF241" s="97"/>
      <c r="AG241" s="97"/>
      <c r="AH241" s="97"/>
      <c r="AI241" s="97"/>
      <c r="AJ241" s="97"/>
    </row>
    <row r="242" spans="2:36" x14ac:dyDescent="0.2">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c r="AA242" s="97"/>
      <c r="AB242" s="97"/>
      <c r="AC242" s="97"/>
      <c r="AD242" s="97"/>
      <c r="AE242" s="97"/>
      <c r="AF242" s="97"/>
      <c r="AG242" s="97"/>
      <c r="AH242" s="97"/>
      <c r="AI242" s="97"/>
      <c r="AJ242" s="97"/>
    </row>
    <row r="243" spans="2:36" x14ac:dyDescent="0.2">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c r="AA243" s="97"/>
      <c r="AB243" s="97"/>
      <c r="AC243" s="97"/>
      <c r="AD243" s="97"/>
      <c r="AE243" s="97"/>
      <c r="AF243" s="97"/>
      <c r="AG243" s="97"/>
      <c r="AH243" s="97"/>
      <c r="AI243" s="97"/>
      <c r="AJ243" s="97"/>
    </row>
    <row r="244" spans="2:36" x14ac:dyDescent="0.2">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c r="AA244" s="97"/>
      <c r="AB244" s="97"/>
      <c r="AC244" s="97"/>
      <c r="AD244" s="97"/>
      <c r="AE244" s="97"/>
      <c r="AF244" s="97"/>
      <c r="AG244" s="97"/>
      <c r="AH244" s="97"/>
      <c r="AI244" s="97"/>
      <c r="AJ244" s="97"/>
    </row>
    <row r="245" spans="2:36" x14ac:dyDescent="0.2">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c r="AA245" s="97"/>
      <c r="AB245" s="97"/>
      <c r="AC245" s="97"/>
      <c r="AD245" s="97"/>
      <c r="AE245" s="97"/>
      <c r="AF245" s="97"/>
      <c r="AG245" s="97"/>
      <c r="AH245" s="97"/>
      <c r="AI245" s="97"/>
      <c r="AJ245" s="97"/>
    </row>
    <row r="246" spans="2:36" x14ac:dyDescent="0.2">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c r="AA246" s="97"/>
      <c r="AB246" s="97"/>
      <c r="AC246" s="97"/>
      <c r="AD246" s="97"/>
      <c r="AE246" s="97"/>
      <c r="AF246" s="97"/>
      <c r="AG246" s="97"/>
      <c r="AH246" s="97"/>
      <c r="AI246" s="97"/>
      <c r="AJ246" s="97"/>
    </row>
    <row r="247" spans="2:36" x14ac:dyDescent="0.2">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c r="AA247" s="97"/>
      <c r="AB247" s="97"/>
      <c r="AC247" s="97"/>
      <c r="AD247" s="97"/>
      <c r="AE247" s="97"/>
      <c r="AF247" s="97"/>
      <c r="AG247" s="97"/>
      <c r="AH247" s="97"/>
      <c r="AI247" s="97"/>
      <c r="AJ247" s="97"/>
    </row>
    <row r="248" spans="2:36" x14ac:dyDescent="0.2">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c r="AA248" s="97"/>
      <c r="AB248" s="97"/>
      <c r="AC248" s="97"/>
      <c r="AD248" s="97"/>
      <c r="AE248" s="97"/>
      <c r="AF248" s="97"/>
      <c r="AG248" s="97"/>
      <c r="AH248" s="97"/>
      <c r="AI248" s="97"/>
      <c r="AJ248" s="97"/>
    </row>
    <row r="249" spans="2:36" x14ac:dyDescent="0.2">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c r="AA249" s="97"/>
      <c r="AB249" s="97"/>
      <c r="AC249" s="97"/>
      <c r="AD249" s="97"/>
      <c r="AE249" s="97"/>
      <c r="AF249" s="97"/>
      <c r="AG249" s="97"/>
      <c r="AH249" s="97"/>
      <c r="AI249" s="97"/>
      <c r="AJ249" s="97"/>
    </row>
    <row r="250" spans="2:36" x14ac:dyDescent="0.2">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c r="AA250" s="97"/>
      <c r="AB250" s="97"/>
      <c r="AC250" s="97"/>
      <c r="AD250" s="97"/>
      <c r="AE250" s="97"/>
      <c r="AF250" s="97"/>
      <c r="AG250" s="97"/>
      <c r="AH250" s="97"/>
      <c r="AI250" s="97"/>
      <c r="AJ250" s="97"/>
    </row>
    <row r="251" spans="2:36" x14ac:dyDescent="0.2">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c r="AA251" s="97"/>
      <c r="AB251" s="97"/>
      <c r="AC251" s="97"/>
      <c r="AD251" s="97"/>
      <c r="AE251" s="97"/>
      <c r="AF251" s="97"/>
      <c r="AG251" s="97"/>
      <c r="AH251" s="97"/>
      <c r="AI251" s="97"/>
      <c r="AJ251" s="97"/>
    </row>
    <row r="252" spans="2:36" x14ac:dyDescent="0.2">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c r="AA252" s="97"/>
      <c r="AB252" s="97"/>
      <c r="AC252" s="97"/>
      <c r="AD252" s="97"/>
      <c r="AE252" s="97"/>
      <c r="AF252" s="97"/>
      <c r="AG252" s="97"/>
      <c r="AH252" s="97"/>
      <c r="AI252" s="97"/>
      <c r="AJ252" s="97"/>
    </row>
    <row r="253" spans="2:36" x14ac:dyDescent="0.2">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c r="AA253" s="97"/>
      <c r="AB253" s="97"/>
      <c r="AC253" s="97"/>
      <c r="AD253" s="97"/>
      <c r="AE253" s="97"/>
      <c r="AF253" s="97"/>
      <c r="AG253" s="97"/>
      <c r="AH253" s="97"/>
      <c r="AI253" s="97"/>
      <c r="AJ253" s="97"/>
    </row>
    <row r="254" spans="2:36" x14ac:dyDescent="0.2">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c r="AA254" s="97"/>
      <c r="AB254" s="97"/>
      <c r="AC254" s="97"/>
      <c r="AD254" s="97"/>
      <c r="AE254" s="97"/>
      <c r="AF254" s="97"/>
      <c r="AG254" s="97"/>
      <c r="AH254" s="97"/>
      <c r="AI254" s="97"/>
      <c r="AJ254" s="97"/>
    </row>
    <row r="255" spans="2:36" x14ac:dyDescent="0.2">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c r="AA255" s="97"/>
      <c r="AB255" s="97"/>
      <c r="AC255" s="97"/>
      <c r="AD255" s="97"/>
      <c r="AE255" s="97"/>
      <c r="AF255" s="97"/>
      <c r="AG255" s="97"/>
      <c r="AH255" s="97"/>
      <c r="AI255" s="97"/>
      <c r="AJ255" s="97"/>
    </row>
    <row r="256" spans="2:36" x14ac:dyDescent="0.2">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c r="AA256" s="97"/>
      <c r="AB256" s="97"/>
      <c r="AC256" s="97"/>
      <c r="AD256" s="97"/>
      <c r="AE256" s="97"/>
      <c r="AF256" s="97"/>
      <c r="AG256" s="97"/>
      <c r="AH256" s="97"/>
      <c r="AI256" s="97"/>
      <c r="AJ256" s="97"/>
    </row>
    <row r="257" spans="2:36" x14ac:dyDescent="0.2">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c r="AA257" s="97"/>
      <c r="AB257" s="97"/>
      <c r="AC257" s="97"/>
      <c r="AD257" s="97"/>
      <c r="AE257" s="97"/>
      <c r="AF257" s="97"/>
      <c r="AG257" s="97"/>
      <c r="AH257" s="97"/>
      <c r="AI257" s="97"/>
      <c r="AJ257" s="97"/>
    </row>
    <row r="258" spans="2:36" x14ac:dyDescent="0.2">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c r="AA258" s="97"/>
      <c r="AB258" s="97"/>
      <c r="AC258" s="97"/>
      <c r="AD258" s="97"/>
      <c r="AE258" s="97"/>
      <c r="AF258" s="97"/>
      <c r="AG258" s="97"/>
      <c r="AH258" s="97"/>
      <c r="AI258" s="97"/>
      <c r="AJ258" s="97"/>
    </row>
    <row r="259" spans="2:36" x14ac:dyDescent="0.2">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c r="AA259" s="97"/>
      <c r="AB259" s="97"/>
      <c r="AC259" s="97"/>
      <c r="AD259" s="97"/>
      <c r="AE259" s="97"/>
      <c r="AF259" s="97"/>
      <c r="AG259" s="97"/>
      <c r="AH259" s="97"/>
      <c r="AI259" s="97"/>
      <c r="AJ259" s="97"/>
    </row>
    <row r="260" spans="2:36" x14ac:dyDescent="0.2">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c r="AA260" s="97"/>
      <c r="AB260" s="97"/>
      <c r="AC260" s="97"/>
      <c r="AD260" s="97"/>
      <c r="AE260" s="97"/>
      <c r="AF260" s="97"/>
      <c r="AG260" s="97"/>
      <c r="AH260" s="97"/>
      <c r="AI260" s="97"/>
      <c r="AJ260" s="97"/>
    </row>
    <row r="261" spans="2:36" x14ac:dyDescent="0.2">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c r="AA261" s="97"/>
      <c r="AB261" s="97"/>
      <c r="AC261" s="97"/>
      <c r="AD261" s="97"/>
      <c r="AE261" s="97"/>
      <c r="AF261" s="97"/>
      <c r="AG261" s="97"/>
      <c r="AH261" s="97"/>
      <c r="AI261" s="97"/>
      <c r="AJ261" s="97"/>
    </row>
    <row r="262" spans="2:36" x14ac:dyDescent="0.2">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c r="AA262" s="97"/>
      <c r="AB262" s="97"/>
      <c r="AC262" s="97"/>
      <c r="AD262" s="97"/>
      <c r="AE262" s="97"/>
      <c r="AF262" s="97"/>
      <c r="AG262" s="97"/>
      <c r="AH262" s="97"/>
      <c r="AI262" s="97"/>
      <c r="AJ262" s="97"/>
    </row>
    <row r="263" spans="2:36" x14ac:dyDescent="0.2">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c r="AA263" s="97"/>
      <c r="AB263" s="97"/>
      <c r="AC263" s="97"/>
      <c r="AD263" s="97"/>
      <c r="AE263" s="97"/>
      <c r="AF263" s="97"/>
      <c r="AG263" s="97"/>
      <c r="AH263" s="97"/>
      <c r="AI263" s="97"/>
      <c r="AJ263" s="97"/>
    </row>
    <row r="264" spans="2:36" x14ac:dyDescent="0.2">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c r="AA264" s="97"/>
      <c r="AB264" s="97"/>
      <c r="AC264" s="97"/>
      <c r="AD264" s="97"/>
      <c r="AE264" s="97"/>
      <c r="AF264" s="97"/>
      <c r="AG264" s="97"/>
      <c r="AH264" s="97"/>
      <c r="AI264" s="97"/>
      <c r="AJ264" s="97"/>
    </row>
    <row r="265" spans="2:36" x14ac:dyDescent="0.2">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c r="AA265" s="97"/>
      <c r="AB265" s="97"/>
      <c r="AC265" s="97"/>
      <c r="AD265" s="97"/>
      <c r="AE265" s="97"/>
      <c r="AF265" s="97"/>
      <c r="AG265" s="97"/>
      <c r="AH265" s="97"/>
      <c r="AI265" s="97"/>
      <c r="AJ265" s="97"/>
    </row>
    <row r="266" spans="2:36" x14ac:dyDescent="0.2">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c r="AA266" s="97"/>
      <c r="AB266" s="97"/>
      <c r="AC266" s="97"/>
      <c r="AD266" s="97"/>
      <c r="AE266" s="97"/>
      <c r="AF266" s="97"/>
      <c r="AG266" s="97"/>
      <c r="AH266" s="97"/>
      <c r="AI266" s="97"/>
      <c r="AJ266" s="97"/>
    </row>
    <row r="267" spans="2:36" x14ac:dyDescent="0.2">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c r="AA267" s="97"/>
      <c r="AB267" s="97"/>
      <c r="AC267" s="97"/>
      <c r="AD267" s="97"/>
      <c r="AE267" s="97"/>
      <c r="AF267" s="97"/>
      <c r="AG267" s="97"/>
      <c r="AH267" s="97"/>
      <c r="AI267" s="97"/>
      <c r="AJ267" s="97"/>
    </row>
    <row r="268" spans="2:36" x14ac:dyDescent="0.2">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c r="AA268" s="97"/>
      <c r="AB268" s="97"/>
      <c r="AC268" s="97"/>
      <c r="AD268" s="97"/>
      <c r="AE268" s="97"/>
      <c r="AF268" s="97"/>
      <c r="AG268" s="97"/>
      <c r="AH268" s="97"/>
      <c r="AI268" s="97"/>
      <c r="AJ268" s="97"/>
    </row>
    <row r="269" spans="2:36" x14ac:dyDescent="0.2">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c r="AA269" s="97"/>
      <c r="AB269" s="97"/>
      <c r="AC269" s="97"/>
      <c r="AD269" s="97"/>
      <c r="AE269" s="97"/>
      <c r="AF269" s="97"/>
      <c r="AG269" s="97"/>
      <c r="AH269" s="97"/>
      <c r="AI269" s="97"/>
      <c r="AJ269" s="97"/>
    </row>
    <row r="270" spans="2:36" x14ac:dyDescent="0.2">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c r="AA270" s="97"/>
      <c r="AB270" s="97"/>
      <c r="AC270" s="97"/>
      <c r="AD270" s="97"/>
      <c r="AE270" s="97"/>
      <c r="AF270" s="97"/>
      <c r="AG270" s="97"/>
      <c r="AH270" s="97"/>
      <c r="AI270" s="97"/>
      <c r="AJ270" s="97"/>
    </row>
    <row r="271" spans="2:36" x14ac:dyDescent="0.2">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c r="AA271" s="97"/>
      <c r="AB271" s="97"/>
      <c r="AC271" s="97"/>
      <c r="AD271" s="97"/>
      <c r="AE271" s="97"/>
      <c r="AF271" s="97"/>
      <c r="AG271" s="97"/>
      <c r="AH271" s="97"/>
      <c r="AI271" s="97"/>
      <c r="AJ271" s="97"/>
    </row>
    <row r="272" spans="2:36" x14ac:dyDescent="0.2">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c r="AA272" s="97"/>
      <c r="AB272" s="97"/>
      <c r="AC272" s="97"/>
      <c r="AD272" s="97"/>
      <c r="AE272" s="97"/>
      <c r="AF272" s="97"/>
      <c r="AG272" s="97"/>
      <c r="AH272" s="97"/>
      <c r="AI272" s="97"/>
      <c r="AJ272" s="97"/>
    </row>
    <row r="273" spans="2:36" x14ac:dyDescent="0.2">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c r="AB273" s="97"/>
      <c r="AC273" s="97"/>
      <c r="AD273" s="97"/>
      <c r="AE273" s="97"/>
      <c r="AF273" s="97"/>
      <c r="AG273" s="97"/>
      <c r="AH273" s="97"/>
      <c r="AI273" s="97"/>
      <c r="AJ273" s="97"/>
    </row>
    <row r="274" spans="2:36" x14ac:dyDescent="0.2">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c r="AA274" s="97"/>
      <c r="AB274" s="97"/>
      <c r="AC274" s="97"/>
      <c r="AD274" s="97"/>
      <c r="AE274" s="97"/>
      <c r="AF274" s="97"/>
      <c r="AG274" s="97"/>
      <c r="AH274" s="97"/>
      <c r="AI274" s="97"/>
      <c r="AJ274" s="97"/>
    </row>
    <row r="275" spans="2:36" x14ac:dyDescent="0.2">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c r="AA275" s="97"/>
      <c r="AB275" s="97"/>
      <c r="AC275" s="97"/>
      <c r="AD275" s="97"/>
      <c r="AE275" s="97"/>
      <c r="AF275" s="97"/>
      <c r="AG275" s="97"/>
      <c r="AH275" s="97"/>
      <c r="AI275" s="97"/>
      <c r="AJ275" s="97"/>
    </row>
    <row r="276" spans="2:36" x14ac:dyDescent="0.2">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c r="AA276" s="97"/>
      <c r="AB276" s="97"/>
      <c r="AC276" s="97"/>
      <c r="AD276" s="97"/>
      <c r="AE276" s="97"/>
      <c r="AF276" s="97"/>
      <c r="AG276" s="97"/>
      <c r="AH276" s="97"/>
      <c r="AI276" s="97"/>
      <c r="AJ276" s="97"/>
    </row>
    <row r="277" spans="2:36" x14ac:dyDescent="0.2">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c r="AA277" s="97"/>
      <c r="AB277" s="97"/>
      <c r="AC277" s="97"/>
      <c r="AD277" s="97"/>
      <c r="AE277" s="97"/>
      <c r="AF277" s="97"/>
      <c r="AG277" s="97"/>
      <c r="AH277" s="97"/>
      <c r="AI277" s="97"/>
      <c r="AJ277" s="97"/>
    </row>
    <row r="278" spans="2:36" x14ac:dyDescent="0.2">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c r="AA278" s="97"/>
      <c r="AB278" s="97"/>
      <c r="AC278" s="97"/>
      <c r="AD278" s="97"/>
      <c r="AE278" s="97"/>
      <c r="AF278" s="97"/>
      <c r="AG278" s="97"/>
      <c r="AH278" s="97"/>
      <c r="AI278" s="97"/>
      <c r="AJ278" s="97"/>
    </row>
    <row r="279" spans="2:36" x14ac:dyDescent="0.2">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c r="AA279" s="97"/>
      <c r="AB279" s="97"/>
      <c r="AC279" s="97"/>
      <c r="AD279" s="97"/>
      <c r="AE279" s="97"/>
      <c r="AF279" s="97"/>
      <c r="AG279" s="97"/>
      <c r="AH279" s="97"/>
      <c r="AI279" s="97"/>
      <c r="AJ279" s="97"/>
    </row>
    <row r="280" spans="2:36" x14ac:dyDescent="0.2">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c r="AA280" s="97"/>
      <c r="AB280" s="97"/>
      <c r="AC280" s="97"/>
      <c r="AD280" s="97"/>
      <c r="AE280" s="97"/>
      <c r="AF280" s="97"/>
      <c r="AG280" s="97"/>
      <c r="AH280" s="97"/>
      <c r="AI280" s="97"/>
      <c r="AJ280" s="97"/>
    </row>
    <row r="281" spans="2:36" x14ac:dyDescent="0.2">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c r="AA281" s="97"/>
      <c r="AB281" s="97"/>
      <c r="AC281" s="97"/>
      <c r="AD281" s="97"/>
      <c r="AE281" s="97"/>
      <c r="AF281" s="97"/>
      <c r="AG281" s="97"/>
      <c r="AH281" s="97"/>
      <c r="AI281" s="97"/>
      <c r="AJ281" s="97"/>
    </row>
    <row r="282" spans="2:36" x14ac:dyDescent="0.2">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c r="AA282" s="97"/>
      <c r="AB282" s="97"/>
      <c r="AC282" s="97"/>
      <c r="AD282" s="97"/>
      <c r="AE282" s="97"/>
      <c r="AF282" s="97"/>
      <c r="AG282" s="97"/>
      <c r="AH282" s="97"/>
      <c r="AI282" s="97"/>
      <c r="AJ282" s="97"/>
    </row>
    <row r="283" spans="2:36" x14ac:dyDescent="0.2">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c r="AA283" s="97"/>
      <c r="AB283" s="97"/>
      <c r="AC283" s="97"/>
      <c r="AD283" s="97"/>
      <c r="AE283" s="97"/>
      <c r="AF283" s="97"/>
      <c r="AG283" s="97"/>
      <c r="AH283" s="97"/>
      <c r="AI283" s="97"/>
      <c r="AJ283" s="97"/>
    </row>
    <row r="284" spans="2:36" x14ac:dyDescent="0.2">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c r="AA284" s="97"/>
      <c r="AB284" s="97"/>
      <c r="AC284" s="97"/>
      <c r="AD284" s="97"/>
      <c r="AE284" s="97"/>
      <c r="AF284" s="97"/>
      <c r="AG284" s="97"/>
      <c r="AH284" s="97"/>
      <c r="AI284" s="97"/>
      <c r="AJ284" s="97"/>
    </row>
    <row r="285" spans="2:36" x14ac:dyDescent="0.2">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c r="AA285" s="97"/>
      <c r="AB285" s="97"/>
      <c r="AC285" s="97"/>
      <c r="AD285" s="97"/>
      <c r="AE285" s="97"/>
      <c r="AF285" s="97"/>
      <c r="AG285" s="97"/>
      <c r="AH285" s="97"/>
      <c r="AI285" s="97"/>
      <c r="AJ285" s="97"/>
    </row>
    <row r="286" spans="2:36" x14ac:dyDescent="0.2">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c r="AA286" s="97"/>
      <c r="AB286" s="97"/>
      <c r="AC286" s="97"/>
      <c r="AD286" s="97"/>
      <c r="AE286" s="97"/>
      <c r="AF286" s="97"/>
      <c r="AG286" s="97"/>
      <c r="AH286" s="97"/>
      <c r="AI286" s="97"/>
      <c r="AJ286" s="97"/>
    </row>
    <row r="287" spans="2:36" x14ac:dyDescent="0.2">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c r="AA287" s="97"/>
      <c r="AB287" s="97"/>
      <c r="AC287" s="97"/>
      <c r="AD287" s="97"/>
      <c r="AE287" s="97"/>
      <c r="AF287" s="97"/>
      <c r="AG287" s="97"/>
      <c r="AH287" s="97"/>
      <c r="AI287" s="97"/>
      <c r="AJ287" s="97"/>
    </row>
    <row r="288" spans="2:36" x14ac:dyDescent="0.2">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c r="AA288" s="97"/>
      <c r="AB288" s="97"/>
      <c r="AC288" s="97"/>
      <c r="AD288" s="97"/>
      <c r="AE288" s="97"/>
      <c r="AF288" s="97"/>
      <c r="AG288" s="97"/>
      <c r="AH288" s="97"/>
      <c r="AI288" s="97"/>
      <c r="AJ288" s="97"/>
    </row>
    <row r="289" spans="2:36" x14ac:dyDescent="0.2">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c r="AA289" s="97"/>
      <c r="AB289" s="97"/>
      <c r="AC289" s="97"/>
      <c r="AD289" s="97"/>
      <c r="AE289" s="97"/>
      <c r="AF289" s="97"/>
      <c r="AG289" s="97"/>
      <c r="AH289" s="97"/>
      <c r="AI289" s="97"/>
      <c r="AJ289" s="97"/>
    </row>
    <row r="290" spans="2:36" x14ac:dyDescent="0.2">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c r="AA290" s="97"/>
      <c r="AB290" s="97"/>
      <c r="AC290" s="97"/>
      <c r="AD290" s="97"/>
      <c r="AE290" s="97"/>
      <c r="AF290" s="97"/>
      <c r="AG290" s="97"/>
      <c r="AH290" s="97"/>
      <c r="AI290" s="97"/>
      <c r="AJ290" s="97"/>
    </row>
    <row r="291" spans="2:36" x14ac:dyDescent="0.2">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c r="AA291" s="97"/>
      <c r="AB291" s="97"/>
      <c r="AC291" s="97"/>
      <c r="AD291" s="97"/>
      <c r="AE291" s="97"/>
      <c r="AF291" s="97"/>
      <c r="AG291" s="97"/>
      <c r="AH291" s="97"/>
      <c r="AI291" s="97"/>
      <c r="AJ291" s="97"/>
    </row>
    <row r="292" spans="2:36" x14ac:dyDescent="0.2">
      <c r="B292" s="97"/>
      <c r="C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c r="AA292" s="97"/>
      <c r="AB292" s="97"/>
      <c r="AC292" s="97"/>
      <c r="AD292" s="97"/>
      <c r="AE292" s="97"/>
      <c r="AF292" s="97"/>
      <c r="AG292" s="97"/>
      <c r="AH292" s="97"/>
      <c r="AI292" s="97"/>
      <c r="AJ292" s="97"/>
    </row>
    <row r="293" spans="2:36" x14ac:dyDescent="0.2">
      <c r="B293" s="97"/>
      <c r="C293" s="97"/>
      <c r="D293" s="97"/>
      <c r="E293" s="97"/>
      <c r="F293" s="97"/>
      <c r="G293" s="97"/>
      <c r="H293" s="97"/>
      <c r="I293" s="97"/>
      <c r="J293" s="97"/>
      <c r="K293" s="97"/>
      <c r="L293" s="97"/>
      <c r="M293" s="97"/>
      <c r="N293" s="97"/>
      <c r="O293" s="97"/>
      <c r="P293" s="97"/>
      <c r="Q293" s="97"/>
      <c r="R293" s="97"/>
      <c r="S293" s="97"/>
      <c r="T293" s="97"/>
      <c r="U293" s="97"/>
      <c r="V293" s="97"/>
      <c r="W293" s="97"/>
      <c r="X293" s="97"/>
      <c r="Y293" s="97"/>
      <c r="Z293" s="97"/>
      <c r="AA293" s="97"/>
      <c r="AB293" s="97"/>
      <c r="AC293" s="97"/>
      <c r="AD293" s="97"/>
      <c r="AE293" s="97"/>
      <c r="AF293" s="97"/>
      <c r="AG293" s="97"/>
      <c r="AH293" s="97"/>
      <c r="AI293" s="97"/>
      <c r="AJ293" s="97"/>
    </row>
    <row r="294" spans="2:36" x14ac:dyDescent="0.2">
      <c r="B294" s="97"/>
      <c r="C294" s="97"/>
      <c r="D294" s="97"/>
      <c r="E294" s="97"/>
      <c r="F294" s="97"/>
      <c r="G294" s="97"/>
      <c r="H294" s="97"/>
      <c r="I294" s="97"/>
      <c r="J294" s="97"/>
      <c r="K294" s="97"/>
      <c r="L294" s="97"/>
      <c r="M294" s="97"/>
      <c r="N294" s="97"/>
      <c r="O294" s="97"/>
      <c r="P294" s="97"/>
      <c r="Q294" s="97"/>
      <c r="R294" s="97"/>
      <c r="S294" s="97"/>
      <c r="T294" s="97"/>
      <c r="U294" s="97"/>
      <c r="V294" s="97"/>
      <c r="W294" s="97"/>
      <c r="X294" s="97"/>
      <c r="Y294" s="97"/>
      <c r="Z294" s="97"/>
      <c r="AA294" s="97"/>
      <c r="AB294" s="97"/>
      <c r="AC294" s="97"/>
      <c r="AD294" s="97"/>
      <c r="AE294" s="97"/>
      <c r="AF294" s="97"/>
      <c r="AG294" s="97"/>
      <c r="AH294" s="97"/>
      <c r="AI294" s="97"/>
      <c r="AJ294" s="97"/>
    </row>
    <row r="295" spans="2:36" x14ac:dyDescent="0.2">
      <c r="B295" s="97"/>
      <c r="C295" s="97"/>
      <c r="D295" s="97"/>
      <c r="E295" s="97"/>
      <c r="F295" s="97"/>
      <c r="G295" s="97"/>
      <c r="H295" s="97"/>
      <c r="I295" s="97"/>
      <c r="J295" s="97"/>
      <c r="K295" s="97"/>
      <c r="L295" s="97"/>
      <c r="M295" s="97"/>
      <c r="N295" s="97"/>
      <c r="O295" s="97"/>
      <c r="P295" s="97"/>
      <c r="Q295" s="97"/>
      <c r="R295" s="97"/>
      <c r="S295" s="97"/>
      <c r="T295" s="97"/>
      <c r="U295" s="97"/>
      <c r="V295" s="97"/>
      <c r="W295" s="97"/>
      <c r="X295" s="97"/>
      <c r="Y295" s="97"/>
      <c r="Z295" s="97"/>
      <c r="AA295" s="97"/>
      <c r="AB295" s="97"/>
      <c r="AC295" s="97"/>
      <c r="AD295" s="97"/>
      <c r="AE295" s="97"/>
      <c r="AF295" s="97"/>
      <c r="AG295" s="97"/>
      <c r="AH295" s="97"/>
      <c r="AI295" s="97"/>
      <c r="AJ295" s="97"/>
    </row>
    <row r="296" spans="2:36" x14ac:dyDescent="0.2">
      <c r="B296" s="97"/>
      <c r="C296" s="97"/>
      <c r="D296" s="97"/>
      <c r="E296" s="97"/>
      <c r="F296" s="97"/>
      <c r="G296" s="97"/>
      <c r="H296" s="97"/>
      <c r="I296" s="97"/>
      <c r="J296" s="97"/>
      <c r="K296" s="97"/>
      <c r="L296" s="97"/>
      <c r="M296" s="97"/>
      <c r="N296" s="97"/>
      <c r="O296" s="97"/>
      <c r="P296" s="97"/>
      <c r="Q296" s="97"/>
      <c r="R296" s="97"/>
      <c r="S296" s="97"/>
      <c r="T296" s="97"/>
      <c r="U296" s="97"/>
      <c r="V296" s="97"/>
      <c r="W296" s="97"/>
      <c r="X296" s="97"/>
      <c r="Y296" s="97"/>
      <c r="Z296" s="97"/>
      <c r="AA296" s="97"/>
      <c r="AB296" s="97"/>
      <c r="AC296" s="97"/>
      <c r="AD296" s="97"/>
      <c r="AE296" s="97"/>
      <c r="AF296" s="97"/>
      <c r="AG296" s="97"/>
      <c r="AH296" s="97"/>
      <c r="AI296" s="97"/>
      <c r="AJ296" s="97"/>
    </row>
    <row r="297" spans="2:36" x14ac:dyDescent="0.2">
      <c r="B297" s="97"/>
      <c r="C297" s="97"/>
      <c r="D297" s="97"/>
      <c r="E297" s="97"/>
      <c r="F297" s="97"/>
      <c r="G297" s="97"/>
      <c r="H297" s="97"/>
      <c r="I297" s="97"/>
      <c r="J297" s="97"/>
      <c r="K297" s="97"/>
      <c r="L297" s="97"/>
      <c r="M297" s="97"/>
      <c r="N297" s="97"/>
      <c r="O297" s="97"/>
      <c r="P297" s="97"/>
      <c r="Q297" s="97"/>
      <c r="R297" s="97"/>
      <c r="S297" s="97"/>
      <c r="T297" s="97"/>
      <c r="U297" s="97"/>
      <c r="V297" s="97"/>
      <c r="W297" s="97"/>
      <c r="X297" s="97"/>
      <c r="Y297" s="97"/>
      <c r="Z297" s="97"/>
      <c r="AA297" s="97"/>
      <c r="AB297" s="97"/>
      <c r="AC297" s="97"/>
      <c r="AD297" s="97"/>
      <c r="AE297" s="97"/>
      <c r="AF297" s="97"/>
      <c r="AG297" s="97"/>
      <c r="AH297" s="97"/>
      <c r="AI297" s="97"/>
      <c r="AJ297" s="97"/>
    </row>
    <row r="298" spans="2:36" x14ac:dyDescent="0.2">
      <c r="B298" s="97"/>
      <c r="C298" s="97"/>
      <c r="D298" s="97"/>
      <c r="E298" s="97"/>
      <c r="F298" s="97"/>
      <c r="G298" s="97"/>
      <c r="H298" s="97"/>
      <c r="I298" s="97"/>
      <c r="J298" s="97"/>
      <c r="K298" s="97"/>
      <c r="L298" s="97"/>
      <c r="M298" s="97"/>
      <c r="N298" s="97"/>
      <c r="O298" s="97"/>
      <c r="P298" s="97"/>
      <c r="Q298" s="97"/>
      <c r="R298" s="97"/>
      <c r="S298" s="97"/>
      <c r="T298" s="97"/>
      <c r="U298" s="97"/>
      <c r="V298" s="97"/>
      <c r="W298" s="97"/>
      <c r="X298" s="97"/>
      <c r="Y298" s="97"/>
      <c r="Z298" s="97"/>
      <c r="AA298" s="97"/>
      <c r="AB298" s="97"/>
      <c r="AC298" s="97"/>
      <c r="AD298" s="97"/>
      <c r="AE298" s="97"/>
      <c r="AF298" s="97"/>
      <c r="AG298" s="97"/>
      <c r="AH298" s="97"/>
      <c r="AI298" s="97"/>
      <c r="AJ298" s="97"/>
    </row>
    <row r="299" spans="2:36" x14ac:dyDescent="0.2">
      <c r="B299" s="97"/>
      <c r="C299" s="97"/>
      <c r="D299" s="97"/>
      <c r="E299" s="97"/>
      <c r="F299" s="97"/>
      <c r="G299" s="97"/>
      <c r="H299" s="97"/>
      <c r="I299" s="97"/>
      <c r="J299" s="97"/>
      <c r="K299" s="97"/>
      <c r="L299" s="97"/>
      <c r="M299" s="97"/>
      <c r="N299" s="97"/>
      <c r="O299" s="97"/>
      <c r="P299" s="97"/>
      <c r="Q299" s="97"/>
      <c r="R299" s="97"/>
      <c r="S299" s="97"/>
      <c r="T299" s="97"/>
      <c r="U299" s="97"/>
      <c r="V299" s="97"/>
      <c r="W299" s="97"/>
      <c r="X299" s="97"/>
      <c r="Y299" s="97"/>
      <c r="Z299" s="97"/>
      <c r="AA299" s="97"/>
      <c r="AB299" s="97"/>
      <c r="AC299" s="97"/>
      <c r="AD299" s="97"/>
      <c r="AE299" s="97"/>
      <c r="AF299" s="97"/>
      <c r="AG299" s="97"/>
      <c r="AH299" s="97"/>
      <c r="AI299" s="97"/>
      <c r="AJ299" s="97"/>
    </row>
    <row r="300" spans="2:36" x14ac:dyDescent="0.2">
      <c r="B300" s="97"/>
      <c r="C300" s="97"/>
      <c r="D300" s="97"/>
      <c r="E300" s="97"/>
      <c r="F300" s="97"/>
      <c r="G300" s="97"/>
      <c r="H300" s="97"/>
      <c r="I300" s="97"/>
      <c r="J300" s="97"/>
      <c r="K300" s="97"/>
      <c r="L300" s="97"/>
      <c r="M300" s="97"/>
      <c r="N300" s="97"/>
      <c r="O300" s="97"/>
      <c r="P300" s="97"/>
      <c r="Q300" s="97"/>
      <c r="R300" s="97"/>
      <c r="S300" s="97"/>
      <c r="T300" s="97"/>
      <c r="U300" s="97"/>
      <c r="V300" s="97"/>
      <c r="W300" s="97"/>
      <c r="X300" s="97"/>
      <c r="Y300" s="97"/>
      <c r="Z300" s="97"/>
      <c r="AA300" s="97"/>
      <c r="AB300" s="97"/>
      <c r="AC300" s="97"/>
      <c r="AD300" s="97"/>
      <c r="AE300" s="97"/>
      <c r="AF300" s="97"/>
      <c r="AG300" s="97"/>
      <c r="AH300" s="97"/>
      <c r="AI300" s="97"/>
      <c r="AJ300" s="97"/>
    </row>
    <row r="301" spans="2:36" x14ac:dyDescent="0.2">
      <c r="B301" s="97"/>
      <c r="C301" s="97"/>
      <c r="D301" s="97"/>
      <c r="E301" s="97"/>
      <c r="F301" s="97"/>
      <c r="G301" s="97"/>
      <c r="H301" s="97"/>
      <c r="I301" s="97"/>
      <c r="J301" s="97"/>
      <c r="K301" s="97"/>
      <c r="L301" s="97"/>
      <c r="M301" s="97"/>
      <c r="N301" s="97"/>
      <c r="O301" s="97"/>
      <c r="P301" s="97"/>
      <c r="Q301" s="97"/>
      <c r="R301" s="97"/>
      <c r="S301" s="97"/>
      <c r="T301" s="97"/>
      <c r="U301" s="97"/>
      <c r="V301" s="97"/>
      <c r="W301" s="97"/>
      <c r="X301" s="97"/>
      <c r="Y301" s="97"/>
      <c r="Z301" s="97"/>
      <c r="AA301" s="97"/>
      <c r="AB301" s="97"/>
      <c r="AC301" s="97"/>
      <c r="AD301" s="97"/>
      <c r="AE301" s="97"/>
      <c r="AF301" s="97"/>
      <c r="AG301" s="97"/>
      <c r="AH301" s="97"/>
      <c r="AI301" s="97"/>
      <c r="AJ301" s="97"/>
    </row>
    <row r="302" spans="2:36" x14ac:dyDescent="0.2">
      <c r="B302" s="97"/>
      <c r="C302" s="97"/>
      <c r="D302" s="97"/>
      <c r="E302" s="97"/>
      <c r="F302" s="97"/>
      <c r="G302" s="97"/>
      <c r="H302" s="97"/>
      <c r="I302" s="97"/>
      <c r="J302" s="97"/>
      <c r="K302" s="97"/>
      <c r="L302" s="97"/>
      <c r="M302" s="97"/>
      <c r="N302" s="97"/>
      <c r="O302" s="97"/>
      <c r="P302" s="97"/>
      <c r="Q302" s="97"/>
      <c r="R302" s="97"/>
      <c r="S302" s="97"/>
      <c r="T302" s="97"/>
      <c r="U302" s="97"/>
      <c r="V302" s="97"/>
      <c r="W302" s="97"/>
      <c r="X302" s="97"/>
      <c r="Y302" s="97"/>
      <c r="Z302" s="97"/>
      <c r="AA302" s="97"/>
      <c r="AB302" s="97"/>
      <c r="AC302" s="97"/>
      <c r="AD302" s="97"/>
      <c r="AE302" s="97"/>
      <c r="AF302" s="97"/>
      <c r="AG302" s="97"/>
      <c r="AH302" s="97"/>
      <c r="AI302" s="97"/>
      <c r="AJ302" s="97"/>
    </row>
    <row r="303" spans="2:36" x14ac:dyDescent="0.2">
      <c r="B303" s="97"/>
      <c r="C303" s="97"/>
      <c r="D303" s="97"/>
      <c r="E303" s="97"/>
      <c r="F303" s="97"/>
      <c r="G303" s="97"/>
      <c r="H303" s="97"/>
      <c r="I303" s="97"/>
      <c r="J303" s="97"/>
      <c r="K303" s="97"/>
      <c r="L303" s="97"/>
      <c r="M303" s="97"/>
      <c r="N303" s="97"/>
      <c r="O303" s="97"/>
      <c r="P303" s="97"/>
      <c r="Q303" s="97"/>
      <c r="R303" s="97"/>
      <c r="S303" s="97"/>
      <c r="T303" s="97"/>
      <c r="U303" s="97"/>
      <c r="V303" s="97"/>
      <c r="W303" s="97"/>
      <c r="X303" s="97"/>
      <c r="Y303" s="97"/>
      <c r="Z303" s="97"/>
      <c r="AA303" s="97"/>
      <c r="AB303" s="97"/>
      <c r="AC303" s="97"/>
      <c r="AD303" s="97"/>
      <c r="AE303" s="97"/>
      <c r="AF303" s="97"/>
      <c r="AG303" s="97"/>
      <c r="AH303" s="97"/>
      <c r="AI303" s="97"/>
      <c r="AJ303" s="97"/>
    </row>
    <row r="304" spans="2:36" x14ac:dyDescent="0.2">
      <c r="B304" s="97"/>
      <c r="C304" s="97"/>
      <c r="D304" s="97"/>
      <c r="E304" s="97"/>
      <c r="F304" s="97"/>
      <c r="G304" s="97"/>
      <c r="H304" s="97"/>
      <c r="I304" s="97"/>
      <c r="J304" s="97"/>
      <c r="K304" s="97"/>
      <c r="L304" s="97"/>
      <c r="M304" s="97"/>
      <c r="N304" s="97"/>
      <c r="O304" s="97"/>
      <c r="P304" s="97"/>
      <c r="Q304" s="97"/>
      <c r="R304" s="97"/>
      <c r="S304" s="97"/>
      <c r="T304" s="97"/>
      <c r="U304" s="97"/>
      <c r="V304" s="97"/>
      <c r="W304" s="97"/>
      <c r="X304" s="97"/>
      <c r="Y304" s="97"/>
      <c r="Z304" s="97"/>
      <c r="AA304" s="97"/>
      <c r="AB304" s="97"/>
      <c r="AC304" s="97"/>
      <c r="AD304" s="97"/>
      <c r="AE304" s="97"/>
      <c r="AF304" s="97"/>
      <c r="AG304" s="97"/>
      <c r="AH304" s="97"/>
      <c r="AI304" s="97"/>
      <c r="AJ304" s="97"/>
    </row>
    <row r="305" spans="2:36" x14ac:dyDescent="0.2">
      <c r="B305" s="97"/>
      <c r="C305" s="97"/>
      <c r="D305" s="97"/>
      <c r="E305" s="97"/>
      <c r="F305" s="97"/>
      <c r="G305" s="97"/>
      <c r="H305" s="97"/>
      <c r="I305" s="97"/>
      <c r="J305" s="97"/>
      <c r="K305" s="97"/>
      <c r="L305" s="97"/>
      <c r="M305" s="97"/>
      <c r="N305" s="97"/>
      <c r="O305" s="97"/>
      <c r="P305" s="97"/>
      <c r="Q305" s="97"/>
      <c r="R305" s="97"/>
      <c r="S305" s="97"/>
      <c r="T305" s="97"/>
      <c r="U305" s="97"/>
      <c r="V305" s="97"/>
      <c r="W305" s="97"/>
      <c r="X305" s="97"/>
      <c r="Y305" s="97"/>
      <c r="Z305" s="97"/>
      <c r="AA305" s="97"/>
      <c r="AB305" s="97"/>
      <c r="AC305" s="97"/>
      <c r="AD305" s="97"/>
      <c r="AE305" s="97"/>
      <c r="AF305" s="97"/>
      <c r="AG305" s="97"/>
      <c r="AH305" s="97"/>
      <c r="AI305" s="97"/>
      <c r="AJ305" s="97"/>
    </row>
    <row r="306" spans="2:36" x14ac:dyDescent="0.2">
      <c r="B306" s="97"/>
      <c r="C306" s="97"/>
      <c r="D306" s="97"/>
      <c r="E306" s="97"/>
      <c r="F306" s="97"/>
      <c r="G306" s="97"/>
      <c r="H306" s="97"/>
      <c r="I306" s="97"/>
      <c r="J306" s="97"/>
      <c r="K306" s="97"/>
      <c r="L306" s="97"/>
      <c r="M306" s="97"/>
      <c r="N306" s="97"/>
      <c r="O306" s="97"/>
      <c r="P306" s="97"/>
      <c r="Q306" s="97"/>
      <c r="R306" s="97"/>
      <c r="S306" s="97"/>
      <c r="T306" s="97"/>
      <c r="U306" s="97"/>
      <c r="V306" s="97"/>
      <c r="W306" s="97"/>
      <c r="X306" s="97"/>
      <c r="Y306" s="97"/>
      <c r="Z306" s="97"/>
      <c r="AA306" s="97"/>
      <c r="AB306" s="97"/>
      <c r="AC306" s="97"/>
      <c r="AD306" s="97"/>
      <c r="AE306" s="97"/>
      <c r="AF306" s="97"/>
      <c r="AG306" s="97"/>
      <c r="AH306" s="97"/>
      <c r="AI306" s="97"/>
      <c r="AJ306" s="97"/>
    </row>
    <row r="307" spans="2:36" x14ac:dyDescent="0.2">
      <c r="B307" s="97"/>
      <c r="C307" s="97"/>
      <c r="D307" s="97"/>
      <c r="E307" s="97"/>
      <c r="F307" s="97"/>
      <c r="G307" s="97"/>
      <c r="H307" s="97"/>
      <c r="I307" s="97"/>
      <c r="J307" s="97"/>
      <c r="K307" s="97"/>
      <c r="L307" s="97"/>
      <c r="M307" s="97"/>
      <c r="N307" s="97"/>
      <c r="O307" s="97"/>
      <c r="P307" s="97"/>
      <c r="Q307" s="97"/>
      <c r="R307" s="97"/>
      <c r="S307" s="97"/>
      <c r="T307" s="97"/>
      <c r="U307" s="97"/>
      <c r="V307" s="97"/>
      <c r="W307" s="97"/>
      <c r="X307" s="97"/>
      <c r="Y307" s="97"/>
      <c r="Z307" s="97"/>
      <c r="AA307" s="97"/>
      <c r="AB307" s="97"/>
      <c r="AC307" s="97"/>
      <c r="AD307" s="97"/>
      <c r="AE307" s="97"/>
      <c r="AF307" s="97"/>
      <c r="AG307" s="97"/>
      <c r="AH307" s="97"/>
      <c r="AI307" s="97"/>
      <c r="AJ307" s="97"/>
    </row>
    <row r="308" spans="2:36" x14ac:dyDescent="0.2">
      <c r="B308" s="97"/>
      <c r="C308" s="97"/>
      <c r="D308" s="97"/>
      <c r="E308" s="97"/>
      <c r="F308" s="97"/>
      <c r="G308" s="97"/>
      <c r="H308" s="97"/>
      <c r="I308" s="97"/>
      <c r="J308" s="97"/>
      <c r="K308" s="97"/>
      <c r="L308" s="97"/>
      <c r="M308" s="97"/>
      <c r="N308" s="97"/>
      <c r="O308" s="97"/>
      <c r="P308" s="97"/>
      <c r="Q308" s="97"/>
      <c r="R308" s="97"/>
      <c r="S308" s="97"/>
      <c r="T308" s="97"/>
      <c r="U308" s="97"/>
      <c r="V308" s="97"/>
      <c r="W308" s="97"/>
      <c r="X308" s="97"/>
      <c r="Y308" s="97"/>
      <c r="Z308" s="97"/>
      <c r="AA308" s="97"/>
      <c r="AB308" s="97"/>
      <c r="AC308" s="97"/>
      <c r="AD308" s="97"/>
      <c r="AE308" s="97"/>
      <c r="AF308" s="97"/>
      <c r="AG308" s="97"/>
      <c r="AH308" s="97"/>
      <c r="AI308" s="97"/>
      <c r="AJ308" s="97"/>
    </row>
    <row r="309" spans="2:36" x14ac:dyDescent="0.2">
      <c r="B309" s="97"/>
      <c r="C309" s="97"/>
      <c r="D309" s="97"/>
      <c r="E309" s="97"/>
      <c r="F309" s="97"/>
      <c r="G309" s="97"/>
      <c r="H309" s="97"/>
      <c r="I309" s="97"/>
      <c r="J309" s="97"/>
      <c r="K309" s="97"/>
      <c r="L309" s="97"/>
      <c r="M309" s="97"/>
      <c r="N309" s="97"/>
      <c r="O309" s="97"/>
      <c r="P309" s="97"/>
      <c r="Q309" s="97"/>
      <c r="R309" s="97"/>
      <c r="S309" s="97"/>
      <c r="T309" s="97"/>
      <c r="U309" s="97"/>
      <c r="V309" s="97"/>
      <c r="W309" s="97"/>
      <c r="X309" s="97"/>
      <c r="Y309" s="97"/>
      <c r="Z309" s="97"/>
      <c r="AA309" s="97"/>
      <c r="AB309" s="97"/>
      <c r="AC309" s="97"/>
      <c r="AD309" s="97"/>
      <c r="AE309" s="97"/>
      <c r="AF309" s="97"/>
      <c r="AG309" s="97"/>
      <c r="AH309" s="97"/>
      <c r="AI309" s="97"/>
      <c r="AJ309" s="97"/>
    </row>
    <row r="310" spans="2:36" x14ac:dyDescent="0.2">
      <c r="B310" s="97"/>
      <c r="C310" s="97"/>
      <c r="D310" s="97"/>
      <c r="E310" s="97"/>
      <c r="F310" s="97"/>
      <c r="G310" s="97"/>
      <c r="H310" s="97"/>
      <c r="I310" s="97"/>
      <c r="J310" s="97"/>
      <c r="K310" s="97"/>
      <c r="L310" s="97"/>
      <c r="M310" s="97"/>
      <c r="N310" s="97"/>
      <c r="O310" s="97"/>
      <c r="P310" s="97"/>
      <c r="Q310" s="97"/>
      <c r="R310" s="97"/>
      <c r="S310" s="97"/>
      <c r="T310" s="97"/>
      <c r="U310" s="97"/>
      <c r="V310" s="97"/>
      <c r="W310" s="97"/>
      <c r="X310" s="97"/>
      <c r="Y310" s="97"/>
      <c r="Z310" s="97"/>
      <c r="AA310" s="97"/>
      <c r="AB310" s="97"/>
      <c r="AC310" s="97"/>
      <c r="AD310" s="97"/>
      <c r="AE310" s="97"/>
      <c r="AF310" s="97"/>
      <c r="AG310" s="97"/>
      <c r="AH310" s="97"/>
      <c r="AI310" s="97"/>
      <c r="AJ310" s="97"/>
    </row>
    <row r="311" spans="2:36" x14ac:dyDescent="0.2">
      <c r="B311" s="97"/>
      <c r="C311" s="97"/>
      <c r="D311" s="97"/>
      <c r="E311" s="97"/>
      <c r="F311" s="97"/>
      <c r="G311" s="97"/>
      <c r="H311" s="97"/>
      <c r="I311" s="97"/>
      <c r="J311" s="97"/>
      <c r="K311" s="97"/>
      <c r="L311" s="97"/>
      <c r="M311" s="97"/>
      <c r="N311" s="97"/>
      <c r="O311" s="97"/>
      <c r="P311" s="97"/>
      <c r="Q311" s="97"/>
      <c r="R311" s="97"/>
      <c r="S311" s="97"/>
      <c r="T311" s="97"/>
      <c r="U311" s="97"/>
      <c r="V311" s="97"/>
      <c r="W311" s="97"/>
      <c r="X311" s="97"/>
      <c r="Y311" s="97"/>
      <c r="Z311" s="97"/>
      <c r="AA311" s="97"/>
      <c r="AB311" s="97"/>
      <c r="AC311" s="97"/>
      <c r="AD311" s="97"/>
      <c r="AE311" s="97"/>
      <c r="AF311" s="97"/>
      <c r="AG311" s="97"/>
      <c r="AH311" s="97"/>
      <c r="AI311" s="97"/>
      <c r="AJ311" s="97"/>
    </row>
    <row r="312" spans="2:36" x14ac:dyDescent="0.2">
      <c r="B312" s="97"/>
      <c r="C312" s="97"/>
      <c r="D312" s="97"/>
      <c r="E312" s="97"/>
      <c r="F312" s="97"/>
      <c r="G312" s="97"/>
      <c r="H312" s="97"/>
      <c r="I312" s="97"/>
      <c r="J312" s="97"/>
      <c r="K312" s="97"/>
      <c r="L312" s="97"/>
      <c r="M312" s="97"/>
      <c r="N312" s="97"/>
      <c r="O312" s="97"/>
      <c r="P312" s="97"/>
      <c r="Q312" s="97"/>
      <c r="R312" s="97"/>
      <c r="S312" s="97"/>
      <c r="T312" s="97"/>
      <c r="U312" s="97"/>
      <c r="V312" s="97"/>
      <c r="W312" s="97"/>
      <c r="X312" s="97"/>
      <c r="Y312" s="97"/>
      <c r="Z312" s="97"/>
      <c r="AA312" s="97"/>
      <c r="AB312" s="97"/>
      <c r="AC312" s="97"/>
      <c r="AD312" s="97"/>
      <c r="AE312" s="97"/>
      <c r="AF312" s="97"/>
      <c r="AG312" s="97"/>
      <c r="AH312" s="97"/>
      <c r="AI312" s="97"/>
      <c r="AJ312" s="97"/>
    </row>
    <row r="313" spans="2:36" x14ac:dyDescent="0.2">
      <c r="B313" s="97"/>
      <c r="C313" s="97"/>
      <c r="D313" s="97"/>
      <c r="E313" s="97"/>
      <c r="F313" s="97"/>
      <c r="G313" s="97"/>
      <c r="H313" s="97"/>
      <c r="I313" s="97"/>
      <c r="J313" s="97"/>
      <c r="K313" s="97"/>
      <c r="L313" s="97"/>
      <c r="M313" s="97"/>
      <c r="N313" s="97"/>
      <c r="O313" s="97"/>
      <c r="P313" s="97"/>
      <c r="Q313" s="97"/>
      <c r="R313" s="97"/>
      <c r="S313" s="97"/>
      <c r="T313" s="97"/>
      <c r="U313" s="97"/>
      <c r="V313" s="97"/>
      <c r="W313" s="97"/>
      <c r="X313" s="97"/>
      <c r="Y313" s="97"/>
      <c r="Z313" s="97"/>
      <c r="AA313" s="97"/>
      <c r="AB313" s="97"/>
      <c r="AC313" s="97"/>
      <c r="AD313" s="97"/>
      <c r="AE313" s="97"/>
      <c r="AF313" s="97"/>
      <c r="AG313" s="97"/>
      <c r="AH313" s="97"/>
      <c r="AI313" s="97"/>
      <c r="AJ313" s="97"/>
    </row>
    <row r="314" spans="2:36" x14ac:dyDescent="0.2">
      <c r="B314" s="97"/>
      <c r="C314" s="97"/>
      <c r="D314" s="97"/>
      <c r="E314" s="97"/>
      <c r="F314" s="97"/>
      <c r="G314" s="97"/>
      <c r="H314" s="97"/>
      <c r="I314" s="97"/>
      <c r="J314" s="97"/>
      <c r="K314" s="97"/>
      <c r="L314" s="97"/>
      <c r="M314" s="97"/>
      <c r="N314" s="97"/>
      <c r="O314" s="97"/>
      <c r="P314" s="97"/>
      <c r="Q314" s="97"/>
      <c r="R314" s="97"/>
      <c r="S314" s="97"/>
      <c r="T314" s="97"/>
      <c r="U314" s="97"/>
      <c r="V314" s="97"/>
      <c r="W314" s="97"/>
      <c r="X314" s="97"/>
      <c r="Y314" s="97"/>
      <c r="Z314" s="97"/>
      <c r="AA314" s="97"/>
      <c r="AB314" s="97"/>
      <c r="AC314" s="97"/>
      <c r="AD314" s="97"/>
      <c r="AE314" s="97"/>
      <c r="AF314" s="97"/>
      <c r="AG314" s="97"/>
      <c r="AH314" s="97"/>
      <c r="AI314" s="97"/>
      <c r="AJ314" s="97"/>
    </row>
    <row r="315" spans="2:36" x14ac:dyDescent="0.2">
      <c r="B315" s="97"/>
      <c r="C315" s="97"/>
      <c r="D315" s="97"/>
      <c r="E315" s="97"/>
      <c r="F315" s="97"/>
      <c r="G315" s="97"/>
      <c r="H315" s="97"/>
      <c r="I315" s="97"/>
      <c r="J315" s="97"/>
      <c r="K315" s="97"/>
      <c r="L315" s="97"/>
      <c r="M315" s="97"/>
      <c r="N315" s="97"/>
      <c r="O315" s="97"/>
      <c r="P315" s="97"/>
      <c r="Q315" s="97"/>
      <c r="R315" s="97"/>
      <c r="S315" s="97"/>
      <c r="T315" s="97"/>
      <c r="U315" s="97"/>
      <c r="V315" s="97"/>
      <c r="W315" s="97"/>
      <c r="X315" s="97"/>
      <c r="Y315" s="97"/>
      <c r="Z315" s="97"/>
      <c r="AA315" s="97"/>
      <c r="AB315" s="97"/>
      <c r="AC315" s="97"/>
      <c r="AD315" s="97"/>
      <c r="AE315" s="97"/>
      <c r="AF315" s="97"/>
      <c r="AG315" s="97"/>
      <c r="AH315" s="97"/>
      <c r="AI315" s="97"/>
      <c r="AJ315" s="97"/>
    </row>
    <row r="316" spans="2:36" x14ac:dyDescent="0.2">
      <c r="B316" s="97"/>
      <c r="C316" s="97"/>
      <c r="D316" s="97"/>
      <c r="E316" s="97"/>
      <c r="F316" s="97"/>
      <c r="G316" s="97"/>
      <c r="H316" s="97"/>
      <c r="I316" s="97"/>
      <c r="J316" s="97"/>
      <c r="K316" s="97"/>
      <c r="L316" s="97"/>
      <c r="M316" s="97"/>
      <c r="N316" s="97"/>
      <c r="O316" s="97"/>
      <c r="P316" s="97"/>
      <c r="Q316" s="97"/>
      <c r="R316" s="97"/>
      <c r="S316" s="97"/>
      <c r="T316" s="97"/>
      <c r="U316" s="97"/>
      <c r="V316" s="97"/>
      <c r="W316" s="97"/>
      <c r="X316" s="97"/>
      <c r="Y316" s="97"/>
      <c r="Z316" s="97"/>
      <c r="AA316" s="97"/>
      <c r="AB316" s="97"/>
      <c r="AC316" s="97"/>
      <c r="AD316" s="97"/>
      <c r="AE316" s="97"/>
      <c r="AF316" s="97"/>
      <c r="AG316" s="97"/>
      <c r="AH316" s="97"/>
      <c r="AI316" s="97"/>
      <c r="AJ316" s="97"/>
    </row>
    <row r="317" spans="2:36" x14ac:dyDescent="0.2">
      <c r="B317" s="97"/>
      <c r="C317" s="97"/>
      <c r="D317" s="97"/>
      <c r="E317" s="97"/>
      <c r="F317" s="97"/>
      <c r="G317" s="97"/>
      <c r="H317" s="97"/>
      <c r="I317" s="97"/>
      <c r="J317" s="97"/>
      <c r="K317" s="97"/>
      <c r="L317" s="97"/>
      <c r="M317" s="97"/>
      <c r="N317" s="97"/>
      <c r="O317" s="97"/>
      <c r="P317" s="97"/>
      <c r="Q317" s="97"/>
      <c r="R317" s="97"/>
      <c r="S317" s="97"/>
      <c r="T317" s="97"/>
      <c r="U317" s="97"/>
      <c r="V317" s="97"/>
      <c r="W317" s="97"/>
      <c r="X317" s="97"/>
      <c r="Y317" s="97"/>
      <c r="Z317" s="97"/>
      <c r="AA317" s="97"/>
      <c r="AB317" s="97"/>
      <c r="AC317" s="97"/>
      <c r="AD317" s="97"/>
      <c r="AE317" s="97"/>
      <c r="AF317" s="97"/>
      <c r="AG317" s="97"/>
      <c r="AH317" s="97"/>
      <c r="AI317" s="97"/>
      <c r="AJ317" s="97"/>
    </row>
    <row r="318" spans="2:36" x14ac:dyDescent="0.2">
      <c r="B318" s="97"/>
      <c r="C318" s="97"/>
      <c r="D318" s="97"/>
      <c r="E318" s="97"/>
      <c r="F318" s="97"/>
      <c r="G318" s="97"/>
      <c r="H318" s="97"/>
      <c r="I318" s="97"/>
      <c r="J318" s="97"/>
      <c r="K318" s="97"/>
      <c r="L318" s="97"/>
      <c r="M318" s="97"/>
      <c r="N318" s="97"/>
      <c r="O318" s="97"/>
      <c r="P318" s="97"/>
      <c r="Q318" s="97"/>
      <c r="R318" s="97"/>
      <c r="S318" s="97"/>
      <c r="T318" s="97"/>
      <c r="U318" s="97"/>
      <c r="V318" s="97"/>
      <c r="W318" s="97"/>
      <c r="X318" s="97"/>
      <c r="Y318" s="97"/>
      <c r="Z318" s="97"/>
      <c r="AA318" s="97"/>
      <c r="AB318" s="97"/>
      <c r="AC318" s="97"/>
      <c r="AD318" s="97"/>
      <c r="AE318" s="97"/>
      <c r="AF318" s="97"/>
      <c r="AG318" s="97"/>
      <c r="AH318" s="97"/>
      <c r="AI318" s="97"/>
      <c r="AJ318" s="97"/>
    </row>
    <row r="319" spans="2:36" x14ac:dyDescent="0.2">
      <c r="B319" s="97"/>
      <c r="C319" s="97"/>
      <c r="D319" s="97"/>
      <c r="E319" s="97"/>
      <c r="F319" s="97"/>
      <c r="G319" s="97"/>
      <c r="H319" s="97"/>
      <c r="I319" s="97"/>
      <c r="J319" s="97"/>
      <c r="K319" s="97"/>
      <c r="L319" s="97"/>
      <c r="M319" s="97"/>
      <c r="N319" s="97"/>
      <c r="O319" s="97"/>
      <c r="P319" s="97"/>
      <c r="Q319" s="97"/>
      <c r="R319" s="97"/>
      <c r="S319" s="97"/>
      <c r="T319" s="97"/>
      <c r="U319" s="97"/>
      <c r="V319" s="97"/>
      <c r="W319" s="97"/>
      <c r="X319" s="97"/>
      <c r="Y319" s="97"/>
      <c r="Z319" s="97"/>
      <c r="AA319" s="97"/>
      <c r="AB319" s="97"/>
      <c r="AC319" s="97"/>
      <c r="AD319" s="97"/>
      <c r="AE319" s="97"/>
      <c r="AF319" s="97"/>
      <c r="AG319" s="97"/>
      <c r="AH319" s="97"/>
      <c r="AI319" s="97"/>
      <c r="AJ319" s="97"/>
    </row>
    <row r="320" spans="2:36" x14ac:dyDescent="0.2">
      <c r="B320" s="97"/>
      <c r="C320" s="97"/>
      <c r="D320" s="97"/>
      <c r="E320" s="97"/>
      <c r="F320" s="97"/>
      <c r="G320" s="97"/>
      <c r="H320" s="97"/>
      <c r="I320" s="97"/>
      <c r="J320" s="97"/>
      <c r="K320" s="97"/>
      <c r="L320" s="97"/>
      <c r="M320" s="97"/>
      <c r="N320" s="97"/>
      <c r="O320" s="97"/>
      <c r="P320" s="97"/>
      <c r="Q320" s="97"/>
      <c r="R320" s="97"/>
      <c r="S320" s="97"/>
      <c r="T320" s="97"/>
      <c r="U320" s="97"/>
      <c r="V320" s="97"/>
      <c r="W320" s="97"/>
      <c r="X320" s="97"/>
      <c r="Y320" s="97"/>
      <c r="Z320" s="97"/>
      <c r="AA320" s="97"/>
      <c r="AB320" s="97"/>
      <c r="AC320" s="97"/>
      <c r="AD320" s="97"/>
      <c r="AE320" s="97"/>
      <c r="AF320" s="97"/>
      <c r="AG320" s="97"/>
      <c r="AH320" s="97"/>
      <c r="AI320" s="97"/>
      <c r="AJ320" s="97"/>
    </row>
    <row r="321" spans="2:36" x14ac:dyDescent="0.2">
      <c r="B321" s="97"/>
      <c r="C321" s="97"/>
      <c r="D321" s="97"/>
      <c r="E321" s="97"/>
      <c r="F321" s="97"/>
      <c r="G321" s="97"/>
      <c r="H321" s="97"/>
      <c r="I321" s="97"/>
      <c r="J321" s="97"/>
      <c r="K321" s="97"/>
      <c r="L321" s="97"/>
      <c r="M321" s="97"/>
      <c r="N321" s="97"/>
      <c r="O321" s="97"/>
      <c r="P321" s="97"/>
      <c r="Q321" s="97"/>
      <c r="R321" s="97"/>
      <c r="S321" s="97"/>
      <c r="T321" s="97"/>
      <c r="U321" s="97"/>
      <c r="V321" s="97"/>
      <c r="W321" s="97"/>
      <c r="X321" s="97"/>
      <c r="Y321" s="97"/>
      <c r="Z321" s="97"/>
      <c r="AA321" s="97"/>
      <c r="AB321" s="97"/>
      <c r="AC321" s="97"/>
      <c r="AD321" s="97"/>
      <c r="AE321" s="97"/>
      <c r="AF321" s="97"/>
      <c r="AG321" s="97"/>
      <c r="AH321" s="97"/>
      <c r="AI321" s="97"/>
      <c r="AJ321" s="97"/>
    </row>
    <row r="322" spans="2:36" x14ac:dyDescent="0.2">
      <c r="B322" s="97"/>
      <c r="C322" s="97"/>
      <c r="D322" s="97"/>
      <c r="E322" s="97"/>
      <c r="F322" s="97"/>
      <c r="G322" s="97"/>
      <c r="H322" s="97"/>
      <c r="I322" s="97"/>
      <c r="J322" s="97"/>
      <c r="K322" s="97"/>
      <c r="L322" s="97"/>
      <c r="M322" s="97"/>
      <c r="N322" s="97"/>
      <c r="O322" s="97"/>
      <c r="P322" s="97"/>
      <c r="Q322" s="97"/>
      <c r="R322" s="97"/>
      <c r="S322" s="97"/>
      <c r="T322" s="97"/>
      <c r="U322" s="97"/>
      <c r="V322" s="97"/>
      <c r="W322" s="97"/>
      <c r="X322" s="97"/>
      <c r="Y322" s="97"/>
      <c r="Z322" s="97"/>
      <c r="AA322" s="97"/>
      <c r="AB322" s="97"/>
      <c r="AC322" s="97"/>
      <c r="AD322" s="97"/>
      <c r="AE322" s="97"/>
      <c r="AF322" s="97"/>
      <c r="AG322" s="97"/>
      <c r="AH322" s="97"/>
      <c r="AI322" s="97"/>
      <c r="AJ322" s="97"/>
    </row>
    <row r="323" spans="2:36" x14ac:dyDescent="0.2">
      <c r="B323" s="97"/>
      <c r="C323" s="97"/>
      <c r="D323" s="97"/>
      <c r="E323" s="97"/>
      <c r="F323" s="97"/>
      <c r="G323" s="97"/>
      <c r="H323" s="97"/>
      <c r="I323" s="97"/>
      <c r="J323" s="97"/>
      <c r="K323" s="97"/>
      <c r="L323" s="97"/>
      <c r="M323" s="97"/>
      <c r="N323" s="97"/>
      <c r="O323" s="97"/>
      <c r="P323" s="97"/>
      <c r="Q323" s="97"/>
      <c r="R323" s="97"/>
      <c r="S323" s="97"/>
      <c r="T323" s="97"/>
      <c r="U323" s="97"/>
      <c r="V323" s="97"/>
      <c r="W323" s="97"/>
      <c r="X323" s="97"/>
      <c r="Y323" s="97"/>
      <c r="Z323" s="97"/>
      <c r="AA323" s="97"/>
      <c r="AB323" s="97"/>
      <c r="AC323" s="97"/>
      <c r="AD323" s="97"/>
      <c r="AE323" s="97"/>
      <c r="AF323" s="97"/>
      <c r="AG323" s="97"/>
      <c r="AH323" s="97"/>
      <c r="AI323" s="97"/>
      <c r="AJ323" s="97"/>
    </row>
    <row r="324" spans="2:36" x14ac:dyDescent="0.2">
      <c r="B324" s="97"/>
      <c r="C324" s="97"/>
      <c r="D324" s="97"/>
      <c r="E324" s="97"/>
      <c r="F324" s="97"/>
      <c r="G324" s="97"/>
      <c r="H324" s="97"/>
      <c r="I324" s="97"/>
      <c r="J324" s="97"/>
      <c r="K324" s="97"/>
      <c r="L324" s="97"/>
      <c r="M324" s="97"/>
      <c r="N324" s="97"/>
      <c r="O324" s="97"/>
      <c r="P324" s="97"/>
      <c r="Q324" s="97"/>
      <c r="R324" s="97"/>
      <c r="S324" s="97"/>
      <c r="T324" s="97"/>
      <c r="U324" s="97"/>
      <c r="V324" s="97"/>
      <c r="W324" s="97"/>
      <c r="X324" s="97"/>
      <c r="Y324" s="97"/>
      <c r="Z324" s="97"/>
      <c r="AA324" s="97"/>
      <c r="AB324" s="97"/>
      <c r="AC324" s="97"/>
      <c r="AD324" s="97"/>
      <c r="AE324" s="97"/>
      <c r="AF324" s="97"/>
      <c r="AG324" s="97"/>
      <c r="AH324" s="97"/>
      <c r="AI324" s="97"/>
      <c r="AJ324" s="97"/>
    </row>
    <row r="325" spans="2:36" x14ac:dyDescent="0.2">
      <c r="B325" s="97"/>
      <c r="C325" s="97"/>
      <c r="D325" s="97"/>
      <c r="E325" s="97"/>
      <c r="F325" s="97"/>
      <c r="G325" s="97"/>
      <c r="H325" s="97"/>
      <c r="I325" s="97"/>
      <c r="J325" s="97"/>
      <c r="K325" s="97"/>
      <c r="L325" s="97"/>
      <c r="M325" s="97"/>
      <c r="N325" s="97"/>
      <c r="O325" s="97"/>
      <c r="P325" s="97"/>
      <c r="Q325" s="97"/>
      <c r="R325" s="97"/>
      <c r="S325" s="97"/>
      <c r="T325" s="97"/>
      <c r="U325" s="97"/>
      <c r="V325" s="97"/>
      <c r="W325" s="97"/>
      <c r="X325" s="97"/>
      <c r="Y325" s="97"/>
      <c r="Z325" s="97"/>
      <c r="AA325" s="97"/>
      <c r="AB325" s="97"/>
      <c r="AC325" s="97"/>
      <c r="AD325" s="97"/>
      <c r="AE325" s="97"/>
      <c r="AF325" s="97"/>
      <c r="AG325" s="97"/>
      <c r="AH325" s="97"/>
      <c r="AI325" s="97"/>
      <c r="AJ325" s="97"/>
    </row>
    <row r="326" spans="2:36" x14ac:dyDescent="0.2">
      <c r="B326" s="97"/>
      <c r="C326" s="97"/>
      <c r="D326" s="97"/>
      <c r="E326" s="97"/>
      <c r="F326" s="97"/>
      <c r="G326" s="97"/>
      <c r="H326" s="97"/>
      <c r="I326" s="97"/>
      <c r="J326" s="97"/>
      <c r="K326" s="97"/>
      <c r="L326" s="97"/>
      <c r="M326" s="97"/>
      <c r="N326" s="97"/>
      <c r="O326" s="97"/>
      <c r="P326" s="97"/>
      <c r="Q326" s="97"/>
      <c r="R326" s="97"/>
      <c r="S326" s="97"/>
      <c r="T326" s="97"/>
      <c r="U326" s="97"/>
      <c r="V326" s="97"/>
      <c r="W326" s="97"/>
      <c r="X326" s="97"/>
      <c r="Y326" s="97"/>
      <c r="Z326" s="97"/>
      <c r="AA326" s="97"/>
      <c r="AB326" s="97"/>
      <c r="AC326" s="97"/>
      <c r="AD326" s="97"/>
      <c r="AE326" s="97"/>
      <c r="AF326" s="97"/>
      <c r="AG326" s="97"/>
      <c r="AH326" s="97"/>
      <c r="AI326" s="97"/>
      <c r="AJ326" s="97"/>
    </row>
    <row r="327" spans="2:36" x14ac:dyDescent="0.2">
      <c r="B327" s="97"/>
      <c r="C327" s="97"/>
      <c r="D327" s="97"/>
      <c r="E327" s="97"/>
      <c r="F327" s="97"/>
      <c r="G327" s="97"/>
      <c r="H327" s="97"/>
      <c r="I327" s="97"/>
      <c r="J327" s="97"/>
      <c r="K327" s="97"/>
      <c r="L327" s="97"/>
      <c r="M327" s="97"/>
      <c r="N327" s="97"/>
      <c r="O327" s="97"/>
      <c r="P327" s="97"/>
      <c r="Q327" s="97"/>
      <c r="R327" s="97"/>
      <c r="S327" s="97"/>
      <c r="T327" s="97"/>
      <c r="U327" s="97"/>
      <c r="V327" s="97"/>
      <c r="W327" s="97"/>
      <c r="X327" s="97"/>
      <c r="Y327" s="97"/>
      <c r="Z327" s="97"/>
      <c r="AA327" s="97"/>
      <c r="AB327" s="97"/>
      <c r="AC327" s="97"/>
      <c r="AD327" s="97"/>
      <c r="AE327" s="97"/>
      <c r="AF327" s="97"/>
      <c r="AG327" s="97"/>
      <c r="AH327" s="97"/>
      <c r="AI327" s="97"/>
      <c r="AJ327" s="97"/>
    </row>
    <row r="328" spans="2:36" x14ac:dyDescent="0.2">
      <c r="B328" s="97"/>
      <c r="C328" s="97"/>
      <c r="D328" s="97"/>
      <c r="E328" s="97"/>
      <c r="F328" s="97"/>
      <c r="G328" s="97"/>
      <c r="H328" s="97"/>
      <c r="I328" s="97"/>
      <c r="J328" s="97"/>
      <c r="K328" s="97"/>
      <c r="L328" s="97"/>
      <c r="M328" s="97"/>
      <c r="N328" s="97"/>
      <c r="O328" s="97"/>
      <c r="P328" s="97"/>
      <c r="Q328" s="97"/>
      <c r="R328" s="97"/>
      <c r="S328" s="97"/>
      <c r="T328" s="97"/>
      <c r="U328" s="97"/>
      <c r="V328" s="97"/>
      <c r="W328" s="97"/>
      <c r="X328" s="97"/>
      <c r="Y328" s="97"/>
      <c r="Z328" s="97"/>
      <c r="AA328" s="97"/>
      <c r="AB328" s="97"/>
      <c r="AC328" s="97"/>
      <c r="AD328" s="97"/>
      <c r="AE328" s="97"/>
      <c r="AF328" s="97"/>
      <c r="AG328" s="97"/>
      <c r="AH328" s="97"/>
      <c r="AI328" s="97"/>
      <c r="AJ328" s="97"/>
    </row>
    <row r="329" spans="2:36" x14ac:dyDescent="0.2">
      <c r="B329" s="97"/>
      <c r="C329" s="97"/>
      <c r="D329" s="97"/>
      <c r="E329" s="97"/>
      <c r="F329" s="97"/>
      <c r="G329" s="97"/>
      <c r="H329" s="97"/>
      <c r="I329" s="97"/>
      <c r="J329" s="97"/>
      <c r="K329" s="97"/>
      <c r="L329" s="97"/>
      <c r="M329" s="97"/>
      <c r="N329" s="97"/>
      <c r="O329" s="97"/>
      <c r="P329" s="97"/>
      <c r="Q329" s="97"/>
      <c r="R329" s="97"/>
      <c r="S329" s="97"/>
      <c r="T329" s="97"/>
      <c r="U329" s="97"/>
      <c r="V329" s="97"/>
      <c r="W329" s="97"/>
      <c r="X329" s="97"/>
      <c r="Y329" s="97"/>
      <c r="Z329" s="97"/>
      <c r="AA329" s="97"/>
      <c r="AB329" s="97"/>
      <c r="AC329" s="97"/>
      <c r="AD329" s="97"/>
      <c r="AE329" s="97"/>
      <c r="AF329" s="97"/>
      <c r="AG329" s="97"/>
      <c r="AH329" s="97"/>
      <c r="AI329" s="97"/>
      <c r="AJ329" s="97"/>
    </row>
    <row r="330" spans="2:36" x14ac:dyDescent="0.2">
      <c r="B330" s="97"/>
      <c r="C330" s="97"/>
      <c r="D330" s="97"/>
      <c r="E330" s="97"/>
      <c r="F330" s="97"/>
      <c r="G330" s="97"/>
      <c r="H330" s="97"/>
      <c r="I330" s="97"/>
      <c r="J330" s="97"/>
      <c r="K330" s="97"/>
      <c r="L330" s="97"/>
      <c r="M330" s="97"/>
      <c r="N330" s="97"/>
      <c r="O330" s="97"/>
      <c r="P330" s="97"/>
      <c r="Q330" s="97"/>
      <c r="R330" s="97"/>
      <c r="S330" s="97"/>
      <c r="T330" s="97"/>
      <c r="U330" s="97"/>
      <c r="V330" s="97"/>
      <c r="W330" s="97"/>
      <c r="X330" s="97"/>
      <c r="Y330" s="97"/>
      <c r="Z330" s="97"/>
      <c r="AA330" s="97"/>
      <c r="AB330" s="97"/>
      <c r="AC330" s="97"/>
      <c r="AD330" s="97"/>
      <c r="AE330" s="97"/>
      <c r="AF330" s="97"/>
      <c r="AG330" s="97"/>
      <c r="AH330" s="97"/>
      <c r="AI330" s="97"/>
      <c r="AJ330" s="97"/>
    </row>
    <row r="331" spans="2:36" x14ac:dyDescent="0.2">
      <c r="B331" s="97"/>
      <c r="C331" s="97"/>
      <c r="D331" s="97"/>
      <c r="E331" s="97"/>
      <c r="F331" s="97"/>
      <c r="G331" s="97"/>
      <c r="H331" s="97"/>
      <c r="I331" s="97"/>
      <c r="J331" s="97"/>
      <c r="K331" s="97"/>
      <c r="L331" s="97"/>
      <c r="M331" s="97"/>
      <c r="N331" s="97"/>
      <c r="O331" s="97"/>
      <c r="P331" s="97"/>
      <c r="Q331" s="97"/>
      <c r="R331" s="97"/>
      <c r="S331" s="97"/>
      <c r="T331" s="97"/>
      <c r="U331" s="97"/>
      <c r="V331" s="97"/>
      <c r="W331" s="97"/>
      <c r="X331" s="97"/>
      <c r="Y331" s="97"/>
      <c r="Z331" s="97"/>
      <c r="AA331" s="97"/>
      <c r="AB331" s="97"/>
      <c r="AC331" s="97"/>
      <c r="AD331" s="97"/>
      <c r="AE331" s="97"/>
      <c r="AF331" s="97"/>
      <c r="AG331" s="97"/>
      <c r="AH331" s="97"/>
      <c r="AI331" s="97"/>
      <c r="AJ331" s="97"/>
    </row>
    <row r="332" spans="2:36" x14ac:dyDescent="0.2">
      <c r="B332" s="97"/>
      <c r="C332" s="97"/>
      <c r="D332" s="97"/>
      <c r="E332" s="97"/>
      <c r="F332" s="97"/>
      <c r="G332" s="97"/>
      <c r="H332" s="97"/>
      <c r="I332" s="97"/>
      <c r="J332" s="97"/>
      <c r="K332" s="97"/>
      <c r="L332" s="97"/>
      <c r="M332" s="97"/>
      <c r="N332" s="97"/>
      <c r="O332" s="97"/>
      <c r="P332" s="97"/>
      <c r="Q332" s="97"/>
      <c r="R332" s="97"/>
      <c r="S332" s="97"/>
      <c r="T332" s="97"/>
      <c r="U332" s="97"/>
      <c r="V332" s="97"/>
      <c r="W332" s="97"/>
      <c r="X332" s="97"/>
      <c r="Y332" s="97"/>
      <c r="Z332" s="97"/>
      <c r="AA332" s="97"/>
      <c r="AB332" s="97"/>
      <c r="AC332" s="97"/>
      <c r="AD332" s="97"/>
      <c r="AE332" s="97"/>
      <c r="AF332" s="97"/>
      <c r="AG332" s="97"/>
      <c r="AH332" s="97"/>
      <c r="AI332" s="97"/>
      <c r="AJ332" s="97"/>
    </row>
  </sheetData>
  <mergeCells count="2">
    <mergeCell ref="B2:L2"/>
    <mergeCell ref="B4:L4"/>
  </mergeCells>
  <printOptions gridLines="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4C28C-EDBC-4424-A8DC-13F3404B49C8}">
  <sheetPr>
    <pageSetUpPr fitToPage="1"/>
  </sheetPr>
  <dimension ref="B2:AU381"/>
  <sheetViews>
    <sheetView showGridLines="0" topLeftCell="A17" zoomScale="90" zoomScaleNormal="90" zoomScaleSheetLayoutView="100" workbookViewId="0">
      <pane xSplit="2" topLeftCell="C1" activePane="topRight" state="frozen"/>
      <selection activeCell="A16" sqref="A16"/>
      <selection pane="topRight" activeCell="A16" sqref="A16"/>
    </sheetView>
  </sheetViews>
  <sheetFormatPr defaultColWidth="9.42578125" defaultRowHeight="15" x14ac:dyDescent="0.2"/>
  <cols>
    <col min="1" max="1" width="1.85546875" style="28" customWidth="1"/>
    <col min="2" max="2" width="31.7109375" style="28" bestFit="1" customWidth="1"/>
    <col min="3" max="10" width="9.85546875" style="28" bestFit="1" customWidth="1"/>
    <col min="11" max="12" width="10.85546875" style="28" bestFit="1" customWidth="1"/>
    <col min="13" max="13" width="9.85546875" style="28" bestFit="1" customWidth="1"/>
    <col min="14" max="14" width="1.42578125" style="28" customWidth="1"/>
    <col min="15" max="18" width="11.140625" style="28" bestFit="1" customWidth="1"/>
    <col min="19" max="19" width="86.85546875" style="26" customWidth="1"/>
    <col min="20" max="20" width="9.42578125" style="28"/>
    <col min="21" max="21" width="20.5703125" style="28" bestFit="1" customWidth="1"/>
    <col min="22" max="16384" width="9.42578125" style="28"/>
  </cols>
  <sheetData>
    <row r="2" spans="2:47" ht="26.25" x14ac:dyDescent="0.4">
      <c r="B2" s="23" t="s">
        <v>53</v>
      </c>
      <c r="C2" s="23"/>
      <c r="D2" s="23"/>
      <c r="E2" s="23"/>
      <c r="F2" s="23"/>
      <c r="G2" s="23"/>
      <c r="H2" s="23"/>
      <c r="I2" s="23"/>
      <c r="J2" s="23"/>
      <c r="K2" s="23"/>
      <c r="L2" s="23"/>
      <c r="M2" s="24"/>
      <c r="N2" s="25"/>
      <c r="O2" s="24"/>
      <c r="P2" s="24"/>
      <c r="Q2" s="24"/>
      <c r="R2" s="24"/>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row>
    <row r="3" spans="2:47" ht="15.75" customHeight="1" x14ac:dyDescent="0.4">
      <c r="B3" s="25"/>
      <c r="C3" s="25"/>
      <c r="D3" s="25"/>
      <c r="E3" s="25"/>
      <c r="F3" s="25"/>
      <c r="G3" s="25"/>
      <c r="H3" s="25"/>
      <c r="I3" s="25"/>
      <c r="J3" s="25"/>
      <c r="K3" s="25"/>
      <c r="L3" s="25"/>
      <c r="M3" s="25"/>
      <c r="N3" s="25"/>
      <c r="O3" s="25"/>
      <c r="P3" s="25"/>
      <c r="Q3" s="25"/>
      <c r="R3" s="25"/>
    </row>
    <row r="4" spans="2:47" s="35" customFormat="1" ht="21" x14ac:dyDescent="0.35">
      <c r="B4" s="29" t="str">
        <f>'[1]Data Sheet'!B1</f>
        <v>TILAKNAGAR INDUSTRIES LTD</v>
      </c>
      <c r="C4" s="30"/>
      <c r="D4" s="30"/>
      <c r="E4" s="30"/>
      <c r="F4" s="30"/>
      <c r="G4" s="30"/>
      <c r="H4" s="30"/>
      <c r="I4" s="30"/>
      <c r="J4" s="30"/>
      <c r="K4" s="30"/>
      <c r="L4" s="30"/>
      <c r="M4" s="31"/>
      <c r="N4" s="32"/>
      <c r="O4" s="33" t="s">
        <v>54</v>
      </c>
      <c r="P4" s="33"/>
      <c r="Q4" s="33"/>
      <c r="R4" s="33"/>
      <c r="S4" s="26"/>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row>
    <row r="5" spans="2:47" s="35" customFormat="1" ht="15.75" x14ac:dyDescent="0.25">
      <c r="B5" s="36" t="s">
        <v>55</v>
      </c>
      <c r="C5" s="37">
        <f>'[1]Data Sheet'!B16</f>
        <v>42094</v>
      </c>
      <c r="D5" s="37">
        <f>'[1]Data Sheet'!C16</f>
        <v>42460</v>
      </c>
      <c r="E5" s="37">
        <f>'[1]Data Sheet'!D16</f>
        <v>42825</v>
      </c>
      <c r="F5" s="37">
        <f>'[1]Data Sheet'!E16</f>
        <v>43190</v>
      </c>
      <c r="G5" s="37">
        <f>'[1]Data Sheet'!F16</f>
        <v>43555</v>
      </c>
      <c r="H5" s="37">
        <f>'[1]Data Sheet'!G16</f>
        <v>43921</v>
      </c>
      <c r="I5" s="37">
        <f>'[1]Data Sheet'!H16</f>
        <v>44286</v>
      </c>
      <c r="J5" s="37">
        <f>'[1]Data Sheet'!I16</f>
        <v>44651</v>
      </c>
      <c r="K5" s="37">
        <f>'[1]Data Sheet'!J16</f>
        <v>45016</v>
      </c>
      <c r="L5" s="37">
        <f>'[1]Data Sheet'!K16</f>
        <v>45382</v>
      </c>
      <c r="M5" s="38" t="s">
        <v>56</v>
      </c>
      <c r="N5" s="39"/>
      <c r="O5" s="37" t="s">
        <v>57</v>
      </c>
      <c r="P5" s="37" t="s">
        <v>58</v>
      </c>
      <c r="Q5" s="37" t="s">
        <v>59</v>
      </c>
      <c r="R5" s="37" t="s">
        <v>60</v>
      </c>
      <c r="S5" s="26"/>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row>
    <row r="6" spans="2:47" s="35" customFormat="1" ht="15.75" x14ac:dyDescent="0.25">
      <c r="B6" s="40" t="s">
        <v>61</v>
      </c>
      <c r="C6" s="41">
        <f>'[1]Data Sheet'!B17</f>
        <v>748.23</v>
      </c>
      <c r="D6" s="41">
        <f>'[1]Data Sheet'!C17</f>
        <v>457.79</v>
      </c>
      <c r="E6" s="41">
        <f>'[1]Data Sheet'!D17</f>
        <v>515.03</v>
      </c>
      <c r="F6" s="41">
        <f>'[1]Data Sheet'!E17</f>
        <v>577.77</v>
      </c>
      <c r="G6" s="41">
        <f>'[1]Data Sheet'!F17</f>
        <v>661.33</v>
      </c>
      <c r="H6" s="41">
        <f>'[1]Data Sheet'!G17</f>
        <v>652.83000000000004</v>
      </c>
      <c r="I6" s="41">
        <f>'[1]Data Sheet'!H17</f>
        <v>548.75</v>
      </c>
      <c r="J6" s="41">
        <f>'[1]Data Sheet'!I17</f>
        <v>783.37</v>
      </c>
      <c r="K6" s="41">
        <f>'[1]Data Sheet'!J17</f>
        <v>1164.3599999999999</v>
      </c>
      <c r="L6" s="41">
        <f>'[1]Data Sheet'!K17</f>
        <v>1393.95</v>
      </c>
      <c r="M6" s="41">
        <f>SUM('[1]Quarterly Results'!J4:M4)</f>
        <v>1393.96</v>
      </c>
      <c r="N6" s="42"/>
      <c r="O6" s="43">
        <f>(L6/C6)^(1/9)-1</f>
        <v>7.1577446288271229E-2</v>
      </c>
      <c r="P6" s="43">
        <f>(L6/E6)^(1/7)-1</f>
        <v>0.15285191197592995</v>
      </c>
      <c r="Q6" s="43">
        <f>(L6/G6)^(1/5)-1</f>
        <v>0.16082243868768575</v>
      </c>
      <c r="R6" s="43">
        <f>(L6/I6)^(1/3)-1</f>
        <v>0.3644497758549492</v>
      </c>
      <c r="S6" s="26"/>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row>
    <row r="7" spans="2:47" s="35" customFormat="1" ht="30" x14ac:dyDescent="0.25">
      <c r="B7" s="44" t="s">
        <v>62</v>
      </c>
      <c r="C7" s="45"/>
      <c r="D7" s="46">
        <f>D6/C6-1</f>
        <v>-0.38816941314836351</v>
      </c>
      <c r="E7" s="46">
        <f t="shared" ref="E7:L7" si="0">E6/D6-1</f>
        <v>0.12503549662508995</v>
      </c>
      <c r="F7" s="46">
        <f t="shared" si="0"/>
        <v>0.12181814651573708</v>
      </c>
      <c r="G7" s="46">
        <f t="shared" si="0"/>
        <v>0.14462502379839748</v>
      </c>
      <c r="H7" s="46">
        <f t="shared" si="0"/>
        <v>-1.2852887363343557E-2</v>
      </c>
      <c r="I7" s="46">
        <f t="shared" si="0"/>
        <v>-0.1594289478118347</v>
      </c>
      <c r="J7" s="46">
        <f t="shared" si="0"/>
        <v>0.42755353075170843</v>
      </c>
      <c r="K7" s="46">
        <f t="shared" si="0"/>
        <v>0.4863474475662839</v>
      </c>
      <c r="L7" s="46">
        <f t="shared" si="0"/>
        <v>0.19718128413892622</v>
      </c>
      <c r="M7" s="47"/>
      <c r="N7" s="48"/>
      <c r="O7" s="43"/>
      <c r="P7" s="43"/>
      <c r="Q7" s="43"/>
      <c r="R7" s="43"/>
      <c r="S7" s="26" t="s">
        <v>63</v>
      </c>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row>
    <row r="8" spans="2:47" ht="15.75" x14ac:dyDescent="0.25">
      <c r="B8" s="49" t="s">
        <v>64</v>
      </c>
      <c r="C8" s="50">
        <f>SUM('[1]Data Sheet'!B18,'[1]Data Sheet'!B20:B24, -1*'[1]Data Sheet'!B19)</f>
        <v>653.16</v>
      </c>
      <c r="D8" s="50">
        <f>SUM('[1]Data Sheet'!C18,'[1]Data Sheet'!C20:C24, -1*'[1]Data Sheet'!C19)</f>
        <v>579.83000000000004</v>
      </c>
      <c r="E8" s="50">
        <f>SUM('[1]Data Sheet'!D18,'[1]Data Sheet'!D20:D24, -1*'[1]Data Sheet'!D19)</f>
        <v>609.12</v>
      </c>
      <c r="F8" s="50">
        <f>SUM('[1]Data Sheet'!E18,'[1]Data Sheet'!E20:E24, -1*'[1]Data Sheet'!E19)</f>
        <v>574.81000000000006</v>
      </c>
      <c r="G8" s="50">
        <f>SUM('[1]Data Sheet'!F18,'[1]Data Sheet'!F20:F24, -1*'[1]Data Sheet'!F19)</f>
        <v>605.19000000000005</v>
      </c>
      <c r="H8" s="50">
        <f>SUM('[1]Data Sheet'!G18,'[1]Data Sheet'!G20:G24, -1*'[1]Data Sheet'!G19)</f>
        <v>704.78000000000009</v>
      </c>
      <c r="I8" s="50">
        <f>SUM('[1]Data Sheet'!H18,'[1]Data Sheet'!H20:H24, -1*'[1]Data Sheet'!H19)</f>
        <v>494.54</v>
      </c>
      <c r="J8" s="50">
        <f>SUM('[1]Data Sheet'!I18,'[1]Data Sheet'!I20:I24, -1*'[1]Data Sheet'!I19)</f>
        <v>671.25</v>
      </c>
      <c r="K8" s="50">
        <f>SUM('[1]Data Sheet'!J18,'[1]Data Sheet'!J20:J24, -1*'[1]Data Sheet'!J19)</f>
        <v>1027.1299999999999</v>
      </c>
      <c r="L8" s="50">
        <f>SUM('[1]Data Sheet'!K18,'[1]Data Sheet'!K20:K24, -1*'[1]Data Sheet'!K19)</f>
        <v>1208.51</v>
      </c>
      <c r="M8" s="50">
        <f>SUM('[1]Quarterly Results'!J6:M6)</f>
        <v>1208.52</v>
      </c>
      <c r="N8" s="51"/>
      <c r="O8" s="43">
        <f t="shared" ref="O8:O32" si="1">(L8/C8)^(1/9)-1</f>
        <v>7.0760388107098837E-2</v>
      </c>
      <c r="P8" s="43">
        <f t="shared" ref="P8:P32" si="2">(L8/E8)^(1/7)-1</f>
        <v>0.10282542472057621</v>
      </c>
      <c r="Q8" s="43">
        <f t="shared" ref="Q8:Q35" si="3">(L8/G8)^(1/5)-1</f>
        <v>0.1483431946946292</v>
      </c>
      <c r="R8" s="43">
        <f t="shared" ref="R8:R35" si="4">(L8/I8)^(1/3)-1</f>
        <v>0.34694421064523739</v>
      </c>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row>
    <row r="9" spans="2:47" ht="15.75" customHeight="1" x14ac:dyDescent="0.25">
      <c r="B9" s="52" t="s">
        <v>65</v>
      </c>
      <c r="C9" s="53">
        <f>'[1]Data Sheet'!B18/'[1]Data Sheet'!B17</f>
        <v>0.2647314328481884</v>
      </c>
      <c r="D9" s="53">
        <f>'[1]Data Sheet'!C18/'[1]Data Sheet'!C17</f>
        <v>0.5672033028244392</v>
      </c>
      <c r="E9" s="53">
        <f>'[1]Data Sheet'!D18/'[1]Data Sheet'!D17</f>
        <v>0.28988602605673458</v>
      </c>
      <c r="F9" s="53">
        <f>'[1]Data Sheet'!E18/'[1]Data Sheet'!E17</f>
        <v>0.25593229139623036</v>
      </c>
      <c r="G9" s="53">
        <f>'[1]Data Sheet'!F18/'[1]Data Sheet'!F17</f>
        <v>0.24078750396927404</v>
      </c>
      <c r="H9" s="53">
        <f>'[1]Data Sheet'!G18/'[1]Data Sheet'!G17</f>
        <v>0.24384602423295496</v>
      </c>
      <c r="I9" s="53">
        <f>'[1]Data Sheet'!H18/'[1]Data Sheet'!H17</f>
        <v>0.26467425968109343</v>
      </c>
      <c r="J9" s="53">
        <f>'[1]Data Sheet'!I18/'[1]Data Sheet'!I17</f>
        <v>0.22906161839233058</v>
      </c>
      <c r="K9" s="53">
        <f>'[1]Data Sheet'!J18/'[1]Data Sheet'!J17</f>
        <v>0.25449173795046209</v>
      </c>
      <c r="L9" s="53">
        <f>'[1]Data Sheet'!K18/'[1]Data Sheet'!K17</f>
        <v>0.49657448258545861</v>
      </c>
      <c r="M9" s="47"/>
      <c r="N9" s="48"/>
      <c r="O9" s="43"/>
      <c r="P9" s="43"/>
      <c r="Q9" s="43"/>
      <c r="R9" s="43"/>
      <c r="S9" s="26" t="s">
        <v>66</v>
      </c>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row>
    <row r="10" spans="2:47" ht="15.75" x14ac:dyDescent="0.25">
      <c r="B10" s="52" t="s">
        <v>67</v>
      </c>
      <c r="C10" s="53">
        <f>'[1]Data Sheet'!B20/'[1]Data Sheet'!B17</f>
        <v>6.5888830974432993E-3</v>
      </c>
      <c r="D10" s="53">
        <f>'[1]Data Sheet'!C20/'[1]Data Sheet'!C17</f>
        <v>1.1861333799340307E-2</v>
      </c>
      <c r="E10" s="53">
        <f>'[1]Data Sheet'!D20/'[1]Data Sheet'!D17</f>
        <v>9.0868493097489463E-3</v>
      </c>
      <c r="F10" s="53">
        <f>'[1]Data Sheet'!E20/'[1]Data Sheet'!E17</f>
        <v>6.2308531076379877E-3</v>
      </c>
      <c r="G10" s="53">
        <f>'[1]Data Sheet'!F20/'[1]Data Sheet'!F17</f>
        <v>9.8740417038392335E-3</v>
      </c>
      <c r="H10" s="53">
        <f>'[1]Data Sheet'!G20/'[1]Data Sheet'!G17</f>
        <v>5.8054930073679206E-3</v>
      </c>
      <c r="I10" s="53">
        <f>'[1]Data Sheet'!H20/'[1]Data Sheet'!H17</f>
        <v>6.6150341685649204E-3</v>
      </c>
      <c r="J10" s="53">
        <f>'[1]Data Sheet'!I20/'[1]Data Sheet'!I17</f>
        <v>6.0635459616783897E-3</v>
      </c>
      <c r="K10" s="53">
        <f>'[1]Data Sheet'!J20/'[1]Data Sheet'!J17</f>
        <v>4.9984540863650421E-3</v>
      </c>
      <c r="L10" s="53">
        <f>'[1]Data Sheet'!K20/'[1]Data Sheet'!K17</f>
        <v>0</v>
      </c>
      <c r="M10" s="47"/>
      <c r="N10" s="48"/>
      <c r="O10" s="43"/>
      <c r="P10" s="43"/>
      <c r="Q10" s="43"/>
      <c r="R10" s="43"/>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row>
    <row r="11" spans="2:47" ht="15.75" x14ac:dyDescent="0.25">
      <c r="B11" s="52" t="s">
        <v>68</v>
      </c>
      <c r="C11" s="53">
        <f>'[1]Data Sheet'!B21/'[1]Data Sheet'!B17</f>
        <v>0.30217981102067543</v>
      </c>
      <c r="D11" s="53">
        <f>'[1]Data Sheet'!C21/'[1]Data Sheet'!C17</f>
        <v>3.3552502239017887E-2</v>
      </c>
      <c r="E11" s="53">
        <f>'[1]Data Sheet'!D21/'[1]Data Sheet'!D17</f>
        <v>0.38533677649845643</v>
      </c>
      <c r="F11" s="53">
        <f>'[1]Data Sheet'!E21/'[1]Data Sheet'!E17</f>
        <v>0.29459819651418384</v>
      </c>
      <c r="G11" s="53">
        <f>'[1]Data Sheet'!F21/'[1]Data Sheet'!F17</f>
        <v>0.33080307864454961</v>
      </c>
      <c r="H11" s="53">
        <f>'[1]Data Sheet'!G21/'[1]Data Sheet'!G17</f>
        <v>0.29482407364857616</v>
      </c>
      <c r="I11" s="53">
        <f>'[1]Data Sheet'!H21/'[1]Data Sheet'!H17</f>
        <v>0.3310979498861048</v>
      </c>
      <c r="J11" s="53">
        <f>'[1]Data Sheet'!I21/'[1]Data Sheet'!I17</f>
        <v>0.30795154269374625</v>
      </c>
      <c r="K11" s="53">
        <f>'[1]Data Sheet'!J21/'[1]Data Sheet'!J17</f>
        <v>0.34623312377615173</v>
      </c>
      <c r="L11" s="53">
        <f>'[1]Data Sheet'!K21/'[1]Data Sheet'!K17</f>
        <v>0</v>
      </c>
      <c r="M11" s="47"/>
      <c r="N11" s="48"/>
      <c r="O11" s="43"/>
      <c r="P11" s="43"/>
      <c r="Q11" s="43"/>
      <c r="R11" s="43"/>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row>
    <row r="12" spans="2:47" ht="15.75" x14ac:dyDescent="0.25">
      <c r="B12" s="52" t="s">
        <v>69</v>
      </c>
      <c r="C12" s="53">
        <f>'[1]Data Sheet'!B22/'[1]Data Sheet'!B17</f>
        <v>2.8480547425256936E-2</v>
      </c>
      <c r="D12" s="53">
        <f>'[1]Data Sheet'!C22/'[1]Data Sheet'!C17</f>
        <v>7.4510146573756528E-2</v>
      </c>
      <c r="E12" s="53">
        <f>'[1]Data Sheet'!D22/'[1]Data Sheet'!D17</f>
        <v>5.4967671786109548E-2</v>
      </c>
      <c r="F12" s="53">
        <f>'[1]Data Sheet'!E22/'[1]Data Sheet'!E17</f>
        <v>3.8129359433684687E-2</v>
      </c>
      <c r="G12" s="53">
        <f>'[1]Data Sheet'!F22/'[1]Data Sheet'!F17</f>
        <v>5.0353076376393018E-2</v>
      </c>
      <c r="H12" s="53">
        <f>'[1]Data Sheet'!G22/'[1]Data Sheet'!G17</f>
        <v>4.5402325260787649E-2</v>
      </c>
      <c r="I12" s="53">
        <f>'[1]Data Sheet'!H22/'[1]Data Sheet'!H17</f>
        <v>4.6687927107061503E-2</v>
      </c>
      <c r="J12" s="53">
        <f>'[1]Data Sheet'!I22/'[1]Data Sheet'!I17</f>
        <v>4.160230797707342E-2</v>
      </c>
      <c r="K12" s="53">
        <f>'[1]Data Sheet'!J22/'[1]Data Sheet'!J17</f>
        <v>3.2575835652203788E-2</v>
      </c>
      <c r="L12" s="53">
        <f>'[1]Data Sheet'!K22/'[1]Data Sheet'!K17</f>
        <v>3.3602353025574808E-2</v>
      </c>
      <c r="M12" s="47"/>
      <c r="N12" s="48"/>
      <c r="O12" s="43"/>
      <c r="P12" s="43"/>
      <c r="Q12" s="43"/>
      <c r="R12" s="43"/>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row>
    <row r="13" spans="2:47" ht="15.75" x14ac:dyDescent="0.25">
      <c r="B13" s="54" t="s">
        <v>70</v>
      </c>
      <c r="C13" s="55">
        <f>'[1]Data Sheet'!B23/'[1]Data Sheet'!B17</f>
        <v>0.25983988880424463</v>
      </c>
      <c r="D13" s="55">
        <f>'[1]Data Sheet'!C23/'[1]Data Sheet'!C17</f>
        <v>0.3539395792830774</v>
      </c>
      <c r="E13" s="55">
        <f>'[1]Data Sheet'!D23/'[1]Data Sheet'!D17</f>
        <v>0.31299147622468593</v>
      </c>
      <c r="F13" s="55">
        <f>'[1]Data Sheet'!E23/'[1]Data Sheet'!E17</f>
        <v>0.28153071291344306</v>
      </c>
      <c r="G13" s="55">
        <f>'[1]Data Sheet'!F23/'[1]Data Sheet'!F17</f>
        <v>0.19451710946123718</v>
      </c>
      <c r="H13" s="55">
        <f>'[1]Data Sheet'!G23/'[1]Data Sheet'!G17</f>
        <v>0.20452491460257649</v>
      </c>
      <c r="I13" s="55">
        <f>'[1]Data Sheet'!H23/'[1]Data Sheet'!H17</f>
        <v>0.2389794988610478</v>
      </c>
      <c r="J13" s="55">
        <f>'[1]Data Sheet'!I23/'[1]Data Sheet'!I17</f>
        <v>0.23739739841964844</v>
      </c>
      <c r="K13" s="55">
        <f>'[1]Data Sheet'!J23/'[1]Data Sheet'!J17</f>
        <v>0.23655055137586317</v>
      </c>
      <c r="L13" s="55">
        <f>'[1]Data Sheet'!K23/'[1]Data Sheet'!K17</f>
        <v>0</v>
      </c>
      <c r="M13" s="56"/>
      <c r="N13" s="48"/>
      <c r="O13" s="57"/>
      <c r="P13" s="57"/>
      <c r="Q13" s="57"/>
      <c r="R13" s="5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row>
    <row r="14" spans="2:47" ht="15.75" x14ac:dyDescent="0.25">
      <c r="B14" s="58" t="s">
        <v>71</v>
      </c>
      <c r="C14" s="59">
        <f>C6-'[1]Data Sheet'!B18</f>
        <v>550.15</v>
      </c>
      <c r="D14" s="59">
        <f>D6-'[1]Data Sheet'!C18</f>
        <v>198.13</v>
      </c>
      <c r="E14" s="59">
        <f>E6-'[1]Data Sheet'!D18</f>
        <v>365.72999999999996</v>
      </c>
      <c r="F14" s="59">
        <f>F6-'[1]Data Sheet'!E18</f>
        <v>429.9</v>
      </c>
      <c r="G14" s="59">
        <f>G6-'[1]Data Sheet'!F18</f>
        <v>502.09000000000003</v>
      </c>
      <c r="H14" s="59">
        <f>H6-'[1]Data Sheet'!G18</f>
        <v>493.64000000000004</v>
      </c>
      <c r="I14" s="59">
        <f>I6-'[1]Data Sheet'!H18</f>
        <v>403.51</v>
      </c>
      <c r="J14" s="59">
        <f>J6-'[1]Data Sheet'!I18</f>
        <v>603.93000000000006</v>
      </c>
      <c r="K14" s="59">
        <f>K6-'[1]Data Sheet'!J18</f>
        <v>868.04</v>
      </c>
      <c r="L14" s="59">
        <f>L6-'[1]Data Sheet'!K18</f>
        <v>701.75</v>
      </c>
      <c r="M14" s="60"/>
      <c r="N14" s="61"/>
      <c r="O14" s="62">
        <f t="shared" si="1"/>
        <v>2.7411894560251726E-2</v>
      </c>
      <c r="P14" s="62">
        <f t="shared" si="2"/>
        <v>9.7568642497382285E-2</v>
      </c>
      <c r="Q14" s="62">
        <f t="shared" si="3"/>
        <v>6.9252242888222515E-2</v>
      </c>
      <c r="R14" s="62">
        <f t="shared" si="4"/>
        <v>0.20256725197292069</v>
      </c>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row>
    <row r="15" spans="2:47" ht="45" x14ac:dyDescent="0.2">
      <c r="B15" s="63" t="s">
        <v>72</v>
      </c>
      <c r="C15" s="64">
        <f>C14/C6</f>
        <v>0.73526856715181155</v>
      </c>
      <c r="D15" s="64">
        <f t="shared" ref="D15:L15" si="5">D14/D6</f>
        <v>0.4327966971755608</v>
      </c>
      <c r="E15" s="64">
        <f t="shared" si="5"/>
        <v>0.71011397394326536</v>
      </c>
      <c r="F15" s="64">
        <f t="shared" si="5"/>
        <v>0.7440677086037697</v>
      </c>
      <c r="G15" s="64">
        <f t="shared" si="5"/>
        <v>0.75921249603072594</v>
      </c>
      <c r="H15" s="64">
        <f t="shared" si="5"/>
        <v>0.75615397576704502</v>
      </c>
      <c r="I15" s="64">
        <f t="shared" si="5"/>
        <v>0.73532574031890663</v>
      </c>
      <c r="J15" s="64">
        <f t="shared" si="5"/>
        <v>0.77093838160766948</v>
      </c>
      <c r="K15" s="64">
        <f t="shared" si="5"/>
        <v>0.74550826204953802</v>
      </c>
      <c r="L15" s="64">
        <f t="shared" si="5"/>
        <v>0.50342551741454145</v>
      </c>
      <c r="M15" s="65"/>
      <c r="N15" s="65"/>
      <c r="O15" s="66"/>
      <c r="P15" s="66"/>
      <c r="Q15" s="66"/>
      <c r="R15" s="66"/>
      <c r="S15" s="26" t="s">
        <v>73</v>
      </c>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row>
    <row r="16" spans="2:47" s="35" customFormat="1" ht="15.75" x14ac:dyDescent="0.25">
      <c r="B16" s="58" t="s">
        <v>74</v>
      </c>
      <c r="C16" s="59">
        <f t="shared" ref="C16:M16" si="6">C6-C8</f>
        <v>95.07000000000005</v>
      </c>
      <c r="D16" s="59">
        <f t="shared" si="6"/>
        <v>-122.04000000000002</v>
      </c>
      <c r="E16" s="59">
        <f t="shared" si="6"/>
        <v>-94.090000000000032</v>
      </c>
      <c r="F16" s="59">
        <f t="shared" si="6"/>
        <v>2.9599999999999227</v>
      </c>
      <c r="G16" s="59">
        <f t="shared" si="6"/>
        <v>56.139999999999986</v>
      </c>
      <c r="H16" s="59">
        <f t="shared" si="6"/>
        <v>-51.950000000000045</v>
      </c>
      <c r="I16" s="59">
        <f t="shared" si="6"/>
        <v>54.20999999999998</v>
      </c>
      <c r="J16" s="59">
        <f t="shared" si="6"/>
        <v>112.12</v>
      </c>
      <c r="K16" s="59">
        <f t="shared" si="6"/>
        <v>137.23000000000002</v>
      </c>
      <c r="L16" s="59">
        <f t="shared" si="6"/>
        <v>185.44000000000005</v>
      </c>
      <c r="M16" s="59">
        <f t="shared" si="6"/>
        <v>185.44000000000005</v>
      </c>
      <c r="N16" s="42"/>
      <c r="O16" s="62">
        <f t="shared" si="1"/>
        <v>7.7060233944689527E-2</v>
      </c>
      <c r="P16" s="62">
        <f t="shared" si="2"/>
        <v>-2.1017784625668288</v>
      </c>
      <c r="Q16" s="62">
        <f t="shared" si="3"/>
        <v>0.26994877083478919</v>
      </c>
      <c r="R16" s="62">
        <f t="shared" si="4"/>
        <v>0.50675047521704419</v>
      </c>
      <c r="S16" s="26"/>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row>
    <row r="17" spans="2:47" s="35" customFormat="1" ht="15.75" x14ac:dyDescent="0.25">
      <c r="B17" s="67" t="s">
        <v>75</v>
      </c>
      <c r="C17" s="68">
        <f t="shared" ref="C17:M17" si="7">C16/C6</f>
        <v>0.12705986127260341</v>
      </c>
      <c r="D17" s="68">
        <f t="shared" si="7"/>
        <v>-0.26658511544594687</v>
      </c>
      <c r="E17" s="68">
        <f t="shared" si="7"/>
        <v>-0.18268838708424759</v>
      </c>
      <c r="F17" s="68">
        <f t="shared" si="7"/>
        <v>5.1231458885022119E-3</v>
      </c>
      <c r="G17" s="68">
        <f t="shared" si="7"/>
        <v>8.4889540773895003E-2</v>
      </c>
      <c r="H17" s="68">
        <f t="shared" si="7"/>
        <v>-7.9576612594396773E-2</v>
      </c>
      <c r="I17" s="68">
        <f t="shared" si="7"/>
        <v>9.8788154897494262E-2</v>
      </c>
      <c r="J17" s="68">
        <f t="shared" si="7"/>
        <v>0.14312521541544865</v>
      </c>
      <c r="K17" s="68">
        <f t="shared" si="7"/>
        <v>0.11785873784740117</v>
      </c>
      <c r="L17" s="68">
        <f t="shared" si="7"/>
        <v>0.13303203127802293</v>
      </c>
      <c r="M17" s="68">
        <f t="shared" si="7"/>
        <v>0.13303107693190627</v>
      </c>
      <c r="N17" s="69"/>
      <c r="O17" s="70"/>
      <c r="P17" s="70"/>
      <c r="Q17" s="70"/>
      <c r="R17" s="70"/>
      <c r="S17" s="26"/>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row>
    <row r="18" spans="2:47" ht="15.75" x14ac:dyDescent="0.25">
      <c r="B18" s="49" t="s">
        <v>76</v>
      </c>
      <c r="C18" s="50">
        <f>'[1]Data Sheet'!B25</f>
        <v>2.23</v>
      </c>
      <c r="D18" s="50">
        <f>'[1]Data Sheet'!C25</f>
        <v>2.74</v>
      </c>
      <c r="E18" s="50">
        <f>'[1]Data Sheet'!D25</f>
        <v>1.61</v>
      </c>
      <c r="F18" s="50">
        <f>'[1]Data Sheet'!E25</f>
        <v>33.450000000000003</v>
      </c>
      <c r="G18" s="50">
        <f>'[1]Data Sheet'!F25</f>
        <v>5.2</v>
      </c>
      <c r="H18" s="50">
        <f>'[1]Data Sheet'!G25</f>
        <v>485.13</v>
      </c>
      <c r="I18" s="50">
        <f>'[1]Data Sheet'!H25</f>
        <v>11.31</v>
      </c>
      <c r="J18" s="50">
        <f>'[1]Data Sheet'!I25</f>
        <v>23.68</v>
      </c>
      <c r="K18" s="50">
        <f>'[1]Data Sheet'!J25</f>
        <v>85.2</v>
      </c>
      <c r="L18" s="50">
        <f>'[1]Data Sheet'!K25</f>
        <v>11.2</v>
      </c>
      <c r="M18" s="50">
        <f>SUM('[1]Quarterly Results'!J9:M9)</f>
        <v>11.200000000000001</v>
      </c>
      <c r="N18" s="51"/>
      <c r="O18" s="43">
        <f t="shared" si="1"/>
        <v>0.19640781156917098</v>
      </c>
      <c r="P18" s="43">
        <f t="shared" si="2"/>
        <v>0.31929444933049678</v>
      </c>
      <c r="Q18" s="43">
        <f t="shared" si="3"/>
        <v>0.16585069464845925</v>
      </c>
      <c r="R18" s="43">
        <f t="shared" si="4"/>
        <v>-3.2525362819568748E-3</v>
      </c>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row>
    <row r="19" spans="2:47" ht="15.75" x14ac:dyDescent="0.25">
      <c r="B19" s="44" t="s">
        <v>77</v>
      </c>
      <c r="C19" s="71">
        <f t="shared" ref="C19:M19" si="8">C18/C6</f>
        <v>2.9803669994520401E-3</v>
      </c>
      <c r="D19" s="71">
        <f t="shared" si="8"/>
        <v>5.9852770921164731E-3</v>
      </c>
      <c r="E19" s="71">
        <f t="shared" si="8"/>
        <v>3.1260314933110695E-3</v>
      </c>
      <c r="F19" s="71">
        <f t="shared" si="8"/>
        <v>5.7895010125136308E-2</v>
      </c>
      <c r="G19" s="71">
        <f t="shared" si="8"/>
        <v>7.8629428575748873E-3</v>
      </c>
      <c r="H19" s="71">
        <f t="shared" si="8"/>
        <v>0.74311842286659613</v>
      </c>
      <c r="I19" s="71">
        <f t="shared" si="8"/>
        <v>2.0610478359908885E-2</v>
      </c>
      <c r="J19" s="71">
        <f t="shared" si="8"/>
        <v>3.0228372288956688E-2</v>
      </c>
      <c r="K19" s="71">
        <f t="shared" si="8"/>
        <v>7.3173245388024333E-2</v>
      </c>
      <c r="L19" s="71">
        <f t="shared" si="8"/>
        <v>8.0347214749452982E-3</v>
      </c>
      <c r="M19" s="71">
        <f t="shared" si="8"/>
        <v>8.0346638354041721E-3</v>
      </c>
      <c r="N19" s="72"/>
      <c r="O19" s="43"/>
      <c r="P19" s="43"/>
      <c r="Q19" s="43"/>
      <c r="R19" s="43"/>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row>
    <row r="20" spans="2:47" ht="15.75" x14ac:dyDescent="0.25">
      <c r="B20" s="49" t="s">
        <v>78</v>
      </c>
      <c r="C20" s="50">
        <f>'[1]Data Sheet'!B26</f>
        <v>27.68</v>
      </c>
      <c r="D20" s="50">
        <f>'[1]Data Sheet'!C26</f>
        <v>38.549999999999997</v>
      </c>
      <c r="E20" s="50">
        <f>'[1]Data Sheet'!D26</f>
        <v>38.14</v>
      </c>
      <c r="F20" s="50">
        <f>'[1]Data Sheet'!E26</f>
        <v>37.31</v>
      </c>
      <c r="G20" s="50">
        <f>'[1]Data Sheet'!F26</f>
        <v>36.75</v>
      </c>
      <c r="H20" s="50">
        <f>'[1]Data Sheet'!G26</f>
        <v>32.979999999999997</v>
      </c>
      <c r="I20" s="50">
        <f>'[1]Data Sheet'!H26</f>
        <v>33.119999999999997</v>
      </c>
      <c r="J20" s="50">
        <f>'[1]Data Sheet'!I26</f>
        <v>32.74</v>
      </c>
      <c r="K20" s="50">
        <f>'[1]Data Sheet'!J26</f>
        <v>32.35</v>
      </c>
      <c r="L20" s="50">
        <f>'[1]Data Sheet'!K26</f>
        <v>31.89</v>
      </c>
      <c r="M20" s="50">
        <f>SUM('[1]Quarterly Results'!J10:M10)</f>
        <v>31.9</v>
      </c>
      <c r="N20" s="51"/>
      <c r="O20" s="43">
        <f t="shared" si="1"/>
        <v>1.5855761705244387E-2</v>
      </c>
      <c r="P20" s="43">
        <f t="shared" si="2"/>
        <v>-2.5243227039485006E-2</v>
      </c>
      <c r="Q20" s="43">
        <f t="shared" si="3"/>
        <v>-2.7970523075368514E-2</v>
      </c>
      <c r="R20" s="43">
        <f t="shared" si="4"/>
        <v>-1.2535714554506971E-2</v>
      </c>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row>
    <row r="21" spans="2:47" ht="15.75" x14ac:dyDescent="0.25">
      <c r="B21" s="58" t="s">
        <v>79</v>
      </c>
      <c r="C21" s="59">
        <f>C16-C20</f>
        <v>67.390000000000043</v>
      </c>
      <c r="D21" s="59">
        <f t="shared" ref="D21:M21" si="9">D16-D20</f>
        <v>-160.59000000000003</v>
      </c>
      <c r="E21" s="59">
        <f t="shared" si="9"/>
        <v>-132.23000000000002</v>
      </c>
      <c r="F21" s="59">
        <f t="shared" si="9"/>
        <v>-34.35000000000008</v>
      </c>
      <c r="G21" s="59">
        <f t="shared" si="9"/>
        <v>19.389999999999986</v>
      </c>
      <c r="H21" s="59">
        <f t="shared" si="9"/>
        <v>-84.930000000000035</v>
      </c>
      <c r="I21" s="59">
        <f t="shared" si="9"/>
        <v>21.089999999999982</v>
      </c>
      <c r="J21" s="59">
        <f t="shared" si="9"/>
        <v>79.38</v>
      </c>
      <c r="K21" s="59">
        <f t="shared" si="9"/>
        <v>104.88000000000002</v>
      </c>
      <c r="L21" s="59">
        <f t="shared" si="9"/>
        <v>153.55000000000007</v>
      </c>
      <c r="M21" s="59">
        <f t="shared" si="9"/>
        <v>153.54000000000005</v>
      </c>
      <c r="N21" s="51"/>
      <c r="O21" s="43"/>
      <c r="P21" s="43"/>
      <c r="Q21" s="43"/>
      <c r="R21" s="43"/>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row>
    <row r="22" spans="2:47" ht="15.75" x14ac:dyDescent="0.25">
      <c r="B22" s="49" t="s">
        <v>80</v>
      </c>
      <c r="C22" s="50">
        <f>'[1]Data Sheet'!B27</f>
        <v>97.46</v>
      </c>
      <c r="D22" s="50">
        <f>'[1]Data Sheet'!C27</f>
        <v>125.03</v>
      </c>
      <c r="E22" s="50">
        <f>'[1]Data Sheet'!D27</f>
        <v>157.24</v>
      </c>
      <c r="F22" s="50">
        <f>'[1]Data Sheet'!E27</f>
        <v>151.94</v>
      </c>
      <c r="G22" s="50">
        <f>'[1]Data Sheet'!F27</f>
        <v>184.21</v>
      </c>
      <c r="H22" s="50">
        <f>'[1]Data Sheet'!G27</f>
        <v>128.93</v>
      </c>
      <c r="I22" s="50">
        <f>'[1]Data Sheet'!H27</f>
        <v>70.97</v>
      </c>
      <c r="J22" s="50">
        <f>'[1]Data Sheet'!I27</f>
        <v>61.87</v>
      </c>
      <c r="K22" s="50">
        <f>'[1]Data Sheet'!J27</f>
        <v>40.19</v>
      </c>
      <c r="L22" s="50">
        <f>'[1]Data Sheet'!K27</f>
        <v>26.74</v>
      </c>
      <c r="M22" s="50">
        <f>SUM('[1]Quarterly Results'!J11:M11)</f>
        <v>26.740000000000002</v>
      </c>
      <c r="N22" s="51"/>
      <c r="O22" s="43">
        <f t="shared" si="1"/>
        <v>-0.13385066293429526</v>
      </c>
      <c r="P22" s="43">
        <f t="shared" si="2"/>
        <v>-0.22360008152963651</v>
      </c>
      <c r="Q22" s="43">
        <f t="shared" si="3"/>
        <v>-0.32021803225660206</v>
      </c>
      <c r="R22" s="43">
        <f t="shared" si="4"/>
        <v>-0.27773672539384997</v>
      </c>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row>
    <row r="23" spans="2:47" ht="30" x14ac:dyDescent="0.25">
      <c r="B23" s="73" t="s">
        <v>81</v>
      </c>
      <c r="C23" s="74">
        <f>(C24+C22)/C22</f>
        <v>0.71434434639852318</v>
      </c>
      <c r="D23" s="74">
        <f t="shared" ref="D23:M23" si="10">(D24+D22)/D22</f>
        <v>-1.2624970007198273</v>
      </c>
      <c r="E23" s="74">
        <f t="shared" si="10"/>
        <v>-0.83070465530399384</v>
      </c>
      <c r="F23" s="74">
        <f t="shared" si="10"/>
        <v>-5.9233908121632947E-3</v>
      </c>
      <c r="G23" s="74">
        <f t="shared" si="10"/>
        <v>0.13348895282557952</v>
      </c>
      <c r="H23" s="74">
        <f t="shared" si="10"/>
        <v>3.1040099278678346</v>
      </c>
      <c r="I23" s="74">
        <f t="shared" si="10"/>
        <v>0.45653092856136374</v>
      </c>
      <c r="J23" s="74">
        <f t="shared" si="10"/>
        <v>1.6657507677388073</v>
      </c>
      <c r="K23" s="74">
        <f t="shared" si="10"/>
        <v>4.7295347101268979</v>
      </c>
      <c r="L23" s="74">
        <f t="shared" si="10"/>
        <v>6.1611817501869881</v>
      </c>
      <c r="M23" s="74">
        <f t="shared" si="10"/>
        <v>6.1608077786088264</v>
      </c>
      <c r="N23" s="75"/>
      <c r="O23" s="43">
        <f t="shared" si="1"/>
        <v>0.27049492404334208</v>
      </c>
      <c r="P23" s="43">
        <f t="shared" si="2"/>
        <v>-2.3314251858558883</v>
      </c>
      <c r="Q23" s="43">
        <f t="shared" si="3"/>
        <v>1.1520072932036935</v>
      </c>
      <c r="R23" s="43">
        <f t="shared" si="4"/>
        <v>1.3808458185222441</v>
      </c>
      <c r="S23" s="26" t="s">
        <v>82</v>
      </c>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row>
    <row r="24" spans="2:47" ht="15.75" x14ac:dyDescent="0.25">
      <c r="B24" s="49" t="s">
        <v>83</v>
      </c>
      <c r="C24" s="50">
        <f>C16+C18-C20-C22</f>
        <v>-27.839999999999932</v>
      </c>
      <c r="D24" s="50">
        <f t="shared" ref="D24:M24" si="11">D16+D18-D20-D22</f>
        <v>-282.88</v>
      </c>
      <c r="E24" s="50">
        <f t="shared" si="11"/>
        <v>-287.86</v>
      </c>
      <c r="F24" s="50">
        <f t="shared" si="11"/>
        <v>-152.84000000000009</v>
      </c>
      <c r="G24" s="50">
        <f t="shared" si="11"/>
        <v>-159.62</v>
      </c>
      <c r="H24" s="50">
        <f t="shared" si="11"/>
        <v>271.26999999999992</v>
      </c>
      <c r="I24" s="50">
        <f t="shared" si="11"/>
        <v>-38.570000000000014</v>
      </c>
      <c r="J24" s="50">
        <f t="shared" si="11"/>
        <v>41.190000000000005</v>
      </c>
      <c r="K24" s="50">
        <f t="shared" si="11"/>
        <v>149.89000000000001</v>
      </c>
      <c r="L24" s="50">
        <f t="shared" si="11"/>
        <v>138.01000000000005</v>
      </c>
      <c r="M24" s="50">
        <f t="shared" si="11"/>
        <v>138.00000000000003</v>
      </c>
      <c r="N24" s="51"/>
      <c r="O24" s="43">
        <f t="shared" si="1"/>
        <v>-2.1946729656074169</v>
      </c>
      <c r="P24" s="43">
        <f t="shared" si="2"/>
        <v>-1.9003054739100111</v>
      </c>
      <c r="Q24" s="43">
        <f t="shared" si="3"/>
        <v>-1.9713251858871392</v>
      </c>
      <c r="R24" s="43">
        <f t="shared" si="4"/>
        <v>-2.5295146426125887</v>
      </c>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row>
    <row r="25" spans="2:47" s="35" customFormat="1" ht="15.75" x14ac:dyDescent="0.25">
      <c r="B25" s="44" t="s">
        <v>62</v>
      </c>
      <c r="C25" s="45"/>
      <c r="D25" s="46">
        <f>D24/C24-1</f>
        <v>9.1609195402299104</v>
      </c>
      <c r="E25" s="46">
        <f t="shared" ref="E25:L25" si="12">E24/D24-1</f>
        <v>1.7604638009049767E-2</v>
      </c>
      <c r="F25" s="46">
        <f t="shared" si="12"/>
        <v>-0.46904745362328881</v>
      </c>
      <c r="G25" s="46">
        <f t="shared" si="12"/>
        <v>4.4360115153100788E-2</v>
      </c>
      <c r="H25" s="46">
        <f t="shared" si="12"/>
        <v>-2.6994737501566215</v>
      </c>
      <c r="I25" s="46">
        <f t="shared" si="12"/>
        <v>-1.1421830648431452</v>
      </c>
      <c r="J25" s="46">
        <f t="shared" si="12"/>
        <v>-2.0679284417941401</v>
      </c>
      <c r="K25" s="46">
        <f t="shared" si="12"/>
        <v>2.6389900461277009</v>
      </c>
      <c r="L25" s="46">
        <f t="shared" si="12"/>
        <v>-7.9258122623256821E-2</v>
      </c>
      <c r="M25" s="46"/>
      <c r="N25" s="69"/>
      <c r="O25" s="43"/>
      <c r="P25" s="43"/>
      <c r="Q25" s="43"/>
      <c r="R25" s="43"/>
      <c r="S25" s="26"/>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row>
    <row r="26" spans="2:47" ht="45" x14ac:dyDescent="0.25">
      <c r="B26" s="44" t="s">
        <v>84</v>
      </c>
      <c r="C26" s="46">
        <f t="shared" ref="C26:M26" si="13">C24/C6</f>
        <v>-3.7207810432620891E-2</v>
      </c>
      <c r="D26" s="46">
        <f t="shared" si="13"/>
        <v>-0.61792524956857942</v>
      </c>
      <c r="E26" s="46">
        <f t="shared" si="13"/>
        <v>-0.55891889792827609</v>
      </c>
      <c r="F26" s="46">
        <f t="shared" si="13"/>
        <v>-0.2645343302698307</v>
      </c>
      <c r="G26" s="46">
        <f t="shared" si="13"/>
        <v>-0.24136210363963528</v>
      </c>
      <c r="H26" s="46">
        <f t="shared" si="13"/>
        <v>0.41552931084662148</v>
      </c>
      <c r="I26" s="46">
        <f t="shared" si="13"/>
        <v>-7.0287015945330322E-2</v>
      </c>
      <c r="J26" s="46">
        <f t="shared" si="13"/>
        <v>5.2580517507691132E-2</v>
      </c>
      <c r="K26" s="46">
        <f t="shared" si="13"/>
        <v>0.12873166374660761</v>
      </c>
      <c r="L26" s="46">
        <f t="shared" si="13"/>
        <v>9.9006420603321529E-2</v>
      </c>
      <c r="M26" s="46">
        <f t="shared" si="13"/>
        <v>9.8998536543372859E-2</v>
      </c>
      <c r="N26" s="69"/>
      <c r="O26" s="43">
        <f t="shared" si="1"/>
        <v>-2.1148731897498627</v>
      </c>
      <c r="P26" s="43">
        <f t="shared" si="2"/>
        <v>-1.7809376595185871</v>
      </c>
      <c r="Q26" s="43">
        <f t="shared" si="3"/>
        <v>-1.8367560390934776</v>
      </c>
      <c r="R26" s="43">
        <f t="shared" si="4"/>
        <v>-2.1209754068479452</v>
      </c>
      <c r="S26" s="26" t="s">
        <v>85</v>
      </c>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row>
    <row r="27" spans="2:47" ht="15.75" x14ac:dyDescent="0.25">
      <c r="B27" s="49" t="s">
        <v>86</v>
      </c>
      <c r="C27" s="50">
        <f>'[1]Data Sheet'!B29</f>
        <v>12.32</v>
      </c>
      <c r="D27" s="50">
        <f>'[1]Data Sheet'!C29</f>
        <v>-1.1399999999999999</v>
      </c>
      <c r="E27" s="50">
        <f>'[1]Data Sheet'!D29</f>
        <v>-8.2899999999999991</v>
      </c>
      <c r="F27" s="50">
        <f>'[1]Data Sheet'!E29</f>
        <v>-1.72</v>
      </c>
      <c r="G27" s="50">
        <f>'[1]Data Sheet'!F29</f>
        <v>-0.1</v>
      </c>
      <c r="H27" s="50">
        <f>'[1]Data Sheet'!G29</f>
        <v>1.54</v>
      </c>
      <c r="I27" s="50">
        <f>'[1]Data Sheet'!H29</f>
        <v>-0.18</v>
      </c>
      <c r="J27" s="50">
        <f>'[1]Data Sheet'!I29</f>
        <v>-4</v>
      </c>
      <c r="K27" s="50">
        <f>'[1]Data Sheet'!J29</f>
        <v>-0.01</v>
      </c>
      <c r="L27" s="50">
        <f>'[1]Data Sheet'!K29</f>
        <v>0</v>
      </c>
      <c r="M27" s="50">
        <f>SUM('[1]Quarterly Results'!J15:M15)</f>
        <v>0</v>
      </c>
      <c r="N27" s="51"/>
      <c r="O27" s="43">
        <f t="shared" si="1"/>
        <v>-1</v>
      </c>
      <c r="P27" s="43">
        <f t="shared" si="2"/>
        <v>-1</v>
      </c>
      <c r="Q27" s="43">
        <f t="shared" si="3"/>
        <v>-1</v>
      </c>
      <c r="R27" s="43">
        <f t="shared" si="4"/>
        <v>-1</v>
      </c>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row>
    <row r="28" spans="2:47" ht="15.75" x14ac:dyDescent="0.25">
      <c r="B28" s="76" t="s">
        <v>87</v>
      </c>
      <c r="C28" s="77">
        <f>C27/C24</f>
        <v>-0.44252873563218498</v>
      </c>
      <c r="D28" s="77">
        <f t="shared" ref="D28:M28" si="14">D27/D24</f>
        <v>4.0299773755656104E-3</v>
      </c>
      <c r="E28" s="77">
        <f t="shared" si="14"/>
        <v>2.8798721600778152E-2</v>
      </c>
      <c r="F28" s="77">
        <f t="shared" si="14"/>
        <v>1.1253598534415068E-2</v>
      </c>
      <c r="G28" s="77">
        <f t="shared" si="14"/>
        <v>6.2648790878336053E-4</v>
      </c>
      <c r="H28" s="77">
        <f t="shared" si="14"/>
        <v>5.6770007741364708E-3</v>
      </c>
      <c r="I28" s="77">
        <f t="shared" si="14"/>
        <v>4.6668395125745383E-3</v>
      </c>
      <c r="J28" s="77">
        <f t="shared" si="14"/>
        <v>-9.7110949259528997E-2</v>
      </c>
      <c r="K28" s="77">
        <f t="shared" si="14"/>
        <v>-6.6715591433718055E-5</v>
      </c>
      <c r="L28" s="77">
        <f t="shared" si="14"/>
        <v>0</v>
      </c>
      <c r="M28" s="77">
        <f t="shared" si="14"/>
        <v>0</v>
      </c>
      <c r="N28" s="78"/>
      <c r="O28" s="57">
        <f t="shared" si="1"/>
        <v>-1</v>
      </c>
      <c r="P28" s="57">
        <f t="shared" si="2"/>
        <v>-1</v>
      </c>
      <c r="Q28" s="57">
        <f t="shared" si="3"/>
        <v>-1</v>
      </c>
      <c r="R28" s="57">
        <f t="shared" si="4"/>
        <v>-1</v>
      </c>
      <c r="T28" s="79"/>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row>
    <row r="29" spans="2:47" s="35" customFormat="1" ht="15.75" x14ac:dyDescent="0.25">
      <c r="B29" s="58" t="s">
        <v>88</v>
      </c>
      <c r="C29" s="59">
        <f>C24-C27</f>
        <v>-40.159999999999933</v>
      </c>
      <c r="D29" s="59">
        <f t="shared" ref="D29:M29" si="15">D24-D27</f>
        <v>-281.74</v>
      </c>
      <c r="E29" s="59">
        <f t="shared" si="15"/>
        <v>-279.57</v>
      </c>
      <c r="F29" s="59">
        <f t="shared" si="15"/>
        <v>-151.12000000000009</v>
      </c>
      <c r="G29" s="59">
        <f t="shared" si="15"/>
        <v>-159.52000000000001</v>
      </c>
      <c r="H29" s="59">
        <f t="shared" si="15"/>
        <v>269.7299999999999</v>
      </c>
      <c r="I29" s="59">
        <f t="shared" si="15"/>
        <v>-38.390000000000015</v>
      </c>
      <c r="J29" s="59">
        <f t="shared" si="15"/>
        <v>45.190000000000005</v>
      </c>
      <c r="K29" s="59">
        <f t="shared" si="15"/>
        <v>149.9</v>
      </c>
      <c r="L29" s="59">
        <f t="shared" si="15"/>
        <v>138.01000000000005</v>
      </c>
      <c r="M29" s="59">
        <f t="shared" si="15"/>
        <v>138.00000000000003</v>
      </c>
      <c r="N29" s="42"/>
      <c r="O29" s="62">
        <f t="shared" si="1"/>
        <v>-2.1470135254516682</v>
      </c>
      <c r="P29" s="62">
        <f t="shared" si="2"/>
        <v>-1.9040716600743046</v>
      </c>
      <c r="Q29" s="62">
        <f t="shared" si="3"/>
        <v>-1.9714469363529712</v>
      </c>
      <c r="R29" s="62">
        <f t="shared" si="4"/>
        <v>-2.5319014053543185</v>
      </c>
      <c r="S29" s="26"/>
      <c r="T29" s="80"/>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row>
    <row r="30" spans="2:47" s="35" customFormat="1" ht="15.75" x14ac:dyDescent="0.25">
      <c r="B30" s="67" t="s">
        <v>62</v>
      </c>
      <c r="C30" s="81"/>
      <c r="D30" s="68">
        <f>D29/C29-1</f>
        <v>6.0154382470119643</v>
      </c>
      <c r="E30" s="68">
        <f t="shared" ref="E30:L30" si="16">E29/D29-1</f>
        <v>-7.7021367218003123E-3</v>
      </c>
      <c r="F30" s="68">
        <f t="shared" si="16"/>
        <v>-0.45945559251707946</v>
      </c>
      <c r="G30" s="68">
        <f t="shared" si="16"/>
        <v>5.5584965590258939E-2</v>
      </c>
      <c r="H30" s="68">
        <f t="shared" si="16"/>
        <v>-2.6908851554663986</v>
      </c>
      <c r="I30" s="68">
        <f t="shared" si="16"/>
        <v>-1.1423275126978831</v>
      </c>
      <c r="J30" s="68">
        <f t="shared" si="16"/>
        <v>-2.1771294607970821</v>
      </c>
      <c r="K30" s="68">
        <f t="shared" si="16"/>
        <v>2.317105554326178</v>
      </c>
      <c r="L30" s="68">
        <f t="shared" si="16"/>
        <v>-7.9319546364242544E-2</v>
      </c>
      <c r="M30" s="82"/>
      <c r="N30" s="83"/>
      <c r="O30" s="70"/>
      <c r="P30" s="70"/>
      <c r="Q30" s="70"/>
      <c r="R30" s="70"/>
      <c r="S30" s="26"/>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row>
    <row r="31" spans="2:47" ht="15.75" x14ac:dyDescent="0.25">
      <c r="B31" s="44" t="s">
        <v>89</v>
      </c>
      <c r="C31" s="46">
        <f t="shared" ref="C31:M31" si="17">C29/C6</f>
        <v>-5.367333573901064E-2</v>
      </c>
      <c r="D31" s="46">
        <f t="shared" si="17"/>
        <v>-0.61543502479302736</v>
      </c>
      <c r="E31" s="46">
        <f t="shared" si="17"/>
        <v>-0.54282274818942589</v>
      </c>
      <c r="F31" s="46">
        <f t="shared" si="17"/>
        <v>-0.26155736711840366</v>
      </c>
      <c r="G31" s="46">
        <f t="shared" si="17"/>
        <v>-0.24121089320006653</v>
      </c>
      <c r="H31" s="46">
        <f t="shared" si="17"/>
        <v>0.41317035062726881</v>
      </c>
      <c r="I31" s="46">
        <f t="shared" si="17"/>
        <v>-6.9958997722095698E-2</v>
      </c>
      <c r="J31" s="46">
        <f t="shared" si="17"/>
        <v>5.7686661475420307E-2</v>
      </c>
      <c r="K31" s="46">
        <f t="shared" si="17"/>
        <v>0.12874025215569068</v>
      </c>
      <c r="L31" s="46">
        <f t="shared" si="17"/>
        <v>9.9006420603321529E-2</v>
      </c>
      <c r="M31" s="46">
        <f t="shared" si="17"/>
        <v>9.8998536543372859E-2</v>
      </c>
      <c r="N31" s="69"/>
      <c r="O31" s="43">
        <f t="shared" si="1"/>
        <v>-2.0703972255339012</v>
      </c>
      <c r="P31" s="43">
        <f t="shared" si="2"/>
        <v>-1.7842045024887643</v>
      </c>
      <c r="Q31" s="43">
        <f t="shared" si="3"/>
        <v>-1.8368609220297256</v>
      </c>
      <c r="R31" s="43">
        <f t="shared" si="4"/>
        <v>-2.1227246560940261</v>
      </c>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row>
    <row r="32" spans="2:47" ht="15.75" x14ac:dyDescent="0.25">
      <c r="B32" s="49" t="s">
        <v>90</v>
      </c>
      <c r="C32" s="84">
        <f>IF('[1]Data Sheet'!B93&gt;0,C29/'[1]Data Sheet'!B93,0)</f>
        <v>-3.2179487179487123</v>
      </c>
      <c r="D32" s="84">
        <f>IF('[1]Data Sheet'!C93&gt;0,D29/'[1]Data Sheet'!C93,0)</f>
        <v>-22.575320512820515</v>
      </c>
      <c r="E32" s="84">
        <f>IF('[1]Data Sheet'!D93&gt;0,E29/'[1]Data Sheet'!D93,0)</f>
        <v>-22.401442307692307</v>
      </c>
      <c r="F32" s="84">
        <f>IF('[1]Data Sheet'!E93&gt;0,F29/'[1]Data Sheet'!E93,0)</f>
        <v>-12.108974358974367</v>
      </c>
      <c r="G32" s="84">
        <f>IF('[1]Data Sheet'!F93&gt;0,G29/'[1]Data Sheet'!F93,0)</f>
        <v>-12.751398880895286</v>
      </c>
      <c r="H32" s="84">
        <f>IF('[1]Data Sheet'!G93&gt;0,H29/'[1]Data Sheet'!G93,0)</f>
        <v>21.561151079136682</v>
      </c>
      <c r="I32" s="84">
        <f>IF('[1]Data Sheet'!H93&gt;0,I29/'[1]Data Sheet'!H93,0)</f>
        <v>-3.0614035087719311</v>
      </c>
      <c r="J32" s="84">
        <f>IF('[1]Data Sheet'!I93&gt;0,J29/'[1]Data Sheet'!I93,0)</f>
        <v>2.8493064312736447</v>
      </c>
      <c r="K32" s="84">
        <f>IF('[1]Data Sheet'!J93&gt;0,K29/'[1]Data Sheet'!J93,0)</f>
        <v>8.0895844576362652</v>
      </c>
      <c r="L32" s="84">
        <f>IF('[1]Data Sheet'!K93&gt;0,L29/'[1]Data Sheet'!K93,0)</f>
        <v>7.1619097042034277</v>
      </c>
      <c r="M32" s="84">
        <f>IF('[1]Data Sheet'!$B6&gt;0,'Profit &amp; Loss'!M29/'[1]Data Sheet'!$B6,0)</f>
        <v>7.157563850687624</v>
      </c>
      <c r="N32" s="85"/>
      <c r="O32" s="43">
        <f t="shared" si="1"/>
        <v>-2.0929631627173628</v>
      </c>
      <c r="P32" s="43">
        <f t="shared" si="2"/>
        <v>-1.8496702427109846</v>
      </c>
      <c r="Q32" s="43">
        <f t="shared" si="3"/>
        <v>-1.8910338478966584</v>
      </c>
      <c r="R32" s="43">
        <f t="shared" si="4"/>
        <v>-2.3275047646998139</v>
      </c>
      <c r="T32" s="27"/>
      <c r="U32" s="86"/>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row>
    <row r="33" spans="2:47" s="35" customFormat="1" ht="30" x14ac:dyDescent="0.25">
      <c r="B33" s="44" t="s">
        <v>62</v>
      </c>
      <c r="C33" s="45"/>
      <c r="D33" s="46">
        <f>D32/C32-1</f>
        <v>6.0154382470119652</v>
      </c>
      <c r="E33" s="46">
        <f t="shared" ref="E33:L33" si="18">E32/D32-1</f>
        <v>-7.7021367218003123E-3</v>
      </c>
      <c r="F33" s="46">
        <f t="shared" si="18"/>
        <v>-0.45945559251707946</v>
      </c>
      <c r="G33" s="46">
        <f t="shared" si="18"/>
        <v>5.3053586775893669E-2</v>
      </c>
      <c r="H33" s="46">
        <f t="shared" si="18"/>
        <v>-2.6908851554663982</v>
      </c>
      <c r="I33" s="46">
        <f t="shared" si="18"/>
        <v>-1.1419870162560222</v>
      </c>
      <c r="J33" s="46">
        <f t="shared" si="18"/>
        <v>-1.9307190062039981</v>
      </c>
      <c r="K33" s="46">
        <f t="shared" si="18"/>
        <v>1.8391416131469605</v>
      </c>
      <c r="L33" s="46">
        <f t="shared" si="18"/>
        <v>-0.11467520467718795</v>
      </c>
      <c r="M33" s="87"/>
      <c r="N33" s="83"/>
      <c r="O33" s="43"/>
      <c r="P33" s="43"/>
      <c r="Q33" s="43"/>
      <c r="R33" s="43"/>
      <c r="S33" s="26" t="s">
        <v>91</v>
      </c>
      <c r="T33" s="34"/>
      <c r="U33" s="88"/>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row>
    <row r="34" spans="2:47" ht="45" x14ac:dyDescent="0.25">
      <c r="B34" s="76" t="s">
        <v>92</v>
      </c>
      <c r="C34" s="89">
        <f t="shared" ref="C34:L34" si="19">IF(C35&gt;0,C35/C32,"")</f>
        <v>-6.1529880478087762</v>
      </c>
      <c r="D34" s="89">
        <f t="shared" si="19"/>
        <v>-0.71095336125505781</v>
      </c>
      <c r="E34" s="89">
        <f t="shared" si="19"/>
        <v>-0.61156776478162889</v>
      </c>
      <c r="F34" s="89">
        <f t="shared" si="19"/>
        <v>-1.5484383271572251</v>
      </c>
      <c r="G34" s="89">
        <f t="shared" si="19"/>
        <v>-1.1371301404212637</v>
      </c>
      <c r="H34" s="89">
        <f t="shared" si="19"/>
        <v>0.70033366700033395</v>
      </c>
      <c r="I34" s="89">
        <f t="shared" si="19"/>
        <v>-9.6197707736389635</v>
      </c>
      <c r="J34" s="89">
        <f t="shared" si="19"/>
        <v>23.391657446337685</v>
      </c>
      <c r="K34" s="89">
        <f t="shared" si="19"/>
        <v>13.931494329553036</v>
      </c>
      <c r="L34" s="89">
        <f t="shared" si="19"/>
        <v>29.391602057821885</v>
      </c>
      <c r="M34" s="89">
        <f>IF(M29&gt;0,M32/M29,0)</f>
        <v>5.1866404715127698E-2</v>
      </c>
      <c r="N34" s="85"/>
      <c r="O34" s="57">
        <f>IFERROR((L34/C34)^(1/9)-1,0)</f>
        <v>-2.1897608868993181</v>
      </c>
      <c r="P34" s="57">
        <f>IFERROR((L34/E34)^(1/7)-1,0)</f>
        <v>-2.7388178752071548</v>
      </c>
      <c r="Q34" s="57">
        <f t="shared" si="3"/>
        <v>-2.9163843589523566</v>
      </c>
      <c r="R34" s="57">
        <f t="shared" si="4"/>
        <v>-2.4510626996706382</v>
      </c>
      <c r="S34" s="26" t="s">
        <v>93</v>
      </c>
      <c r="T34" s="27"/>
      <c r="U34" s="86"/>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row>
    <row r="35" spans="2:47" s="35" customFormat="1" ht="15.75" x14ac:dyDescent="0.25">
      <c r="B35" s="58" t="s">
        <v>94</v>
      </c>
      <c r="C35" s="59">
        <f>'[1]Data Sheet'!B90</f>
        <v>19.8</v>
      </c>
      <c r="D35" s="59">
        <f>'[1]Data Sheet'!C90</f>
        <v>16.05</v>
      </c>
      <c r="E35" s="59">
        <f>'[1]Data Sheet'!D90</f>
        <v>13.7</v>
      </c>
      <c r="F35" s="59">
        <f>'[1]Data Sheet'!E90</f>
        <v>18.75</v>
      </c>
      <c r="G35" s="59">
        <f>'[1]Data Sheet'!F90</f>
        <v>14.5</v>
      </c>
      <c r="H35" s="59">
        <f>'[1]Data Sheet'!G90</f>
        <v>15.1</v>
      </c>
      <c r="I35" s="59">
        <f>'[1]Data Sheet'!H90</f>
        <v>29.45</v>
      </c>
      <c r="J35" s="59">
        <f>'[1]Data Sheet'!I90</f>
        <v>66.650000000000006</v>
      </c>
      <c r="K35" s="59">
        <f>'[1]Data Sheet'!J90</f>
        <v>112.7</v>
      </c>
      <c r="L35" s="59">
        <f>'[1]Data Sheet'!K90</f>
        <v>210.5</v>
      </c>
      <c r="M35" s="59">
        <f>'[1]Data Sheet'!B8</f>
        <v>244.2</v>
      </c>
      <c r="N35" s="42"/>
      <c r="O35" s="62">
        <f>IFERROR((L35/C35)^(1/9)-1,0)</f>
        <v>0.30036482182289337</v>
      </c>
      <c r="P35" s="62">
        <f>IFERROR((L35/E35)^(1/7)-1,0)</f>
        <v>0.47742180605746198</v>
      </c>
      <c r="Q35" s="62">
        <f t="shared" si="3"/>
        <v>0.70756332940628952</v>
      </c>
      <c r="R35" s="62">
        <f t="shared" si="4"/>
        <v>0.92629264769094677</v>
      </c>
      <c r="S35" s="26"/>
      <c r="T35" s="34"/>
      <c r="U35" s="88"/>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row>
    <row r="36" spans="2:47" ht="15.75" x14ac:dyDescent="0.25">
      <c r="B36" s="90" t="s">
        <v>95</v>
      </c>
      <c r="C36" s="70">
        <f>'[1]Data Sheet'!B31/'Profit &amp; Loss'!C29</f>
        <v>-1.5438247011952217E-2</v>
      </c>
      <c r="D36" s="70">
        <f>'[1]Data Sheet'!C31/'Profit &amp; Loss'!D29</f>
        <v>0</v>
      </c>
      <c r="E36" s="70">
        <f>'[1]Data Sheet'!D31/'Profit &amp; Loss'!E29</f>
        <v>0</v>
      </c>
      <c r="F36" s="70">
        <f>'[1]Data Sheet'!E31/'Profit &amp; Loss'!F29</f>
        <v>0</v>
      </c>
      <c r="G36" s="70">
        <f>'[1]Data Sheet'!F31/'Profit &amp; Loss'!G29</f>
        <v>0</v>
      </c>
      <c r="H36" s="70">
        <f>'[1]Data Sheet'!G31/'Profit &amp; Loss'!H29</f>
        <v>0</v>
      </c>
      <c r="I36" s="70">
        <f>'[1]Data Sheet'!H31/'Profit &amp; Loss'!I29</f>
        <v>0</v>
      </c>
      <c r="J36" s="70">
        <f>'[1]Data Sheet'!I31/'Profit &amp; Loss'!J29</f>
        <v>3.5184775392786014E-2</v>
      </c>
      <c r="K36" s="70">
        <f>'[1]Data Sheet'!J31/'Profit &amp; Loss'!K29</f>
        <v>3.088725817211474E-2</v>
      </c>
      <c r="L36" s="70">
        <f>'[1]Data Sheet'!K31/'Profit &amp; Loss'!L29</f>
        <v>6.9850010868777609E-2</v>
      </c>
      <c r="M36" s="70"/>
      <c r="N36" s="91"/>
      <c r="O36" s="70">
        <f>IFERROR((L36/C36)^(1/9)-1,0)</f>
        <v>-2.1826083569391317</v>
      </c>
      <c r="P36" s="70">
        <f>IFERROR((L36/E36)^(1/7)-1,0)</f>
        <v>0</v>
      </c>
      <c r="Q36" s="70">
        <f>IFERROR((L36/G36)^(1/5)-1,0)</f>
        <v>0</v>
      </c>
      <c r="R36" s="70">
        <f>IFERROR((L36/I36)^(1/3),0)</f>
        <v>0</v>
      </c>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row>
    <row r="37" spans="2:47" ht="15.75" x14ac:dyDescent="0.25">
      <c r="B37" s="49" t="s">
        <v>96</v>
      </c>
      <c r="C37" s="50">
        <f>C35*'[1]Data Sheet'!B93</f>
        <v>247.10400000000001</v>
      </c>
      <c r="D37" s="50">
        <f>D35*'[1]Data Sheet'!C93</f>
        <v>200.304</v>
      </c>
      <c r="E37" s="50">
        <f>E35*'[1]Data Sheet'!D93</f>
        <v>170.976</v>
      </c>
      <c r="F37" s="50">
        <f>F35*'[1]Data Sheet'!E93</f>
        <v>234</v>
      </c>
      <c r="G37" s="50">
        <f>G35*'[1]Data Sheet'!F93</f>
        <v>181.39500000000001</v>
      </c>
      <c r="H37" s="50">
        <f>H35*'[1]Data Sheet'!G93</f>
        <v>188.90099999999998</v>
      </c>
      <c r="I37" s="50">
        <f>I35*'[1]Data Sheet'!H93</f>
        <v>369.30299999999994</v>
      </c>
      <c r="J37" s="50">
        <f>J35*'[1]Data Sheet'!I93</f>
        <v>1057.069</v>
      </c>
      <c r="K37" s="50">
        <f>K35*'[1]Data Sheet'!J93</f>
        <v>2088.3310000000001</v>
      </c>
      <c r="L37" s="50">
        <f>L35*'[1]Data Sheet'!K93</f>
        <v>4056.335</v>
      </c>
      <c r="M37" s="50">
        <f>M35*'[1]Data Sheet'!L93</f>
        <v>0</v>
      </c>
      <c r="N37" s="78"/>
      <c r="O37" s="43">
        <f t="shared" ref="O37:O38" si="20">IFERROR((L37/C37)^(1/9)-1,0)</f>
        <v>0.36467182932689068</v>
      </c>
      <c r="P37" s="43">
        <f t="shared" ref="P37:P38" si="21">IFERROR((L37/E37)^(1/7)-1,0)</f>
        <v>0.57201596300540758</v>
      </c>
      <c r="Q37" s="43">
        <f t="shared" ref="Q37:Q38" si="22">IFERROR((L37/G37)^(1/5)-1,0)</f>
        <v>0.8616657143790194</v>
      </c>
      <c r="R37" s="43">
        <f t="shared" ref="R37:R38" si="23">IFERROR((L37/I37)^(1/3),0)</f>
        <v>2.222884988882682</v>
      </c>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row>
    <row r="38" spans="2:47" ht="15.75" x14ac:dyDescent="0.25">
      <c r="B38" s="49" t="s">
        <v>97</v>
      </c>
      <c r="C38" s="50">
        <f>C29*(1-C36)</f>
        <v>-40.779999999999937</v>
      </c>
      <c r="D38" s="50">
        <f t="shared" ref="D38:L38" si="24">D29*(1-D36)</f>
        <v>-281.74</v>
      </c>
      <c r="E38" s="50">
        <f t="shared" si="24"/>
        <v>-279.57</v>
      </c>
      <c r="F38" s="50">
        <f t="shared" si="24"/>
        <v>-151.12000000000009</v>
      </c>
      <c r="G38" s="50">
        <f t="shared" si="24"/>
        <v>-159.52000000000001</v>
      </c>
      <c r="H38" s="50">
        <f t="shared" si="24"/>
        <v>269.7299999999999</v>
      </c>
      <c r="I38" s="50">
        <f t="shared" si="24"/>
        <v>-38.390000000000015</v>
      </c>
      <c r="J38" s="50">
        <f t="shared" si="24"/>
        <v>43.600000000000009</v>
      </c>
      <c r="K38" s="50">
        <f t="shared" si="24"/>
        <v>145.27000000000001</v>
      </c>
      <c r="L38" s="50">
        <f t="shared" si="24"/>
        <v>128.37000000000003</v>
      </c>
      <c r="M38" s="92"/>
      <c r="N38" s="78"/>
      <c r="O38" s="43">
        <f t="shared" si="20"/>
        <v>-2.1358870457216765</v>
      </c>
      <c r="P38" s="43">
        <f t="shared" si="21"/>
        <v>-1.8947679611339794</v>
      </c>
      <c r="Q38" s="43">
        <f t="shared" si="22"/>
        <v>-1.957479931492891</v>
      </c>
      <c r="R38" s="43">
        <f t="shared" si="23"/>
        <v>-1.4953693552478373</v>
      </c>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row>
    <row r="39" spans="2:47" ht="15.75" x14ac:dyDescent="0.25">
      <c r="B39" s="93"/>
      <c r="C39" s="51"/>
      <c r="D39" s="51"/>
      <c r="E39" s="51"/>
      <c r="F39" s="51"/>
      <c r="G39" s="51"/>
      <c r="H39" s="51"/>
      <c r="I39" s="51"/>
      <c r="J39" s="51"/>
      <c r="K39" s="51"/>
      <c r="L39" s="51"/>
      <c r="M39" s="78"/>
      <c r="N39" s="78"/>
      <c r="O39" s="93"/>
      <c r="P39" s="93"/>
      <c r="Q39" s="93"/>
      <c r="R39" s="93"/>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row>
    <row r="40" spans="2:47" x14ac:dyDescent="0.2">
      <c r="B40" s="27"/>
      <c r="C40" s="27"/>
      <c r="D40" s="27"/>
      <c r="E40" s="27"/>
      <c r="F40" s="27"/>
      <c r="G40" s="27"/>
      <c r="H40" s="27"/>
      <c r="I40" s="27"/>
      <c r="J40" s="27"/>
      <c r="K40" s="27"/>
      <c r="L40" s="27"/>
      <c r="M40" s="27"/>
      <c r="O40" s="27"/>
      <c r="P40" s="27"/>
      <c r="Q40" s="27"/>
      <c r="R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row>
    <row r="41" spans="2:47" x14ac:dyDescent="0.2">
      <c r="B41" s="27"/>
      <c r="C41" s="27"/>
      <c r="D41" s="27"/>
      <c r="E41" s="27"/>
      <c r="F41" s="27"/>
      <c r="G41" s="27"/>
      <c r="H41" s="27"/>
      <c r="I41" s="27"/>
      <c r="J41" s="27"/>
      <c r="K41" s="27"/>
      <c r="L41" s="27"/>
      <c r="M41" s="27"/>
      <c r="O41" s="27"/>
      <c r="P41" s="27"/>
      <c r="Q41" s="27"/>
      <c r="R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row>
    <row r="42" spans="2:47" x14ac:dyDescent="0.2">
      <c r="B42" s="27"/>
      <c r="C42" s="27"/>
      <c r="D42" s="27"/>
      <c r="E42" s="27"/>
      <c r="F42" s="27"/>
      <c r="G42" s="27"/>
      <c r="H42" s="27"/>
      <c r="I42" s="27"/>
      <c r="J42" s="27"/>
      <c r="K42" s="27"/>
      <c r="L42" s="27"/>
      <c r="M42" s="27"/>
      <c r="O42" s="27"/>
      <c r="P42" s="27"/>
      <c r="Q42" s="27"/>
      <c r="R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row>
    <row r="43" spans="2:47" x14ac:dyDescent="0.2">
      <c r="B43" s="27"/>
      <c r="C43" s="27"/>
      <c r="D43" s="27"/>
      <c r="E43" s="27"/>
      <c r="F43" s="27"/>
      <c r="G43" s="27"/>
      <c r="H43" s="27"/>
      <c r="I43" s="27"/>
      <c r="J43" s="27"/>
      <c r="K43" s="27"/>
      <c r="L43" s="27"/>
      <c r="M43" s="27"/>
      <c r="O43" s="27"/>
      <c r="P43" s="27"/>
      <c r="Q43" s="27"/>
      <c r="R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row>
    <row r="44" spans="2:47" x14ac:dyDescent="0.2">
      <c r="B44" s="27"/>
      <c r="C44" s="27"/>
      <c r="D44" s="27"/>
      <c r="E44" s="27"/>
      <c r="F44" s="27"/>
      <c r="G44" s="27"/>
      <c r="H44" s="27"/>
      <c r="I44" s="27"/>
      <c r="J44" s="27"/>
      <c r="K44" s="27"/>
      <c r="L44" s="27"/>
      <c r="M44" s="27"/>
      <c r="O44" s="27"/>
      <c r="P44" s="27"/>
      <c r="Q44" s="27"/>
      <c r="R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row>
    <row r="45" spans="2:47" x14ac:dyDescent="0.2">
      <c r="B45" s="27"/>
      <c r="C45" s="27"/>
      <c r="D45" s="27"/>
      <c r="E45" s="27"/>
      <c r="F45" s="27"/>
      <c r="G45" s="27"/>
      <c r="H45" s="27"/>
      <c r="I45" s="27"/>
      <c r="J45" s="27"/>
      <c r="K45" s="27"/>
      <c r="L45" s="27"/>
      <c r="M45" s="27"/>
      <c r="O45" s="27"/>
      <c r="P45" s="27"/>
      <c r="Q45" s="27"/>
      <c r="R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row>
    <row r="46" spans="2:47" x14ac:dyDescent="0.2">
      <c r="B46" s="27"/>
      <c r="C46" s="27"/>
      <c r="D46" s="27"/>
      <c r="E46" s="27"/>
      <c r="F46" s="27"/>
      <c r="G46" s="27"/>
      <c r="H46" s="27"/>
      <c r="I46" s="27"/>
      <c r="J46" s="27"/>
      <c r="K46" s="27"/>
      <c r="L46" s="27"/>
      <c r="M46" s="27"/>
      <c r="O46" s="27"/>
      <c r="P46" s="27"/>
      <c r="Q46" s="27"/>
      <c r="R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row>
    <row r="47" spans="2:47" x14ac:dyDescent="0.2">
      <c r="B47" s="27"/>
      <c r="C47" s="27"/>
      <c r="D47" s="27"/>
      <c r="E47" s="27"/>
      <c r="F47" s="27"/>
      <c r="G47" s="27"/>
      <c r="H47" s="27"/>
      <c r="I47" s="27"/>
      <c r="J47" s="27"/>
      <c r="K47" s="27"/>
      <c r="L47" s="27"/>
      <c r="M47" s="27"/>
      <c r="O47" s="27"/>
      <c r="P47" s="27"/>
      <c r="Q47" s="27"/>
      <c r="R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row>
    <row r="48" spans="2:47" x14ac:dyDescent="0.2">
      <c r="B48" s="27"/>
      <c r="C48" s="27"/>
      <c r="D48" s="27"/>
      <c r="E48" s="27"/>
      <c r="F48" s="27"/>
      <c r="G48" s="27"/>
      <c r="H48" s="27"/>
      <c r="I48" s="27"/>
      <c r="J48" s="27"/>
      <c r="K48" s="27"/>
      <c r="L48" s="27"/>
      <c r="M48" s="27"/>
      <c r="O48" s="27"/>
      <c r="P48" s="27"/>
      <c r="Q48" s="27"/>
      <c r="R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row>
    <row r="49" spans="2:47" x14ac:dyDescent="0.2">
      <c r="B49" s="27"/>
      <c r="C49" s="27"/>
      <c r="D49" s="27"/>
      <c r="E49" s="27"/>
      <c r="F49" s="27"/>
      <c r="G49" s="27"/>
      <c r="H49" s="27"/>
      <c r="I49" s="27"/>
      <c r="J49" s="27"/>
      <c r="K49" s="27"/>
      <c r="L49" s="27"/>
      <c r="M49" s="27"/>
      <c r="O49" s="27"/>
      <c r="P49" s="27"/>
      <c r="Q49" s="27"/>
      <c r="R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row>
    <row r="50" spans="2:47" x14ac:dyDescent="0.2">
      <c r="B50" s="27"/>
      <c r="C50" s="27"/>
      <c r="D50" s="27"/>
      <c r="E50" s="27"/>
      <c r="F50" s="27"/>
      <c r="G50" s="27"/>
      <c r="H50" s="27"/>
      <c r="I50" s="27"/>
      <c r="J50" s="27"/>
      <c r="K50" s="27"/>
      <c r="L50" s="27"/>
      <c r="M50" s="27"/>
      <c r="O50" s="27"/>
      <c r="P50" s="27"/>
      <c r="Q50" s="27"/>
      <c r="R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row>
    <row r="51" spans="2:47" x14ac:dyDescent="0.2">
      <c r="B51" s="27"/>
      <c r="C51" s="27"/>
      <c r="D51" s="27"/>
      <c r="E51" s="27"/>
      <c r="F51" s="27"/>
      <c r="G51" s="27"/>
      <c r="H51" s="27"/>
      <c r="I51" s="27"/>
      <c r="J51" s="27"/>
      <c r="K51" s="27"/>
      <c r="L51" s="27"/>
      <c r="M51" s="27"/>
      <c r="O51" s="27"/>
      <c r="P51" s="27"/>
      <c r="Q51" s="27"/>
      <c r="R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row>
    <row r="52" spans="2:47" x14ac:dyDescent="0.2">
      <c r="B52" s="27"/>
      <c r="C52" s="27"/>
      <c r="D52" s="27"/>
      <c r="E52" s="27"/>
      <c r="F52" s="27"/>
      <c r="G52" s="27"/>
      <c r="H52" s="27"/>
      <c r="I52" s="27"/>
      <c r="J52" s="27"/>
      <c r="K52" s="27"/>
      <c r="L52" s="27"/>
      <c r="M52" s="27"/>
      <c r="O52" s="27"/>
      <c r="P52" s="27"/>
      <c r="Q52" s="27"/>
      <c r="R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row>
    <row r="53" spans="2:47" x14ac:dyDescent="0.2">
      <c r="B53" s="27"/>
      <c r="C53" s="27"/>
      <c r="D53" s="27"/>
      <c r="E53" s="27"/>
      <c r="F53" s="27"/>
      <c r="G53" s="27"/>
      <c r="H53" s="27"/>
      <c r="I53" s="27"/>
      <c r="J53" s="27"/>
      <c r="K53" s="27"/>
      <c r="L53" s="27"/>
      <c r="M53" s="27"/>
      <c r="O53" s="27"/>
      <c r="P53" s="27"/>
      <c r="Q53" s="27"/>
      <c r="R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row>
    <row r="54" spans="2:47" x14ac:dyDescent="0.2">
      <c r="B54" s="27"/>
      <c r="C54" s="27"/>
      <c r="D54" s="27"/>
      <c r="E54" s="27"/>
      <c r="F54" s="27"/>
      <c r="G54" s="27"/>
      <c r="H54" s="27"/>
      <c r="I54" s="27"/>
      <c r="J54" s="27"/>
      <c r="K54" s="27"/>
      <c r="L54" s="27"/>
      <c r="M54" s="27"/>
      <c r="O54" s="27"/>
      <c r="P54" s="27"/>
      <c r="Q54" s="27"/>
      <c r="R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row>
    <row r="55" spans="2:47" x14ac:dyDescent="0.2">
      <c r="B55" s="27"/>
      <c r="C55" s="27"/>
      <c r="D55" s="27"/>
      <c r="E55" s="27"/>
      <c r="F55" s="27"/>
      <c r="G55" s="27"/>
      <c r="H55" s="27"/>
      <c r="I55" s="27"/>
      <c r="J55" s="27"/>
      <c r="K55" s="27"/>
      <c r="L55" s="27"/>
      <c r="M55" s="27"/>
      <c r="O55" s="27"/>
      <c r="P55" s="27"/>
      <c r="Q55" s="27"/>
      <c r="R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row>
    <row r="56" spans="2:47" x14ac:dyDescent="0.2">
      <c r="B56" s="27"/>
      <c r="C56" s="27"/>
      <c r="D56" s="27"/>
      <c r="E56" s="27"/>
      <c r="F56" s="27"/>
      <c r="G56" s="27"/>
      <c r="H56" s="27"/>
      <c r="I56" s="27"/>
      <c r="J56" s="27"/>
      <c r="K56" s="27"/>
      <c r="L56" s="27"/>
      <c r="M56" s="27"/>
      <c r="O56" s="27"/>
      <c r="P56" s="27"/>
      <c r="Q56" s="27"/>
      <c r="R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row>
    <row r="57" spans="2:47" x14ac:dyDescent="0.2">
      <c r="B57" s="27"/>
      <c r="C57" s="27"/>
      <c r="D57" s="27"/>
      <c r="E57" s="27"/>
      <c r="F57" s="27"/>
      <c r="G57" s="27"/>
      <c r="H57" s="27"/>
      <c r="I57" s="27"/>
      <c r="J57" s="27"/>
      <c r="K57" s="27"/>
      <c r="L57" s="27"/>
      <c r="M57" s="27"/>
      <c r="O57" s="27"/>
      <c r="P57" s="27"/>
      <c r="Q57" s="27"/>
      <c r="R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row>
    <row r="58" spans="2:47" x14ac:dyDescent="0.2">
      <c r="B58" s="27"/>
      <c r="C58" s="27"/>
      <c r="D58" s="27"/>
      <c r="E58" s="27"/>
      <c r="F58" s="27"/>
      <c r="G58" s="27"/>
      <c r="H58" s="27"/>
      <c r="I58" s="27"/>
      <c r="J58" s="27"/>
      <c r="K58" s="27"/>
      <c r="L58" s="27"/>
      <c r="M58" s="27"/>
      <c r="O58" s="27"/>
      <c r="P58" s="27"/>
      <c r="Q58" s="27"/>
      <c r="R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row>
    <row r="59" spans="2:47" x14ac:dyDescent="0.2">
      <c r="B59" s="27"/>
      <c r="C59" s="27"/>
      <c r="D59" s="27"/>
      <c r="E59" s="27"/>
      <c r="F59" s="27"/>
      <c r="G59" s="27"/>
      <c r="H59" s="27"/>
      <c r="I59" s="27"/>
      <c r="J59" s="27"/>
      <c r="K59" s="27"/>
      <c r="L59" s="27"/>
      <c r="M59" s="27"/>
      <c r="O59" s="27"/>
      <c r="P59" s="27"/>
      <c r="Q59" s="27"/>
      <c r="R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row>
    <row r="60" spans="2:47" x14ac:dyDescent="0.2">
      <c r="B60" s="27"/>
      <c r="C60" s="27"/>
      <c r="D60" s="27"/>
      <c r="E60" s="27"/>
      <c r="F60" s="27"/>
      <c r="G60" s="27"/>
      <c r="H60" s="27"/>
      <c r="I60" s="27"/>
      <c r="J60" s="27"/>
      <c r="K60" s="27"/>
      <c r="L60" s="27"/>
      <c r="M60" s="27"/>
      <c r="O60" s="27"/>
      <c r="P60" s="27"/>
      <c r="Q60" s="27"/>
      <c r="R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row>
    <row r="61" spans="2:47" x14ac:dyDescent="0.2">
      <c r="B61" s="27"/>
      <c r="C61" s="27"/>
      <c r="D61" s="27"/>
      <c r="E61" s="27"/>
      <c r="F61" s="27"/>
      <c r="G61" s="27"/>
      <c r="H61" s="27"/>
      <c r="I61" s="27"/>
      <c r="J61" s="27"/>
      <c r="K61" s="27"/>
      <c r="L61" s="27"/>
      <c r="M61" s="27"/>
      <c r="O61" s="27"/>
      <c r="P61" s="27"/>
      <c r="Q61" s="27"/>
      <c r="R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row>
    <row r="62" spans="2:47" x14ac:dyDescent="0.2">
      <c r="B62" s="27"/>
      <c r="C62" s="27"/>
      <c r="D62" s="27"/>
      <c r="E62" s="27"/>
      <c r="F62" s="27"/>
      <c r="G62" s="27"/>
      <c r="H62" s="27"/>
      <c r="I62" s="27"/>
      <c r="J62" s="27"/>
      <c r="K62" s="27"/>
      <c r="L62" s="27"/>
      <c r="M62" s="27"/>
      <c r="O62" s="27"/>
      <c r="P62" s="27"/>
      <c r="Q62" s="27"/>
      <c r="R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row>
    <row r="63" spans="2:47" x14ac:dyDescent="0.2">
      <c r="B63" s="27"/>
      <c r="C63" s="27"/>
      <c r="D63" s="27"/>
      <c r="E63" s="27"/>
      <c r="F63" s="27"/>
      <c r="G63" s="27"/>
      <c r="H63" s="27"/>
      <c r="I63" s="27"/>
      <c r="J63" s="27"/>
      <c r="K63" s="27"/>
      <c r="L63" s="27"/>
      <c r="M63" s="27"/>
      <c r="O63" s="27"/>
      <c r="P63" s="27"/>
      <c r="Q63" s="27"/>
      <c r="R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row>
    <row r="64" spans="2:47" x14ac:dyDescent="0.2">
      <c r="B64" s="27"/>
      <c r="C64" s="27"/>
      <c r="D64" s="27"/>
      <c r="E64" s="27"/>
      <c r="F64" s="27"/>
      <c r="G64" s="27"/>
      <c r="H64" s="27"/>
      <c r="I64" s="27"/>
      <c r="J64" s="27"/>
      <c r="K64" s="27"/>
      <c r="L64" s="27"/>
      <c r="M64" s="27"/>
      <c r="O64" s="27"/>
      <c r="P64" s="27"/>
      <c r="Q64" s="27"/>
      <c r="R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row>
    <row r="65" spans="2:47" x14ac:dyDescent="0.2">
      <c r="B65" s="27"/>
      <c r="C65" s="27"/>
      <c r="D65" s="27"/>
      <c r="E65" s="27"/>
      <c r="F65" s="27"/>
      <c r="G65" s="27"/>
      <c r="H65" s="27"/>
      <c r="I65" s="27"/>
      <c r="J65" s="27"/>
      <c r="K65" s="27"/>
      <c r="L65" s="27"/>
      <c r="M65" s="27"/>
      <c r="O65" s="27"/>
      <c r="P65" s="27"/>
      <c r="Q65" s="27"/>
      <c r="R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row>
    <row r="66" spans="2:47" x14ac:dyDescent="0.2">
      <c r="B66" s="27"/>
      <c r="C66" s="27"/>
      <c r="D66" s="27"/>
      <c r="E66" s="27"/>
      <c r="F66" s="27"/>
      <c r="G66" s="27"/>
      <c r="H66" s="27"/>
      <c r="I66" s="27"/>
      <c r="J66" s="27"/>
      <c r="K66" s="27"/>
      <c r="L66" s="27"/>
      <c r="M66" s="27"/>
      <c r="O66" s="27"/>
      <c r="P66" s="27"/>
      <c r="Q66" s="27"/>
      <c r="R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row>
    <row r="67" spans="2:47" x14ac:dyDescent="0.2">
      <c r="B67" s="27"/>
      <c r="C67" s="27"/>
      <c r="D67" s="27"/>
      <c r="E67" s="27"/>
      <c r="F67" s="27"/>
      <c r="G67" s="27"/>
      <c r="H67" s="27"/>
      <c r="I67" s="27"/>
      <c r="J67" s="27"/>
      <c r="K67" s="27"/>
      <c r="L67" s="27"/>
      <c r="M67" s="27"/>
      <c r="O67" s="27"/>
      <c r="P67" s="27"/>
      <c r="Q67" s="27"/>
      <c r="R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row>
    <row r="68" spans="2:47" x14ac:dyDescent="0.2">
      <c r="B68" s="27"/>
      <c r="C68" s="27"/>
      <c r="D68" s="27"/>
      <c r="E68" s="27"/>
      <c r="F68" s="27"/>
      <c r="G68" s="27"/>
      <c r="H68" s="27"/>
      <c r="I68" s="27"/>
      <c r="J68" s="27"/>
      <c r="K68" s="27"/>
      <c r="L68" s="27"/>
      <c r="M68" s="27"/>
      <c r="O68" s="27"/>
      <c r="P68" s="27"/>
      <c r="Q68" s="27"/>
      <c r="R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row>
    <row r="69" spans="2:47" x14ac:dyDescent="0.2">
      <c r="B69" s="27"/>
      <c r="C69" s="27"/>
      <c r="D69" s="27"/>
      <c r="E69" s="27"/>
      <c r="F69" s="27"/>
      <c r="G69" s="27"/>
      <c r="H69" s="27"/>
      <c r="I69" s="27"/>
      <c r="J69" s="27"/>
      <c r="K69" s="27"/>
      <c r="L69" s="27"/>
      <c r="M69" s="27"/>
      <c r="O69" s="27"/>
      <c r="P69" s="27"/>
      <c r="Q69" s="27"/>
      <c r="R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row>
    <row r="70" spans="2:47" x14ac:dyDescent="0.2">
      <c r="B70" s="27"/>
      <c r="C70" s="27"/>
      <c r="D70" s="27"/>
      <c r="E70" s="27"/>
      <c r="F70" s="27"/>
      <c r="G70" s="27"/>
      <c r="H70" s="27"/>
      <c r="I70" s="27"/>
      <c r="J70" s="27"/>
      <c r="K70" s="27"/>
      <c r="L70" s="27"/>
      <c r="M70" s="27"/>
      <c r="O70" s="27"/>
      <c r="P70" s="27"/>
      <c r="Q70" s="27"/>
      <c r="R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row>
    <row r="71" spans="2:47" x14ac:dyDescent="0.2">
      <c r="B71" s="27"/>
      <c r="C71" s="27"/>
      <c r="D71" s="27"/>
      <c r="E71" s="27"/>
      <c r="F71" s="27"/>
      <c r="G71" s="27"/>
      <c r="H71" s="27"/>
      <c r="I71" s="27"/>
      <c r="J71" s="27"/>
      <c r="K71" s="27"/>
      <c r="L71" s="27"/>
      <c r="M71" s="27"/>
      <c r="O71" s="27"/>
      <c r="P71" s="27"/>
      <c r="Q71" s="27"/>
      <c r="R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row>
    <row r="72" spans="2:47" x14ac:dyDescent="0.2">
      <c r="B72" s="27"/>
      <c r="C72" s="27"/>
      <c r="D72" s="27"/>
      <c r="E72" s="27"/>
      <c r="F72" s="27"/>
      <c r="G72" s="27"/>
      <c r="H72" s="27"/>
      <c r="I72" s="27"/>
      <c r="J72" s="27"/>
      <c r="K72" s="27"/>
      <c r="L72" s="27"/>
      <c r="M72" s="27"/>
      <c r="O72" s="27"/>
      <c r="P72" s="27"/>
      <c r="Q72" s="27"/>
      <c r="R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row>
    <row r="73" spans="2:47" x14ac:dyDescent="0.2">
      <c r="B73" s="27"/>
      <c r="C73" s="27"/>
      <c r="D73" s="27"/>
      <c r="E73" s="27"/>
      <c r="F73" s="27"/>
      <c r="G73" s="27"/>
      <c r="H73" s="27"/>
      <c r="I73" s="27"/>
      <c r="J73" s="27"/>
      <c r="K73" s="27"/>
      <c r="L73" s="27"/>
      <c r="M73" s="27"/>
      <c r="O73" s="27"/>
      <c r="P73" s="27"/>
      <c r="Q73" s="27"/>
      <c r="R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row>
    <row r="74" spans="2:47" x14ac:dyDescent="0.2">
      <c r="B74" s="27"/>
      <c r="C74" s="27"/>
      <c r="D74" s="27"/>
      <c r="E74" s="27"/>
      <c r="F74" s="27"/>
      <c r="G74" s="27"/>
      <c r="H74" s="27"/>
      <c r="I74" s="27"/>
      <c r="J74" s="27"/>
      <c r="K74" s="27"/>
      <c r="L74" s="27"/>
      <c r="M74" s="27"/>
      <c r="O74" s="27"/>
      <c r="P74" s="27"/>
      <c r="Q74" s="27"/>
      <c r="R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row>
    <row r="75" spans="2:47" x14ac:dyDescent="0.2">
      <c r="B75" s="27"/>
      <c r="C75" s="27"/>
      <c r="D75" s="27"/>
      <c r="E75" s="27"/>
      <c r="F75" s="27"/>
      <c r="G75" s="27"/>
      <c r="H75" s="27"/>
      <c r="I75" s="27"/>
      <c r="J75" s="27"/>
      <c r="K75" s="27"/>
      <c r="L75" s="27"/>
      <c r="M75" s="27"/>
      <c r="O75" s="27"/>
      <c r="P75" s="27"/>
      <c r="Q75" s="27"/>
      <c r="R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row>
    <row r="76" spans="2:47" x14ac:dyDescent="0.2">
      <c r="B76" s="27"/>
      <c r="C76" s="27"/>
      <c r="D76" s="27"/>
      <c r="E76" s="27"/>
      <c r="F76" s="27"/>
      <c r="G76" s="27"/>
      <c r="H76" s="27"/>
      <c r="I76" s="27"/>
      <c r="J76" s="27"/>
      <c r="K76" s="27"/>
      <c r="L76" s="27"/>
      <c r="M76" s="27"/>
      <c r="O76" s="27"/>
      <c r="P76" s="27"/>
      <c r="Q76" s="27"/>
      <c r="R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row>
    <row r="77" spans="2:47" x14ac:dyDescent="0.2">
      <c r="B77" s="27"/>
      <c r="C77" s="27"/>
      <c r="D77" s="27"/>
      <c r="E77" s="27"/>
      <c r="F77" s="27"/>
      <c r="G77" s="27"/>
      <c r="H77" s="27"/>
      <c r="I77" s="27"/>
      <c r="J77" s="27"/>
      <c r="K77" s="27"/>
      <c r="L77" s="27"/>
      <c r="M77" s="27"/>
      <c r="O77" s="27"/>
      <c r="P77" s="27"/>
      <c r="Q77" s="27"/>
      <c r="R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row>
    <row r="78" spans="2:47" x14ac:dyDescent="0.2">
      <c r="B78" s="27"/>
      <c r="C78" s="27"/>
      <c r="D78" s="27"/>
      <c r="E78" s="27"/>
      <c r="F78" s="27"/>
      <c r="G78" s="27"/>
      <c r="H78" s="27"/>
      <c r="I78" s="27"/>
      <c r="J78" s="27"/>
      <c r="K78" s="27"/>
      <c r="L78" s="27"/>
      <c r="M78" s="27"/>
      <c r="O78" s="27"/>
      <c r="P78" s="27"/>
      <c r="Q78" s="27"/>
      <c r="R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row>
    <row r="79" spans="2:47" x14ac:dyDescent="0.2">
      <c r="B79" s="27"/>
      <c r="C79" s="27"/>
      <c r="D79" s="27"/>
      <c r="E79" s="27"/>
      <c r="F79" s="27"/>
      <c r="G79" s="27"/>
      <c r="H79" s="27"/>
      <c r="I79" s="27"/>
      <c r="J79" s="27"/>
      <c r="K79" s="27"/>
      <c r="L79" s="27"/>
      <c r="M79" s="27"/>
      <c r="O79" s="27"/>
      <c r="P79" s="27"/>
      <c r="Q79" s="27"/>
      <c r="R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row>
    <row r="80" spans="2:47" x14ac:dyDescent="0.2">
      <c r="B80" s="27"/>
      <c r="C80" s="27"/>
      <c r="D80" s="27"/>
      <c r="E80" s="27"/>
      <c r="F80" s="27"/>
      <c r="G80" s="27"/>
      <c r="H80" s="27"/>
      <c r="I80" s="27"/>
      <c r="J80" s="27"/>
      <c r="K80" s="27"/>
      <c r="L80" s="27"/>
      <c r="M80" s="27"/>
      <c r="O80" s="27"/>
      <c r="P80" s="27"/>
      <c r="Q80" s="27"/>
      <c r="R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row>
    <row r="81" spans="2:47" x14ac:dyDescent="0.2">
      <c r="B81" s="27"/>
      <c r="C81" s="27"/>
      <c r="D81" s="27"/>
      <c r="E81" s="27"/>
      <c r="F81" s="27"/>
      <c r="G81" s="27"/>
      <c r="H81" s="27"/>
      <c r="I81" s="27"/>
      <c r="J81" s="27"/>
      <c r="K81" s="27"/>
      <c r="L81" s="27"/>
      <c r="M81" s="27"/>
      <c r="O81" s="27"/>
      <c r="P81" s="27"/>
      <c r="Q81" s="27"/>
      <c r="R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row>
    <row r="82" spans="2:47" x14ac:dyDescent="0.2">
      <c r="B82" s="27"/>
      <c r="C82" s="27"/>
      <c r="D82" s="27"/>
      <c r="E82" s="27"/>
      <c r="F82" s="27"/>
      <c r="G82" s="27"/>
      <c r="H82" s="27"/>
      <c r="I82" s="27"/>
      <c r="J82" s="27"/>
      <c r="K82" s="27"/>
      <c r="L82" s="27"/>
      <c r="M82" s="27"/>
      <c r="O82" s="27"/>
      <c r="P82" s="27"/>
      <c r="Q82" s="27"/>
      <c r="R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row>
    <row r="83" spans="2:47" x14ac:dyDescent="0.2">
      <c r="B83" s="27"/>
      <c r="C83" s="27"/>
      <c r="D83" s="27"/>
      <c r="E83" s="27"/>
      <c r="F83" s="27"/>
      <c r="G83" s="27"/>
      <c r="H83" s="27"/>
      <c r="I83" s="27"/>
      <c r="J83" s="27"/>
      <c r="K83" s="27"/>
      <c r="L83" s="27"/>
      <c r="M83" s="27"/>
      <c r="O83" s="27"/>
      <c r="P83" s="27"/>
      <c r="Q83" s="27"/>
      <c r="R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row>
    <row r="84" spans="2:47" x14ac:dyDescent="0.2">
      <c r="B84" s="27"/>
      <c r="C84" s="27"/>
      <c r="D84" s="27"/>
      <c r="E84" s="27"/>
      <c r="F84" s="27"/>
      <c r="G84" s="27"/>
      <c r="H84" s="27"/>
      <c r="I84" s="27"/>
      <c r="J84" s="27"/>
      <c r="K84" s="27"/>
      <c r="L84" s="27"/>
      <c r="M84" s="27"/>
      <c r="O84" s="27"/>
      <c r="P84" s="27"/>
      <c r="Q84" s="27"/>
      <c r="R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row>
    <row r="85" spans="2:47" x14ac:dyDescent="0.2">
      <c r="B85" s="27"/>
      <c r="C85" s="27"/>
      <c r="D85" s="27"/>
      <c r="E85" s="27"/>
      <c r="F85" s="27"/>
      <c r="G85" s="27"/>
      <c r="H85" s="27"/>
      <c r="I85" s="27"/>
      <c r="J85" s="27"/>
      <c r="K85" s="27"/>
      <c r="L85" s="27"/>
      <c r="M85" s="27"/>
      <c r="O85" s="27"/>
      <c r="P85" s="27"/>
      <c r="Q85" s="27"/>
      <c r="R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row>
    <row r="86" spans="2:47" x14ac:dyDescent="0.2">
      <c r="B86" s="27"/>
      <c r="C86" s="27"/>
      <c r="D86" s="27"/>
      <c r="E86" s="27"/>
      <c r="F86" s="27"/>
      <c r="G86" s="27"/>
      <c r="H86" s="27"/>
      <c r="I86" s="27"/>
      <c r="J86" s="27"/>
      <c r="K86" s="27"/>
      <c r="L86" s="27"/>
      <c r="M86" s="27"/>
      <c r="O86" s="27"/>
      <c r="P86" s="27"/>
      <c r="Q86" s="27"/>
      <c r="R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row>
    <row r="87" spans="2:47" x14ac:dyDescent="0.2">
      <c r="B87" s="27"/>
      <c r="C87" s="27"/>
      <c r="D87" s="27"/>
      <c r="E87" s="27"/>
      <c r="F87" s="27"/>
      <c r="G87" s="27"/>
      <c r="H87" s="27"/>
      <c r="I87" s="27"/>
      <c r="J87" s="27"/>
      <c r="K87" s="27"/>
      <c r="L87" s="27"/>
      <c r="M87" s="27"/>
      <c r="O87" s="27"/>
      <c r="P87" s="27"/>
      <c r="Q87" s="27"/>
      <c r="R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row>
    <row r="88" spans="2:47" x14ac:dyDescent="0.2">
      <c r="B88" s="27"/>
      <c r="C88" s="27"/>
      <c r="D88" s="27"/>
      <c r="E88" s="27"/>
      <c r="F88" s="27"/>
      <c r="G88" s="27"/>
      <c r="H88" s="27"/>
      <c r="I88" s="27"/>
      <c r="J88" s="27"/>
      <c r="K88" s="27"/>
      <c r="L88" s="27"/>
      <c r="M88" s="27"/>
      <c r="O88" s="27"/>
      <c r="P88" s="27"/>
      <c r="Q88" s="27"/>
      <c r="R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row>
    <row r="89" spans="2:47" x14ac:dyDescent="0.2">
      <c r="B89" s="27"/>
      <c r="C89" s="27"/>
      <c r="D89" s="27"/>
      <c r="E89" s="27"/>
      <c r="F89" s="27"/>
      <c r="G89" s="27"/>
      <c r="H89" s="27"/>
      <c r="I89" s="27"/>
      <c r="J89" s="27"/>
      <c r="K89" s="27"/>
      <c r="L89" s="27"/>
      <c r="M89" s="27"/>
      <c r="O89" s="27"/>
      <c r="P89" s="27"/>
      <c r="Q89" s="27"/>
      <c r="R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row>
    <row r="90" spans="2:47" x14ac:dyDescent="0.2">
      <c r="B90" s="27"/>
      <c r="C90" s="27"/>
      <c r="D90" s="27"/>
      <c r="E90" s="27"/>
      <c r="F90" s="27"/>
      <c r="G90" s="27"/>
      <c r="H90" s="27"/>
      <c r="I90" s="27"/>
      <c r="J90" s="27"/>
      <c r="K90" s="27"/>
      <c r="L90" s="27"/>
      <c r="M90" s="27"/>
      <c r="O90" s="27"/>
      <c r="P90" s="27"/>
      <c r="Q90" s="27"/>
      <c r="R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row>
    <row r="91" spans="2:47" x14ac:dyDescent="0.2">
      <c r="B91" s="27"/>
      <c r="C91" s="27"/>
      <c r="D91" s="27"/>
      <c r="E91" s="27"/>
      <c r="F91" s="27"/>
      <c r="G91" s="27"/>
      <c r="H91" s="27"/>
      <c r="I91" s="27"/>
      <c r="J91" s="27"/>
      <c r="K91" s="27"/>
      <c r="L91" s="27"/>
      <c r="M91" s="27"/>
      <c r="O91" s="27"/>
      <c r="P91" s="27"/>
      <c r="Q91" s="27"/>
      <c r="R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row>
    <row r="92" spans="2:47" x14ac:dyDescent="0.2">
      <c r="B92" s="27"/>
      <c r="C92" s="27"/>
      <c r="D92" s="27"/>
      <c r="E92" s="27"/>
      <c r="F92" s="27"/>
      <c r="G92" s="27"/>
      <c r="H92" s="27"/>
      <c r="I92" s="27"/>
      <c r="J92" s="27"/>
      <c r="K92" s="27"/>
      <c r="L92" s="27"/>
      <c r="M92" s="27"/>
      <c r="O92" s="27"/>
      <c r="P92" s="27"/>
      <c r="Q92" s="27"/>
      <c r="R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row>
    <row r="93" spans="2:47" x14ac:dyDescent="0.2">
      <c r="B93" s="27"/>
      <c r="C93" s="27"/>
      <c r="D93" s="27"/>
      <c r="E93" s="27"/>
      <c r="F93" s="27"/>
      <c r="G93" s="27"/>
      <c r="H93" s="27"/>
      <c r="I93" s="27"/>
      <c r="J93" s="27"/>
      <c r="K93" s="27"/>
      <c r="L93" s="27"/>
      <c r="M93" s="27"/>
      <c r="O93" s="27"/>
      <c r="P93" s="27"/>
      <c r="Q93" s="27"/>
      <c r="R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row>
    <row r="94" spans="2:47" x14ac:dyDescent="0.2">
      <c r="B94" s="27"/>
      <c r="C94" s="27"/>
      <c r="D94" s="27"/>
      <c r="E94" s="27"/>
      <c r="F94" s="27"/>
      <c r="G94" s="27"/>
      <c r="H94" s="27"/>
      <c r="I94" s="27"/>
      <c r="J94" s="27"/>
      <c r="K94" s="27"/>
      <c r="L94" s="27"/>
      <c r="M94" s="27"/>
      <c r="O94" s="27"/>
      <c r="P94" s="27"/>
      <c r="Q94" s="27"/>
      <c r="R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row>
    <row r="95" spans="2:47" x14ac:dyDescent="0.2">
      <c r="B95" s="27"/>
      <c r="C95" s="27"/>
      <c r="D95" s="27"/>
      <c r="E95" s="27"/>
      <c r="F95" s="27"/>
      <c r="G95" s="27"/>
      <c r="H95" s="27"/>
      <c r="I95" s="27"/>
      <c r="J95" s="27"/>
      <c r="K95" s="27"/>
      <c r="L95" s="27"/>
      <c r="M95" s="27"/>
      <c r="O95" s="27"/>
      <c r="P95" s="27"/>
      <c r="Q95" s="27"/>
      <c r="R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row>
    <row r="96" spans="2:47" x14ac:dyDescent="0.2">
      <c r="B96" s="27"/>
      <c r="C96" s="27"/>
      <c r="D96" s="27"/>
      <c r="E96" s="27"/>
      <c r="F96" s="27"/>
      <c r="G96" s="27"/>
      <c r="H96" s="27"/>
      <c r="I96" s="27"/>
      <c r="J96" s="27"/>
      <c r="K96" s="27"/>
      <c r="L96" s="27"/>
      <c r="M96" s="27"/>
      <c r="O96" s="27"/>
      <c r="P96" s="27"/>
      <c r="Q96" s="27"/>
      <c r="R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row>
    <row r="97" spans="2:47" x14ac:dyDescent="0.2">
      <c r="B97" s="27"/>
      <c r="C97" s="27"/>
      <c r="D97" s="27"/>
      <c r="E97" s="27"/>
      <c r="F97" s="27"/>
      <c r="G97" s="27"/>
      <c r="H97" s="27"/>
      <c r="I97" s="27"/>
      <c r="J97" s="27"/>
      <c r="K97" s="27"/>
      <c r="L97" s="27"/>
      <c r="M97" s="27"/>
      <c r="O97" s="27"/>
      <c r="P97" s="27"/>
      <c r="Q97" s="27"/>
      <c r="R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row>
    <row r="98" spans="2:47" x14ac:dyDescent="0.2">
      <c r="B98" s="27"/>
      <c r="C98" s="27"/>
      <c r="D98" s="27"/>
      <c r="E98" s="27"/>
      <c r="F98" s="27"/>
      <c r="G98" s="27"/>
      <c r="H98" s="27"/>
      <c r="I98" s="27"/>
      <c r="J98" s="27"/>
      <c r="K98" s="27"/>
      <c r="L98" s="27"/>
      <c r="M98" s="27"/>
      <c r="O98" s="27"/>
      <c r="P98" s="27"/>
      <c r="Q98" s="27"/>
      <c r="R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row>
    <row r="99" spans="2:47" x14ac:dyDescent="0.2">
      <c r="B99" s="27"/>
      <c r="C99" s="27"/>
      <c r="D99" s="27"/>
      <c r="E99" s="27"/>
      <c r="F99" s="27"/>
      <c r="G99" s="27"/>
      <c r="H99" s="27"/>
      <c r="I99" s="27"/>
      <c r="J99" s="27"/>
      <c r="K99" s="27"/>
      <c r="L99" s="27"/>
      <c r="M99" s="27"/>
      <c r="O99" s="27"/>
      <c r="P99" s="27"/>
      <c r="Q99" s="27"/>
      <c r="R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row>
    <row r="100" spans="2:47" x14ac:dyDescent="0.2">
      <c r="B100" s="27"/>
      <c r="C100" s="27"/>
      <c r="D100" s="27"/>
      <c r="E100" s="27"/>
      <c r="F100" s="27"/>
      <c r="G100" s="27"/>
      <c r="H100" s="27"/>
      <c r="I100" s="27"/>
      <c r="J100" s="27"/>
      <c r="K100" s="27"/>
      <c r="L100" s="27"/>
      <c r="M100" s="27"/>
      <c r="O100" s="27"/>
      <c r="P100" s="27"/>
      <c r="Q100" s="27"/>
      <c r="R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row>
    <row r="101" spans="2:47" x14ac:dyDescent="0.2">
      <c r="B101" s="27"/>
      <c r="C101" s="27"/>
      <c r="D101" s="27"/>
      <c r="E101" s="27"/>
      <c r="F101" s="27"/>
      <c r="G101" s="27"/>
      <c r="H101" s="27"/>
      <c r="I101" s="27"/>
      <c r="J101" s="27"/>
      <c r="K101" s="27"/>
      <c r="L101" s="27"/>
      <c r="M101" s="27"/>
      <c r="O101" s="27"/>
      <c r="P101" s="27"/>
      <c r="Q101" s="27"/>
      <c r="R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row>
    <row r="102" spans="2:47" x14ac:dyDescent="0.2">
      <c r="B102" s="27"/>
      <c r="C102" s="27"/>
      <c r="D102" s="27"/>
      <c r="E102" s="27"/>
      <c r="F102" s="27"/>
      <c r="G102" s="27"/>
      <c r="H102" s="27"/>
      <c r="I102" s="27"/>
      <c r="J102" s="27"/>
      <c r="K102" s="27"/>
      <c r="L102" s="27"/>
      <c r="M102" s="27"/>
      <c r="O102" s="27"/>
      <c r="P102" s="27"/>
      <c r="Q102" s="27"/>
      <c r="R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row>
    <row r="103" spans="2:47" x14ac:dyDescent="0.2">
      <c r="B103" s="27"/>
      <c r="C103" s="27"/>
      <c r="D103" s="27"/>
      <c r="E103" s="27"/>
      <c r="F103" s="27"/>
      <c r="G103" s="27"/>
      <c r="H103" s="27"/>
      <c r="I103" s="27"/>
      <c r="J103" s="27"/>
      <c r="K103" s="27"/>
      <c r="L103" s="27"/>
      <c r="M103" s="27"/>
      <c r="O103" s="27"/>
      <c r="P103" s="27"/>
      <c r="Q103" s="27"/>
      <c r="R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row>
    <row r="104" spans="2:47" x14ac:dyDescent="0.2">
      <c r="B104" s="27"/>
      <c r="C104" s="27"/>
      <c r="D104" s="27"/>
      <c r="E104" s="27"/>
      <c r="F104" s="27"/>
      <c r="G104" s="27"/>
      <c r="H104" s="27"/>
      <c r="I104" s="27"/>
      <c r="J104" s="27"/>
      <c r="K104" s="27"/>
      <c r="L104" s="27"/>
      <c r="M104" s="27"/>
      <c r="O104" s="27"/>
      <c r="P104" s="27"/>
      <c r="Q104" s="27"/>
      <c r="R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row>
    <row r="105" spans="2:47" x14ac:dyDescent="0.2">
      <c r="B105" s="27"/>
      <c r="C105" s="27"/>
      <c r="D105" s="27"/>
      <c r="E105" s="27"/>
      <c r="F105" s="27"/>
      <c r="G105" s="27"/>
      <c r="H105" s="27"/>
      <c r="I105" s="27"/>
      <c r="J105" s="27"/>
      <c r="K105" s="27"/>
      <c r="L105" s="27"/>
      <c r="M105" s="27"/>
      <c r="O105" s="27"/>
      <c r="P105" s="27"/>
      <c r="Q105" s="27"/>
      <c r="R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row>
    <row r="106" spans="2:47" x14ac:dyDescent="0.2">
      <c r="B106" s="27"/>
      <c r="C106" s="27"/>
      <c r="D106" s="27"/>
      <c r="E106" s="27"/>
      <c r="F106" s="27"/>
      <c r="G106" s="27"/>
      <c r="H106" s="27"/>
      <c r="I106" s="27"/>
      <c r="J106" s="27"/>
      <c r="K106" s="27"/>
      <c r="L106" s="27"/>
      <c r="M106" s="27"/>
      <c r="O106" s="27"/>
      <c r="P106" s="27"/>
      <c r="Q106" s="27"/>
      <c r="R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row>
    <row r="107" spans="2:47" x14ac:dyDescent="0.2">
      <c r="B107" s="27"/>
      <c r="C107" s="27"/>
      <c r="D107" s="27"/>
      <c r="E107" s="27"/>
      <c r="F107" s="27"/>
      <c r="G107" s="27"/>
      <c r="H107" s="27"/>
      <c r="I107" s="27"/>
      <c r="J107" s="27"/>
      <c r="K107" s="27"/>
      <c r="L107" s="27"/>
      <c r="M107" s="27"/>
      <c r="O107" s="27"/>
      <c r="P107" s="27"/>
      <c r="Q107" s="27"/>
      <c r="R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row>
    <row r="108" spans="2:47" x14ac:dyDescent="0.2">
      <c r="B108" s="27"/>
      <c r="C108" s="27"/>
      <c r="D108" s="27"/>
      <c r="E108" s="27"/>
      <c r="F108" s="27"/>
      <c r="G108" s="27"/>
      <c r="H108" s="27"/>
      <c r="I108" s="27"/>
      <c r="J108" s="27"/>
      <c r="K108" s="27"/>
      <c r="L108" s="27"/>
      <c r="M108" s="27"/>
      <c r="O108" s="27"/>
      <c r="P108" s="27"/>
      <c r="Q108" s="27"/>
      <c r="R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row>
    <row r="109" spans="2:47" x14ac:dyDescent="0.2">
      <c r="B109" s="27"/>
      <c r="C109" s="27"/>
      <c r="D109" s="27"/>
      <c r="E109" s="27"/>
      <c r="F109" s="27"/>
      <c r="G109" s="27"/>
      <c r="H109" s="27"/>
      <c r="I109" s="27"/>
      <c r="J109" s="27"/>
      <c r="K109" s="27"/>
      <c r="L109" s="27"/>
      <c r="M109" s="27"/>
      <c r="O109" s="27"/>
      <c r="P109" s="27"/>
      <c r="Q109" s="27"/>
      <c r="R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row>
    <row r="110" spans="2:47" x14ac:dyDescent="0.2">
      <c r="B110" s="27"/>
      <c r="C110" s="27"/>
      <c r="D110" s="27"/>
      <c r="E110" s="27"/>
      <c r="F110" s="27"/>
      <c r="G110" s="27"/>
      <c r="H110" s="27"/>
      <c r="I110" s="27"/>
      <c r="J110" s="27"/>
      <c r="K110" s="27"/>
      <c r="L110" s="27"/>
      <c r="M110" s="27"/>
      <c r="O110" s="27"/>
      <c r="P110" s="27"/>
      <c r="Q110" s="27"/>
      <c r="R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row>
    <row r="111" spans="2:47" x14ac:dyDescent="0.2">
      <c r="B111" s="27"/>
      <c r="C111" s="27"/>
      <c r="D111" s="27"/>
      <c r="E111" s="27"/>
      <c r="F111" s="27"/>
      <c r="G111" s="27"/>
      <c r="H111" s="27"/>
      <c r="I111" s="27"/>
      <c r="J111" s="27"/>
      <c r="K111" s="27"/>
      <c r="L111" s="27"/>
      <c r="M111" s="27"/>
      <c r="O111" s="27"/>
      <c r="P111" s="27"/>
      <c r="Q111" s="27"/>
      <c r="R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row>
    <row r="112" spans="2:47" x14ac:dyDescent="0.2">
      <c r="B112" s="27"/>
      <c r="C112" s="27"/>
      <c r="D112" s="27"/>
      <c r="E112" s="27"/>
      <c r="F112" s="27"/>
      <c r="G112" s="27"/>
      <c r="H112" s="27"/>
      <c r="I112" s="27"/>
      <c r="J112" s="27"/>
      <c r="K112" s="27"/>
      <c r="L112" s="27"/>
      <c r="M112" s="27"/>
      <c r="O112" s="27"/>
      <c r="P112" s="27"/>
      <c r="Q112" s="27"/>
      <c r="R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row>
    <row r="113" spans="2:47" x14ac:dyDescent="0.2">
      <c r="B113" s="27"/>
      <c r="C113" s="27"/>
      <c r="D113" s="27"/>
      <c r="E113" s="27"/>
      <c r="F113" s="27"/>
      <c r="G113" s="27"/>
      <c r="H113" s="27"/>
      <c r="I113" s="27"/>
      <c r="J113" s="27"/>
      <c r="K113" s="27"/>
      <c r="L113" s="27"/>
      <c r="M113" s="27"/>
      <c r="O113" s="27"/>
      <c r="P113" s="27"/>
      <c r="Q113" s="27"/>
      <c r="R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row>
    <row r="114" spans="2:47" x14ac:dyDescent="0.2">
      <c r="B114" s="27"/>
      <c r="C114" s="27"/>
      <c r="D114" s="27"/>
      <c r="E114" s="27"/>
      <c r="F114" s="27"/>
      <c r="G114" s="27"/>
      <c r="H114" s="27"/>
      <c r="I114" s="27"/>
      <c r="J114" s="27"/>
      <c r="K114" s="27"/>
      <c r="L114" s="27"/>
      <c r="M114" s="27"/>
      <c r="O114" s="27"/>
      <c r="P114" s="27"/>
      <c r="Q114" s="27"/>
      <c r="R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row>
    <row r="115" spans="2:47" x14ac:dyDescent="0.2">
      <c r="B115" s="27"/>
      <c r="C115" s="27"/>
      <c r="D115" s="27"/>
      <c r="E115" s="27"/>
      <c r="F115" s="27"/>
      <c r="G115" s="27"/>
      <c r="H115" s="27"/>
      <c r="I115" s="27"/>
      <c r="J115" s="27"/>
      <c r="K115" s="27"/>
      <c r="L115" s="27"/>
      <c r="M115" s="27"/>
      <c r="O115" s="27"/>
      <c r="P115" s="27"/>
      <c r="Q115" s="27"/>
      <c r="R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row>
    <row r="116" spans="2:47" x14ac:dyDescent="0.2">
      <c r="B116" s="27"/>
      <c r="C116" s="27"/>
      <c r="D116" s="27"/>
      <c r="E116" s="27"/>
      <c r="F116" s="27"/>
      <c r="G116" s="27"/>
      <c r="H116" s="27"/>
      <c r="I116" s="27"/>
      <c r="J116" s="27"/>
      <c r="K116" s="27"/>
      <c r="L116" s="27"/>
      <c r="M116" s="27"/>
      <c r="O116" s="27"/>
      <c r="P116" s="27"/>
      <c r="Q116" s="27"/>
      <c r="R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row>
    <row r="117" spans="2:47" x14ac:dyDescent="0.2">
      <c r="B117" s="27"/>
      <c r="C117" s="27"/>
      <c r="D117" s="27"/>
      <c r="E117" s="27"/>
      <c r="F117" s="27"/>
      <c r="G117" s="27"/>
      <c r="H117" s="27"/>
      <c r="I117" s="27"/>
      <c r="J117" s="27"/>
      <c r="K117" s="27"/>
      <c r="L117" s="27"/>
      <c r="M117" s="27"/>
      <c r="O117" s="27"/>
      <c r="P117" s="27"/>
      <c r="Q117" s="27"/>
      <c r="R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row>
    <row r="118" spans="2:47" x14ac:dyDescent="0.2">
      <c r="B118" s="27"/>
      <c r="C118" s="27"/>
      <c r="D118" s="27"/>
      <c r="E118" s="27"/>
      <c r="F118" s="27"/>
      <c r="G118" s="27"/>
      <c r="H118" s="27"/>
      <c r="I118" s="27"/>
      <c r="J118" s="27"/>
      <c r="K118" s="27"/>
      <c r="L118" s="27"/>
      <c r="M118" s="27"/>
      <c r="O118" s="27"/>
      <c r="P118" s="27"/>
      <c r="Q118" s="27"/>
      <c r="R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row>
    <row r="119" spans="2:47" x14ac:dyDescent="0.2">
      <c r="B119" s="27"/>
      <c r="C119" s="27"/>
      <c r="D119" s="27"/>
      <c r="E119" s="27"/>
      <c r="F119" s="27"/>
      <c r="G119" s="27"/>
      <c r="H119" s="27"/>
      <c r="I119" s="27"/>
      <c r="J119" s="27"/>
      <c r="K119" s="27"/>
      <c r="L119" s="27"/>
      <c r="M119" s="27"/>
      <c r="O119" s="27"/>
      <c r="P119" s="27"/>
      <c r="Q119" s="27"/>
      <c r="R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row>
    <row r="120" spans="2:47" x14ac:dyDescent="0.2">
      <c r="B120" s="27"/>
      <c r="C120" s="27"/>
      <c r="D120" s="27"/>
      <c r="E120" s="27"/>
      <c r="F120" s="27"/>
      <c r="G120" s="27"/>
      <c r="H120" s="27"/>
      <c r="I120" s="27"/>
      <c r="J120" s="27"/>
      <c r="K120" s="27"/>
      <c r="L120" s="27"/>
      <c r="M120" s="27"/>
      <c r="O120" s="27"/>
      <c r="P120" s="27"/>
      <c r="Q120" s="27"/>
      <c r="R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row>
    <row r="121" spans="2:47" x14ac:dyDescent="0.2">
      <c r="B121" s="27"/>
      <c r="C121" s="27"/>
      <c r="D121" s="27"/>
      <c r="E121" s="27"/>
      <c r="F121" s="27"/>
      <c r="G121" s="27"/>
      <c r="H121" s="27"/>
      <c r="I121" s="27"/>
      <c r="J121" s="27"/>
      <c r="K121" s="27"/>
      <c r="L121" s="27"/>
      <c r="M121" s="27"/>
      <c r="O121" s="27"/>
      <c r="P121" s="27"/>
      <c r="Q121" s="27"/>
      <c r="R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row>
    <row r="122" spans="2:47" x14ac:dyDescent="0.2">
      <c r="B122" s="27"/>
      <c r="C122" s="27"/>
      <c r="D122" s="27"/>
      <c r="E122" s="27"/>
      <c r="F122" s="27"/>
      <c r="G122" s="27"/>
      <c r="H122" s="27"/>
      <c r="I122" s="27"/>
      <c r="J122" s="27"/>
      <c r="K122" s="27"/>
      <c r="L122" s="27"/>
      <c r="M122" s="27"/>
      <c r="O122" s="27"/>
      <c r="P122" s="27"/>
      <c r="Q122" s="27"/>
      <c r="R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row>
    <row r="123" spans="2:47" x14ac:dyDescent="0.2">
      <c r="B123" s="27"/>
      <c r="C123" s="27"/>
      <c r="D123" s="27"/>
      <c r="E123" s="27"/>
      <c r="F123" s="27"/>
      <c r="G123" s="27"/>
      <c r="H123" s="27"/>
      <c r="I123" s="27"/>
      <c r="J123" s="27"/>
      <c r="K123" s="27"/>
      <c r="L123" s="27"/>
      <c r="M123" s="27"/>
      <c r="O123" s="27"/>
      <c r="P123" s="27"/>
      <c r="Q123" s="27"/>
      <c r="R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row>
    <row r="124" spans="2:47" x14ac:dyDescent="0.2">
      <c r="B124" s="27"/>
      <c r="C124" s="27"/>
      <c r="D124" s="27"/>
      <c r="E124" s="27"/>
      <c r="F124" s="27"/>
      <c r="G124" s="27"/>
      <c r="H124" s="27"/>
      <c r="I124" s="27"/>
      <c r="J124" s="27"/>
      <c r="K124" s="27"/>
      <c r="L124" s="27"/>
      <c r="M124" s="27"/>
      <c r="O124" s="27"/>
      <c r="P124" s="27"/>
      <c r="Q124" s="27"/>
      <c r="R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row>
    <row r="125" spans="2:47" x14ac:dyDescent="0.2">
      <c r="B125" s="27"/>
      <c r="C125" s="27"/>
      <c r="D125" s="27"/>
      <c r="E125" s="27"/>
      <c r="F125" s="27"/>
      <c r="G125" s="27"/>
      <c r="H125" s="27"/>
      <c r="I125" s="27"/>
      <c r="J125" s="27"/>
      <c r="K125" s="27"/>
      <c r="L125" s="27"/>
      <c r="M125" s="27"/>
      <c r="O125" s="27"/>
      <c r="P125" s="27"/>
      <c r="Q125" s="27"/>
      <c r="R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row>
    <row r="126" spans="2:47" x14ac:dyDescent="0.2">
      <c r="B126" s="27"/>
      <c r="C126" s="27"/>
      <c r="D126" s="27"/>
      <c r="E126" s="27"/>
      <c r="F126" s="27"/>
      <c r="G126" s="27"/>
      <c r="H126" s="27"/>
      <c r="I126" s="27"/>
      <c r="J126" s="27"/>
      <c r="K126" s="27"/>
      <c r="L126" s="27"/>
      <c r="M126" s="27"/>
      <c r="O126" s="27"/>
      <c r="P126" s="27"/>
      <c r="Q126" s="27"/>
      <c r="R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row>
    <row r="127" spans="2:47" x14ac:dyDescent="0.2">
      <c r="B127" s="27"/>
      <c r="C127" s="27"/>
      <c r="D127" s="27"/>
      <c r="E127" s="27"/>
      <c r="F127" s="27"/>
      <c r="G127" s="27"/>
      <c r="H127" s="27"/>
      <c r="I127" s="27"/>
      <c r="J127" s="27"/>
      <c r="K127" s="27"/>
      <c r="L127" s="27"/>
      <c r="M127" s="27"/>
      <c r="O127" s="27"/>
      <c r="P127" s="27"/>
      <c r="Q127" s="27"/>
      <c r="R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row>
    <row r="128" spans="2:47" x14ac:dyDescent="0.2">
      <c r="B128" s="27"/>
      <c r="C128" s="27"/>
      <c r="D128" s="27"/>
      <c r="E128" s="27"/>
      <c r="F128" s="27"/>
      <c r="G128" s="27"/>
      <c r="H128" s="27"/>
      <c r="I128" s="27"/>
      <c r="J128" s="27"/>
      <c r="K128" s="27"/>
      <c r="L128" s="27"/>
      <c r="M128" s="27"/>
      <c r="O128" s="27"/>
      <c r="P128" s="27"/>
      <c r="Q128" s="27"/>
      <c r="R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row>
    <row r="129" spans="2:47" x14ac:dyDescent="0.2">
      <c r="B129" s="27"/>
      <c r="C129" s="27"/>
      <c r="D129" s="27"/>
      <c r="E129" s="27"/>
      <c r="F129" s="27"/>
      <c r="G129" s="27"/>
      <c r="H129" s="27"/>
      <c r="I129" s="27"/>
      <c r="J129" s="27"/>
      <c r="K129" s="27"/>
      <c r="L129" s="27"/>
      <c r="M129" s="27"/>
      <c r="O129" s="27"/>
      <c r="P129" s="27"/>
      <c r="Q129" s="27"/>
      <c r="R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row>
    <row r="130" spans="2:47" x14ac:dyDescent="0.2">
      <c r="B130" s="27"/>
      <c r="C130" s="27"/>
      <c r="D130" s="27"/>
      <c r="E130" s="27"/>
      <c r="F130" s="27"/>
      <c r="G130" s="27"/>
      <c r="H130" s="27"/>
      <c r="I130" s="27"/>
      <c r="J130" s="27"/>
      <c r="K130" s="27"/>
      <c r="L130" s="27"/>
      <c r="M130" s="27"/>
      <c r="O130" s="27"/>
      <c r="P130" s="27"/>
      <c r="Q130" s="27"/>
      <c r="R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c r="AU130" s="27"/>
    </row>
    <row r="131" spans="2:47" x14ac:dyDescent="0.2">
      <c r="B131" s="27"/>
      <c r="C131" s="27"/>
      <c r="D131" s="27"/>
      <c r="E131" s="27"/>
      <c r="F131" s="27"/>
      <c r="G131" s="27"/>
      <c r="H131" s="27"/>
      <c r="I131" s="27"/>
      <c r="J131" s="27"/>
      <c r="K131" s="27"/>
      <c r="L131" s="27"/>
      <c r="M131" s="27"/>
      <c r="O131" s="27"/>
      <c r="P131" s="27"/>
      <c r="Q131" s="27"/>
      <c r="R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row>
    <row r="132" spans="2:47" x14ac:dyDescent="0.2">
      <c r="B132" s="27"/>
      <c r="C132" s="27"/>
      <c r="D132" s="27"/>
      <c r="E132" s="27"/>
      <c r="F132" s="27"/>
      <c r="G132" s="27"/>
      <c r="H132" s="27"/>
      <c r="I132" s="27"/>
      <c r="J132" s="27"/>
      <c r="K132" s="27"/>
      <c r="L132" s="27"/>
      <c r="M132" s="27"/>
      <c r="O132" s="27"/>
      <c r="P132" s="27"/>
      <c r="Q132" s="27"/>
      <c r="R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row>
    <row r="133" spans="2:47" x14ac:dyDescent="0.2">
      <c r="B133" s="27"/>
      <c r="C133" s="27"/>
      <c r="D133" s="27"/>
      <c r="E133" s="27"/>
      <c r="F133" s="27"/>
      <c r="G133" s="27"/>
      <c r="H133" s="27"/>
      <c r="I133" s="27"/>
      <c r="J133" s="27"/>
      <c r="K133" s="27"/>
      <c r="L133" s="27"/>
      <c r="M133" s="27"/>
      <c r="O133" s="27"/>
      <c r="P133" s="27"/>
      <c r="Q133" s="27"/>
      <c r="R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row>
    <row r="134" spans="2:47" x14ac:dyDescent="0.2">
      <c r="B134" s="27"/>
      <c r="C134" s="27"/>
      <c r="D134" s="27"/>
      <c r="E134" s="27"/>
      <c r="F134" s="27"/>
      <c r="G134" s="27"/>
      <c r="H134" s="27"/>
      <c r="I134" s="27"/>
      <c r="J134" s="27"/>
      <c r="K134" s="27"/>
      <c r="L134" s="27"/>
      <c r="M134" s="27"/>
      <c r="O134" s="27"/>
      <c r="P134" s="27"/>
      <c r="Q134" s="27"/>
      <c r="R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row>
    <row r="135" spans="2:47" x14ac:dyDescent="0.2">
      <c r="B135" s="27"/>
      <c r="C135" s="27"/>
      <c r="D135" s="27"/>
      <c r="E135" s="27"/>
      <c r="F135" s="27"/>
      <c r="G135" s="27"/>
      <c r="H135" s="27"/>
      <c r="I135" s="27"/>
      <c r="J135" s="27"/>
      <c r="K135" s="27"/>
      <c r="L135" s="27"/>
      <c r="M135" s="27"/>
      <c r="O135" s="27"/>
      <c r="P135" s="27"/>
      <c r="Q135" s="27"/>
      <c r="R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row>
    <row r="136" spans="2:47" x14ac:dyDescent="0.2">
      <c r="B136" s="27"/>
      <c r="C136" s="27"/>
      <c r="D136" s="27"/>
      <c r="E136" s="27"/>
      <c r="F136" s="27"/>
      <c r="G136" s="27"/>
      <c r="H136" s="27"/>
      <c r="I136" s="27"/>
      <c r="J136" s="27"/>
      <c r="K136" s="27"/>
      <c r="L136" s="27"/>
      <c r="M136" s="27"/>
      <c r="O136" s="27"/>
      <c r="P136" s="27"/>
      <c r="Q136" s="27"/>
      <c r="R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row>
    <row r="137" spans="2:47" x14ac:dyDescent="0.2">
      <c r="B137" s="27"/>
      <c r="C137" s="27"/>
      <c r="D137" s="27"/>
      <c r="E137" s="27"/>
      <c r="F137" s="27"/>
      <c r="G137" s="27"/>
      <c r="H137" s="27"/>
      <c r="I137" s="27"/>
      <c r="J137" s="27"/>
      <c r="K137" s="27"/>
      <c r="L137" s="27"/>
      <c r="M137" s="27"/>
      <c r="O137" s="27"/>
      <c r="P137" s="27"/>
      <c r="Q137" s="27"/>
      <c r="R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row>
    <row r="138" spans="2:47" x14ac:dyDescent="0.2">
      <c r="B138" s="27"/>
      <c r="C138" s="27"/>
      <c r="D138" s="27"/>
      <c r="E138" s="27"/>
      <c r="F138" s="27"/>
      <c r="G138" s="27"/>
      <c r="H138" s="27"/>
      <c r="I138" s="27"/>
      <c r="J138" s="27"/>
      <c r="K138" s="27"/>
      <c r="L138" s="27"/>
      <c r="M138" s="27"/>
      <c r="O138" s="27"/>
      <c r="P138" s="27"/>
      <c r="Q138" s="27"/>
      <c r="R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row>
    <row r="139" spans="2:47" x14ac:dyDescent="0.2">
      <c r="B139" s="27"/>
      <c r="C139" s="27"/>
      <c r="D139" s="27"/>
      <c r="E139" s="27"/>
      <c r="F139" s="27"/>
      <c r="G139" s="27"/>
      <c r="H139" s="27"/>
      <c r="I139" s="27"/>
      <c r="J139" s="27"/>
      <c r="K139" s="27"/>
      <c r="L139" s="27"/>
      <c r="M139" s="27"/>
      <c r="O139" s="27"/>
      <c r="P139" s="27"/>
      <c r="Q139" s="27"/>
      <c r="R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row>
    <row r="140" spans="2:47" x14ac:dyDescent="0.2">
      <c r="B140" s="27"/>
      <c r="C140" s="27"/>
      <c r="D140" s="27"/>
      <c r="E140" s="27"/>
      <c r="F140" s="27"/>
      <c r="G140" s="27"/>
      <c r="H140" s="27"/>
      <c r="I140" s="27"/>
      <c r="J140" s="27"/>
      <c r="K140" s="27"/>
      <c r="L140" s="27"/>
      <c r="M140" s="27"/>
      <c r="O140" s="27"/>
      <c r="P140" s="27"/>
      <c r="Q140" s="27"/>
      <c r="R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row>
    <row r="141" spans="2:47" x14ac:dyDescent="0.2">
      <c r="B141" s="27"/>
      <c r="C141" s="27"/>
      <c r="D141" s="27"/>
      <c r="E141" s="27"/>
      <c r="F141" s="27"/>
      <c r="G141" s="27"/>
      <c r="H141" s="27"/>
      <c r="I141" s="27"/>
      <c r="J141" s="27"/>
      <c r="K141" s="27"/>
      <c r="L141" s="27"/>
      <c r="M141" s="27"/>
      <c r="O141" s="27"/>
      <c r="P141" s="27"/>
      <c r="Q141" s="27"/>
      <c r="R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row>
    <row r="142" spans="2:47" x14ac:dyDescent="0.2">
      <c r="B142" s="27"/>
      <c r="C142" s="27"/>
      <c r="D142" s="27"/>
      <c r="E142" s="27"/>
      <c r="F142" s="27"/>
      <c r="G142" s="27"/>
      <c r="H142" s="27"/>
      <c r="I142" s="27"/>
      <c r="J142" s="27"/>
      <c r="K142" s="27"/>
      <c r="L142" s="27"/>
      <c r="M142" s="27"/>
      <c r="O142" s="27"/>
      <c r="P142" s="27"/>
      <c r="Q142" s="27"/>
      <c r="R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row>
    <row r="143" spans="2:47" x14ac:dyDescent="0.2">
      <c r="B143" s="27"/>
      <c r="C143" s="27"/>
      <c r="D143" s="27"/>
      <c r="E143" s="27"/>
      <c r="F143" s="27"/>
      <c r="G143" s="27"/>
      <c r="H143" s="27"/>
      <c r="I143" s="27"/>
      <c r="J143" s="27"/>
      <c r="K143" s="27"/>
      <c r="L143" s="27"/>
      <c r="M143" s="27"/>
      <c r="O143" s="27"/>
      <c r="P143" s="27"/>
      <c r="Q143" s="27"/>
      <c r="R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row>
    <row r="144" spans="2:47" x14ac:dyDescent="0.2">
      <c r="B144" s="27"/>
      <c r="C144" s="27"/>
      <c r="D144" s="27"/>
      <c r="E144" s="27"/>
      <c r="F144" s="27"/>
      <c r="G144" s="27"/>
      <c r="H144" s="27"/>
      <c r="I144" s="27"/>
      <c r="J144" s="27"/>
      <c r="K144" s="27"/>
      <c r="L144" s="27"/>
      <c r="M144" s="27"/>
      <c r="O144" s="27"/>
      <c r="P144" s="27"/>
      <c r="Q144" s="27"/>
      <c r="R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row>
    <row r="145" spans="2:47" x14ac:dyDescent="0.2">
      <c r="B145" s="27"/>
      <c r="C145" s="27"/>
      <c r="D145" s="27"/>
      <c r="E145" s="27"/>
      <c r="F145" s="27"/>
      <c r="G145" s="27"/>
      <c r="H145" s="27"/>
      <c r="I145" s="27"/>
      <c r="J145" s="27"/>
      <c r="K145" s="27"/>
      <c r="L145" s="27"/>
      <c r="M145" s="27"/>
      <c r="O145" s="27"/>
      <c r="P145" s="27"/>
      <c r="Q145" s="27"/>
      <c r="R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row>
    <row r="146" spans="2:47" x14ac:dyDescent="0.2">
      <c r="B146" s="27"/>
      <c r="C146" s="27"/>
      <c r="D146" s="27"/>
      <c r="E146" s="27"/>
      <c r="F146" s="27"/>
      <c r="G146" s="27"/>
      <c r="H146" s="27"/>
      <c r="I146" s="27"/>
      <c r="J146" s="27"/>
      <c r="K146" s="27"/>
      <c r="L146" s="27"/>
      <c r="M146" s="27"/>
      <c r="O146" s="27"/>
      <c r="P146" s="27"/>
      <c r="Q146" s="27"/>
      <c r="R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row>
    <row r="147" spans="2:47" x14ac:dyDescent="0.2">
      <c r="B147" s="27"/>
      <c r="C147" s="27"/>
      <c r="D147" s="27"/>
      <c r="E147" s="27"/>
      <c r="F147" s="27"/>
      <c r="G147" s="27"/>
      <c r="H147" s="27"/>
      <c r="I147" s="27"/>
      <c r="J147" s="27"/>
      <c r="K147" s="27"/>
      <c r="L147" s="27"/>
      <c r="M147" s="27"/>
      <c r="O147" s="27"/>
      <c r="P147" s="27"/>
      <c r="Q147" s="27"/>
      <c r="R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row>
    <row r="148" spans="2:47" x14ac:dyDescent="0.2">
      <c r="B148" s="27"/>
      <c r="C148" s="27"/>
      <c r="D148" s="27"/>
      <c r="E148" s="27"/>
      <c r="F148" s="27"/>
      <c r="G148" s="27"/>
      <c r="H148" s="27"/>
      <c r="I148" s="27"/>
      <c r="J148" s="27"/>
      <c r="K148" s="27"/>
      <c r="L148" s="27"/>
      <c r="M148" s="27"/>
      <c r="O148" s="27"/>
      <c r="P148" s="27"/>
      <c r="Q148" s="27"/>
      <c r="R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row>
    <row r="149" spans="2:47" x14ac:dyDescent="0.2">
      <c r="B149" s="27"/>
      <c r="C149" s="27"/>
      <c r="D149" s="27"/>
      <c r="E149" s="27"/>
      <c r="F149" s="27"/>
      <c r="G149" s="27"/>
      <c r="H149" s="27"/>
      <c r="I149" s="27"/>
      <c r="J149" s="27"/>
      <c r="K149" s="27"/>
      <c r="L149" s="27"/>
      <c r="M149" s="27"/>
      <c r="O149" s="27"/>
      <c r="P149" s="27"/>
      <c r="Q149" s="27"/>
      <c r="R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row>
    <row r="150" spans="2:47" x14ac:dyDescent="0.2">
      <c r="B150" s="27"/>
      <c r="C150" s="27"/>
      <c r="D150" s="27"/>
      <c r="E150" s="27"/>
      <c r="F150" s="27"/>
      <c r="G150" s="27"/>
      <c r="H150" s="27"/>
      <c r="I150" s="27"/>
      <c r="J150" s="27"/>
      <c r="K150" s="27"/>
      <c r="L150" s="27"/>
      <c r="M150" s="27"/>
      <c r="O150" s="27"/>
      <c r="P150" s="27"/>
      <c r="Q150" s="27"/>
      <c r="R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row>
    <row r="151" spans="2:47" x14ac:dyDescent="0.2">
      <c r="B151" s="27"/>
      <c r="C151" s="27"/>
      <c r="D151" s="27"/>
      <c r="E151" s="27"/>
      <c r="F151" s="27"/>
      <c r="G151" s="27"/>
      <c r="H151" s="27"/>
      <c r="I151" s="27"/>
      <c r="J151" s="27"/>
      <c r="K151" s="27"/>
      <c r="L151" s="27"/>
      <c r="M151" s="27"/>
      <c r="O151" s="27"/>
      <c r="P151" s="27"/>
      <c r="Q151" s="27"/>
      <c r="R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row>
    <row r="152" spans="2:47" x14ac:dyDescent="0.2">
      <c r="B152" s="27"/>
      <c r="C152" s="27"/>
      <c r="D152" s="27"/>
      <c r="E152" s="27"/>
      <c r="F152" s="27"/>
      <c r="G152" s="27"/>
      <c r="H152" s="27"/>
      <c r="I152" s="27"/>
      <c r="J152" s="27"/>
      <c r="K152" s="27"/>
      <c r="L152" s="27"/>
      <c r="M152" s="27"/>
      <c r="O152" s="27"/>
      <c r="P152" s="27"/>
      <c r="Q152" s="27"/>
      <c r="R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row>
    <row r="153" spans="2:47" x14ac:dyDescent="0.2">
      <c r="B153" s="27"/>
      <c r="C153" s="27"/>
      <c r="D153" s="27"/>
      <c r="E153" s="27"/>
      <c r="F153" s="27"/>
      <c r="G153" s="27"/>
      <c r="H153" s="27"/>
      <c r="I153" s="27"/>
      <c r="J153" s="27"/>
      <c r="K153" s="27"/>
      <c r="L153" s="27"/>
      <c r="M153" s="27"/>
      <c r="O153" s="27"/>
      <c r="P153" s="27"/>
      <c r="Q153" s="27"/>
      <c r="R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row>
    <row r="154" spans="2:47" x14ac:dyDescent="0.2">
      <c r="B154" s="27"/>
      <c r="C154" s="27"/>
      <c r="D154" s="27"/>
      <c r="E154" s="27"/>
      <c r="F154" s="27"/>
      <c r="G154" s="27"/>
      <c r="H154" s="27"/>
      <c r="I154" s="27"/>
      <c r="J154" s="27"/>
      <c r="K154" s="27"/>
      <c r="L154" s="27"/>
      <c r="M154" s="27"/>
      <c r="O154" s="27"/>
      <c r="P154" s="27"/>
      <c r="Q154" s="27"/>
      <c r="R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row>
    <row r="155" spans="2:47" x14ac:dyDescent="0.2">
      <c r="B155" s="27"/>
      <c r="C155" s="27"/>
      <c r="D155" s="27"/>
      <c r="E155" s="27"/>
      <c r="F155" s="27"/>
      <c r="G155" s="27"/>
      <c r="H155" s="27"/>
      <c r="I155" s="27"/>
      <c r="J155" s="27"/>
      <c r="K155" s="27"/>
      <c r="L155" s="27"/>
      <c r="M155" s="27"/>
      <c r="O155" s="27"/>
      <c r="P155" s="27"/>
      <c r="Q155" s="27"/>
      <c r="R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row>
    <row r="156" spans="2:47" x14ac:dyDescent="0.2">
      <c r="B156" s="27"/>
      <c r="C156" s="27"/>
      <c r="D156" s="27"/>
      <c r="E156" s="27"/>
      <c r="F156" s="27"/>
      <c r="G156" s="27"/>
      <c r="H156" s="27"/>
      <c r="I156" s="27"/>
      <c r="J156" s="27"/>
      <c r="K156" s="27"/>
      <c r="L156" s="27"/>
      <c r="M156" s="27"/>
      <c r="O156" s="27"/>
      <c r="P156" s="27"/>
      <c r="Q156" s="27"/>
      <c r="R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row>
    <row r="157" spans="2:47" x14ac:dyDescent="0.2">
      <c r="B157" s="27"/>
      <c r="C157" s="27"/>
      <c r="D157" s="27"/>
      <c r="E157" s="27"/>
      <c r="F157" s="27"/>
      <c r="G157" s="27"/>
      <c r="H157" s="27"/>
      <c r="I157" s="27"/>
      <c r="J157" s="27"/>
      <c r="K157" s="27"/>
      <c r="L157" s="27"/>
      <c r="M157" s="27"/>
      <c r="O157" s="27"/>
      <c r="P157" s="27"/>
      <c r="Q157" s="27"/>
      <c r="R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row>
    <row r="158" spans="2:47" x14ac:dyDescent="0.2">
      <c r="B158" s="27"/>
      <c r="C158" s="27"/>
      <c r="D158" s="27"/>
      <c r="E158" s="27"/>
      <c r="F158" s="27"/>
      <c r="G158" s="27"/>
      <c r="H158" s="27"/>
      <c r="I158" s="27"/>
      <c r="J158" s="27"/>
      <c r="K158" s="27"/>
      <c r="L158" s="27"/>
      <c r="M158" s="27"/>
      <c r="O158" s="27"/>
      <c r="P158" s="27"/>
      <c r="Q158" s="27"/>
      <c r="R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row>
    <row r="159" spans="2:47" x14ac:dyDescent="0.2">
      <c r="B159" s="27"/>
      <c r="C159" s="27"/>
      <c r="D159" s="27"/>
      <c r="E159" s="27"/>
      <c r="F159" s="27"/>
      <c r="G159" s="27"/>
      <c r="H159" s="27"/>
      <c r="I159" s="27"/>
      <c r="J159" s="27"/>
      <c r="K159" s="27"/>
      <c r="L159" s="27"/>
      <c r="M159" s="27"/>
      <c r="O159" s="27"/>
      <c r="P159" s="27"/>
      <c r="Q159" s="27"/>
      <c r="R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row>
    <row r="160" spans="2:47" x14ac:dyDescent="0.2">
      <c r="B160" s="27"/>
      <c r="C160" s="27"/>
      <c r="D160" s="27"/>
      <c r="E160" s="27"/>
      <c r="F160" s="27"/>
      <c r="G160" s="27"/>
      <c r="H160" s="27"/>
      <c r="I160" s="27"/>
      <c r="J160" s="27"/>
      <c r="K160" s="27"/>
      <c r="L160" s="27"/>
      <c r="M160" s="27"/>
      <c r="O160" s="27"/>
      <c r="P160" s="27"/>
      <c r="Q160" s="27"/>
      <c r="R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row>
    <row r="161" spans="2:47" x14ac:dyDescent="0.2">
      <c r="B161" s="27"/>
      <c r="C161" s="27"/>
      <c r="D161" s="27"/>
      <c r="E161" s="27"/>
      <c r="F161" s="27"/>
      <c r="G161" s="27"/>
      <c r="H161" s="27"/>
      <c r="I161" s="27"/>
      <c r="J161" s="27"/>
      <c r="K161" s="27"/>
      <c r="L161" s="27"/>
      <c r="M161" s="27"/>
      <c r="O161" s="27"/>
      <c r="P161" s="27"/>
      <c r="Q161" s="27"/>
      <c r="R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row>
    <row r="162" spans="2:47" x14ac:dyDescent="0.2">
      <c r="B162" s="27"/>
      <c r="C162" s="27"/>
      <c r="D162" s="27"/>
      <c r="E162" s="27"/>
      <c r="F162" s="27"/>
      <c r="G162" s="27"/>
      <c r="H162" s="27"/>
      <c r="I162" s="27"/>
      <c r="J162" s="27"/>
      <c r="K162" s="27"/>
      <c r="L162" s="27"/>
      <c r="M162" s="27"/>
      <c r="O162" s="27"/>
      <c r="P162" s="27"/>
      <c r="Q162" s="27"/>
      <c r="R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row>
    <row r="163" spans="2:47" x14ac:dyDescent="0.2">
      <c r="B163" s="27"/>
      <c r="C163" s="27"/>
      <c r="D163" s="27"/>
      <c r="E163" s="27"/>
      <c r="F163" s="27"/>
      <c r="G163" s="27"/>
      <c r="H163" s="27"/>
      <c r="I163" s="27"/>
      <c r="J163" s="27"/>
      <c r="K163" s="27"/>
      <c r="L163" s="27"/>
      <c r="M163" s="27"/>
      <c r="O163" s="27"/>
      <c r="P163" s="27"/>
      <c r="Q163" s="27"/>
      <c r="R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row>
    <row r="164" spans="2:47" x14ac:dyDescent="0.2">
      <c r="B164" s="27"/>
      <c r="C164" s="27"/>
      <c r="D164" s="27"/>
      <c r="E164" s="27"/>
      <c r="F164" s="27"/>
      <c r="G164" s="27"/>
      <c r="H164" s="27"/>
      <c r="I164" s="27"/>
      <c r="J164" s="27"/>
      <c r="K164" s="27"/>
      <c r="L164" s="27"/>
      <c r="M164" s="27"/>
      <c r="O164" s="27"/>
      <c r="P164" s="27"/>
      <c r="Q164" s="27"/>
      <c r="R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row>
    <row r="165" spans="2:47" x14ac:dyDescent="0.2">
      <c r="B165" s="27"/>
      <c r="C165" s="27"/>
      <c r="D165" s="27"/>
      <c r="E165" s="27"/>
      <c r="F165" s="27"/>
      <c r="G165" s="27"/>
      <c r="H165" s="27"/>
      <c r="I165" s="27"/>
      <c r="J165" s="27"/>
      <c r="K165" s="27"/>
      <c r="L165" s="27"/>
      <c r="M165" s="27"/>
      <c r="O165" s="27"/>
      <c r="P165" s="27"/>
      <c r="Q165" s="27"/>
      <c r="R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row>
    <row r="166" spans="2:47" x14ac:dyDescent="0.2">
      <c r="B166" s="27"/>
      <c r="C166" s="27"/>
      <c r="D166" s="27"/>
      <c r="E166" s="27"/>
      <c r="F166" s="27"/>
      <c r="G166" s="27"/>
      <c r="H166" s="27"/>
      <c r="I166" s="27"/>
      <c r="J166" s="27"/>
      <c r="K166" s="27"/>
      <c r="L166" s="27"/>
      <c r="M166" s="27"/>
      <c r="O166" s="27"/>
      <c r="P166" s="27"/>
      <c r="Q166" s="27"/>
      <c r="R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row>
    <row r="167" spans="2:47" x14ac:dyDescent="0.2">
      <c r="B167" s="27"/>
      <c r="C167" s="27"/>
      <c r="D167" s="27"/>
      <c r="E167" s="27"/>
      <c r="F167" s="27"/>
      <c r="G167" s="27"/>
      <c r="H167" s="27"/>
      <c r="I167" s="27"/>
      <c r="J167" s="27"/>
      <c r="K167" s="27"/>
      <c r="L167" s="27"/>
      <c r="M167" s="27"/>
      <c r="O167" s="27"/>
      <c r="P167" s="27"/>
      <c r="Q167" s="27"/>
      <c r="R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row>
    <row r="168" spans="2:47" x14ac:dyDescent="0.2">
      <c r="B168" s="27"/>
      <c r="C168" s="27"/>
      <c r="D168" s="27"/>
      <c r="E168" s="27"/>
      <c r="F168" s="27"/>
      <c r="G168" s="27"/>
      <c r="H168" s="27"/>
      <c r="I168" s="27"/>
      <c r="J168" s="27"/>
      <c r="K168" s="27"/>
      <c r="L168" s="27"/>
      <c r="M168" s="27"/>
      <c r="O168" s="27"/>
      <c r="P168" s="27"/>
      <c r="Q168" s="27"/>
      <c r="R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row>
    <row r="169" spans="2:47" x14ac:dyDescent="0.2">
      <c r="B169" s="27"/>
      <c r="C169" s="27"/>
      <c r="D169" s="27"/>
      <c r="E169" s="27"/>
      <c r="F169" s="27"/>
      <c r="G169" s="27"/>
      <c r="H169" s="27"/>
      <c r="I169" s="27"/>
      <c r="J169" s="27"/>
      <c r="K169" s="27"/>
      <c r="L169" s="27"/>
      <c r="M169" s="27"/>
      <c r="O169" s="27"/>
      <c r="P169" s="27"/>
      <c r="Q169" s="27"/>
      <c r="R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row>
    <row r="170" spans="2:47" x14ac:dyDescent="0.2">
      <c r="B170" s="27"/>
      <c r="C170" s="27"/>
      <c r="D170" s="27"/>
      <c r="E170" s="27"/>
      <c r="F170" s="27"/>
      <c r="G170" s="27"/>
      <c r="H170" s="27"/>
      <c r="I170" s="27"/>
      <c r="J170" s="27"/>
      <c r="K170" s="27"/>
      <c r="L170" s="27"/>
      <c r="M170" s="27"/>
      <c r="O170" s="27"/>
      <c r="P170" s="27"/>
      <c r="Q170" s="27"/>
      <c r="R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row>
    <row r="171" spans="2:47" x14ac:dyDescent="0.2">
      <c r="B171" s="27"/>
      <c r="C171" s="27"/>
      <c r="D171" s="27"/>
      <c r="E171" s="27"/>
      <c r="F171" s="27"/>
      <c r="G171" s="27"/>
      <c r="H171" s="27"/>
      <c r="I171" s="27"/>
      <c r="J171" s="27"/>
      <c r="K171" s="27"/>
      <c r="L171" s="27"/>
      <c r="M171" s="27"/>
      <c r="O171" s="27"/>
      <c r="P171" s="27"/>
      <c r="Q171" s="27"/>
      <c r="R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row>
    <row r="172" spans="2:47" x14ac:dyDescent="0.2">
      <c r="B172" s="27"/>
      <c r="C172" s="27"/>
      <c r="D172" s="27"/>
      <c r="E172" s="27"/>
      <c r="F172" s="27"/>
      <c r="G172" s="27"/>
      <c r="H172" s="27"/>
      <c r="I172" s="27"/>
      <c r="J172" s="27"/>
      <c r="K172" s="27"/>
      <c r="L172" s="27"/>
      <c r="M172" s="27"/>
      <c r="O172" s="27"/>
      <c r="P172" s="27"/>
      <c r="Q172" s="27"/>
      <c r="R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row>
    <row r="173" spans="2:47" x14ac:dyDescent="0.2">
      <c r="B173" s="27"/>
      <c r="C173" s="27"/>
      <c r="D173" s="27"/>
      <c r="E173" s="27"/>
      <c r="F173" s="27"/>
      <c r="G173" s="27"/>
      <c r="H173" s="27"/>
      <c r="I173" s="27"/>
      <c r="J173" s="27"/>
      <c r="K173" s="27"/>
      <c r="L173" s="27"/>
      <c r="M173" s="27"/>
      <c r="O173" s="27"/>
      <c r="P173" s="27"/>
      <c r="Q173" s="27"/>
      <c r="R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row>
    <row r="174" spans="2:47" x14ac:dyDescent="0.2">
      <c r="B174" s="27"/>
      <c r="C174" s="27"/>
      <c r="D174" s="27"/>
      <c r="E174" s="27"/>
      <c r="F174" s="27"/>
      <c r="G174" s="27"/>
      <c r="H174" s="27"/>
      <c r="I174" s="27"/>
      <c r="J174" s="27"/>
      <c r="K174" s="27"/>
      <c r="L174" s="27"/>
      <c r="M174" s="27"/>
      <c r="O174" s="27"/>
      <c r="P174" s="27"/>
      <c r="Q174" s="27"/>
      <c r="R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row>
    <row r="175" spans="2:47" x14ac:dyDescent="0.2">
      <c r="B175" s="27"/>
      <c r="C175" s="27"/>
      <c r="D175" s="27"/>
      <c r="E175" s="27"/>
      <c r="F175" s="27"/>
      <c r="G175" s="27"/>
      <c r="H175" s="27"/>
      <c r="I175" s="27"/>
      <c r="J175" s="27"/>
      <c r="K175" s="27"/>
      <c r="L175" s="27"/>
      <c r="M175" s="27"/>
      <c r="O175" s="27"/>
      <c r="P175" s="27"/>
      <c r="Q175" s="27"/>
      <c r="R175" s="27"/>
      <c r="T175" s="27"/>
      <c r="U175" s="27"/>
      <c r="V175" s="27"/>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row>
    <row r="176" spans="2:47" x14ac:dyDescent="0.2">
      <c r="B176" s="27"/>
      <c r="C176" s="27"/>
      <c r="D176" s="27"/>
      <c r="E176" s="27"/>
      <c r="F176" s="27"/>
      <c r="G176" s="27"/>
      <c r="H176" s="27"/>
      <c r="I176" s="27"/>
      <c r="J176" s="27"/>
      <c r="K176" s="27"/>
      <c r="L176" s="27"/>
      <c r="M176" s="27"/>
      <c r="O176" s="27"/>
      <c r="P176" s="27"/>
      <c r="Q176" s="27"/>
      <c r="R176" s="27"/>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row>
    <row r="177" spans="2:47" x14ac:dyDescent="0.2">
      <c r="B177" s="27"/>
      <c r="C177" s="27"/>
      <c r="D177" s="27"/>
      <c r="E177" s="27"/>
      <c r="F177" s="27"/>
      <c r="G177" s="27"/>
      <c r="H177" s="27"/>
      <c r="I177" s="27"/>
      <c r="J177" s="27"/>
      <c r="K177" s="27"/>
      <c r="L177" s="27"/>
      <c r="M177" s="27"/>
      <c r="O177" s="27"/>
      <c r="P177" s="27"/>
      <c r="Q177" s="27"/>
      <c r="R177" s="27"/>
      <c r="T177" s="27"/>
      <c r="U177" s="27"/>
      <c r="V177" s="27"/>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row>
    <row r="178" spans="2:47" x14ac:dyDescent="0.2">
      <c r="B178" s="27"/>
      <c r="C178" s="27"/>
      <c r="D178" s="27"/>
      <c r="E178" s="27"/>
      <c r="F178" s="27"/>
      <c r="G178" s="27"/>
      <c r="H178" s="27"/>
      <c r="I178" s="27"/>
      <c r="J178" s="27"/>
      <c r="K178" s="27"/>
      <c r="L178" s="27"/>
      <c r="M178" s="27"/>
      <c r="O178" s="27"/>
      <c r="P178" s="27"/>
      <c r="Q178" s="27"/>
      <c r="R178" s="27"/>
      <c r="T178" s="27"/>
      <c r="U178" s="27"/>
      <c r="V178" s="27"/>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c r="AU178" s="27"/>
    </row>
    <row r="179" spans="2:47" x14ac:dyDescent="0.2">
      <c r="B179" s="27"/>
      <c r="C179" s="27"/>
      <c r="D179" s="27"/>
      <c r="E179" s="27"/>
      <c r="F179" s="27"/>
      <c r="G179" s="27"/>
      <c r="H179" s="27"/>
      <c r="I179" s="27"/>
      <c r="J179" s="27"/>
      <c r="K179" s="27"/>
      <c r="L179" s="27"/>
      <c r="M179" s="27"/>
      <c r="O179" s="27"/>
      <c r="P179" s="27"/>
      <c r="Q179" s="27"/>
      <c r="R179" s="27"/>
      <c r="T179" s="27"/>
      <c r="U179" s="27"/>
      <c r="V179" s="27"/>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row>
    <row r="180" spans="2:47" x14ac:dyDescent="0.2">
      <c r="B180" s="27"/>
      <c r="C180" s="27"/>
      <c r="D180" s="27"/>
      <c r="E180" s="27"/>
      <c r="F180" s="27"/>
      <c r="G180" s="27"/>
      <c r="H180" s="27"/>
      <c r="I180" s="27"/>
      <c r="J180" s="27"/>
      <c r="K180" s="27"/>
      <c r="L180" s="27"/>
      <c r="M180" s="27"/>
      <c r="O180" s="27"/>
      <c r="P180" s="27"/>
      <c r="Q180" s="27"/>
      <c r="R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row>
    <row r="181" spans="2:47" x14ac:dyDescent="0.2">
      <c r="B181" s="27"/>
      <c r="C181" s="27"/>
      <c r="D181" s="27"/>
      <c r="E181" s="27"/>
      <c r="F181" s="27"/>
      <c r="G181" s="27"/>
      <c r="H181" s="27"/>
      <c r="I181" s="27"/>
      <c r="J181" s="27"/>
      <c r="K181" s="27"/>
      <c r="L181" s="27"/>
      <c r="M181" s="27"/>
      <c r="O181" s="27"/>
      <c r="P181" s="27"/>
      <c r="Q181" s="27"/>
      <c r="R181" s="27"/>
      <c r="T181" s="27"/>
      <c r="U181" s="27"/>
      <c r="V181" s="27"/>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row>
    <row r="182" spans="2:47" x14ac:dyDescent="0.2">
      <c r="B182" s="27"/>
      <c r="C182" s="27"/>
      <c r="D182" s="27"/>
      <c r="E182" s="27"/>
      <c r="F182" s="27"/>
      <c r="G182" s="27"/>
      <c r="H182" s="27"/>
      <c r="I182" s="27"/>
      <c r="J182" s="27"/>
      <c r="K182" s="27"/>
      <c r="L182" s="27"/>
      <c r="M182" s="27"/>
      <c r="O182" s="27"/>
      <c r="P182" s="27"/>
      <c r="Q182" s="27"/>
      <c r="R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row>
    <row r="183" spans="2:47" x14ac:dyDescent="0.2">
      <c r="B183" s="27"/>
      <c r="C183" s="27"/>
      <c r="D183" s="27"/>
      <c r="E183" s="27"/>
      <c r="F183" s="27"/>
      <c r="G183" s="27"/>
      <c r="H183" s="27"/>
      <c r="I183" s="27"/>
      <c r="J183" s="27"/>
      <c r="K183" s="27"/>
      <c r="L183" s="27"/>
      <c r="M183" s="27"/>
      <c r="O183" s="27"/>
      <c r="P183" s="27"/>
      <c r="Q183" s="27"/>
      <c r="R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row>
    <row r="184" spans="2:47" x14ac:dyDescent="0.2">
      <c r="B184" s="27"/>
      <c r="C184" s="27"/>
      <c r="D184" s="27"/>
      <c r="E184" s="27"/>
      <c r="F184" s="27"/>
      <c r="G184" s="27"/>
      <c r="H184" s="27"/>
      <c r="I184" s="27"/>
      <c r="J184" s="27"/>
      <c r="K184" s="27"/>
      <c r="L184" s="27"/>
      <c r="M184" s="27"/>
      <c r="O184" s="27"/>
      <c r="P184" s="27"/>
      <c r="Q184" s="27"/>
      <c r="R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row>
    <row r="185" spans="2:47" x14ac:dyDescent="0.2">
      <c r="B185" s="27"/>
      <c r="C185" s="27"/>
      <c r="D185" s="27"/>
      <c r="E185" s="27"/>
      <c r="F185" s="27"/>
      <c r="G185" s="27"/>
      <c r="H185" s="27"/>
      <c r="I185" s="27"/>
      <c r="J185" s="27"/>
      <c r="K185" s="27"/>
      <c r="L185" s="27"/>
      <c r="M185" s="27"/>
      <c r="O185" s="27"/>
      <c r="P185" s="27"/>
      <c r="Q185" s="27"/>
      <c r="R185" s="27"/>
      <c r="T185" s="27"/>
      <c r="U185" s="27"/>
      <c r="V185" s="27"/>
      <c r="W185" s="27"/>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c r="AU185" s="27"/>
    </row>
    <row r="186" spans="2:47" x14ac:dyDescent="0.2">
      <c r="B186" s="27"/>
      <c r="C186" s="27"/>
      <c r="D186" s="27"/>
      <c r="E186" s="27"/>
      <c r="F186" s="27"/>
      <c r="G186" s="27"/>
      <c r="H186" s="27"/>
      <c r="I186" s="27"/>
      <c r="J186" s="27"/>
      <c r="K186" s="27"/>
      <c r="L186" s="27"/>
      <c r="M186" s="27"/>
      <c r="O186" s="27"/>
      <c r="P186" s="27"/>
      <c r="Q186" s="27"/>
      <c r="R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row>
    <row r="187" spans="2:47" x14ac:dyDescent="0.2">
      <c r="B187" s="27"/>
      <c r="C187" s="27"/>
      <c r="D187" s="27"/>
      <c r="E187" s="27"/>
      <c r="F187" s="27"/>
      <c r="G187" s="27"/>
      <c r="H187" s="27"/>
      <c r="I187" s="27"/>
      <c r="J187" s="27"/>
      <c r="K187" s="27"/>
      <c r="L187" s="27"/>
      <c r="M187" s="27"/>
      <c r="O187" s="27"/>
      <c r="P187" s="27"/>
      <c r="Q187" s="27"/>
      <c r="R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row>
    <row r="188" spans="2:47" x14ac:dyDescent="0.2">
      <c r="B188" s="27"/>
      <c r="C188" s="27"/>
      <c r="D188" s="27"/>
      <c r="E188" s="27"/>
      <c r="F188" s="27"/>
      <c r="G188" s="27"/>
      <c r="H188" s="27"/>
      <c r="I188" s="27"/>
      <c r="J188" s="27"/>
      <c r="K188" s="27"/>
      <c r="L188" s="27"/>
      <c r="M188" s="27"/>
      <c r="O188" s="27"/>
      <c r="P188" s="27"/>
      <c r="Q188" s="27"/>
      <c r="R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row>
    <row r="189" spans="2:47" x14ac:dyDescent="0.2">
      <c r="B189" s="27"/>
      <c r="C189" s="27"/>
      <c r="D189" s="27"/>
      <c r="E189" s="27"/>
      <c r="F189" s="27"/>
      <c r="G189" s="27"/>
      <c r="H189" s="27"/>
      <c r="I189" s="27"/>
      <c r="J189" s="27"/>
      <c r="K189" s="27"/>
      <c r="L189" s="27"/>
      <c r="M189" s="27"/>
      <c r="O189" s="27"/>
      <c r="P189" s="27"/>
      <c r="Q189" s="27"/>
      <c r="R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row>
    <row r="190" spans="2:47" x14ac:dyDescent="0.2">
      <c r="B190" s="27"/>
      <c r="C190" s="27"/>
      <c r="D190" s="27"/>
      <c r="E190" s="27"/>
      <c r="F190" s="27"/>
      <c r="G190" s="27"/>
      <c r="H190" s="27"/>
      <c r="I190" s="27"/>
      <c r="J190" s="27"/>
      <c r="K190" s="27"/>
      <c r="L190" s="27"/>
      <c r="M190" s="27"/>
      <c r="O190" s="27"/>
      <c r="P190" s="27"/>
      <c r="Q190" s="27"/>
      <c r="R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row>
    <row r="191" spans="2:47" x14ac:dyDescent="0.2">
      <c r="B191" s="27"/>
      <c r="C191" s="27"/>
      <c r="D191" s="27"/>
      <c r="E191" s="27"/>
      <c r="F191" s="27"/>
      <c r="G191" s="27"/>
      <c r="H191" s="27"/>
      <c r="I191" s="27"/>
      <c r="J191" s="27"/>
      <c r="K191" s="27"/>
      <c r="L191" s="27"/>
      <c r="M191" s="27"/>
      <c r="O191" s="27"/>
      <c r="P191" s="27"/>
      <c r="Q191" s="27"/>
      <c r="R191" s="27"/>
      <c r="T191" s="27"/>
      <c r="U191" s="27"/>
      <c r="V191" s="27"/>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c r="AU191" s="27"/>
    </row>
    <row r="192" spans="2:47" x14ac:dyDescent="0.2">
      <c r="B192" s="27"/>
      <c r="C192" s="27"/>
      <c r="D192" s="27"/>
      <c r="E192" s="27"/>
      <c r="F192" s="27"/>
      <c r="G192" s="27"/>
      <c r="H192" s="27"/>
      <c r="I192" s="27"/>
      <c r="J192" s="27"/>
      <c r="K192" s="27"/>
      <c r="L192" s="27"/>
      <c r="M192" s="27"/>
      <c r="O192" s="27"/>
      <c r="P192" s="27"/>
      <c r="Q192" s="27"/>
      <c r="R192" s="27"/>
      <c r="T192" s="27"/>
      <c r="U192" s="27"/>
      <c r="V192" s="27"/>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row>
    <row r="193" spans="2:47" x14ac:dyDescent="0.2">
      <c r="B193" s="27"/>
      <c r="C193" s="27"/>
      <c r="D193" s="27"/>
      <c r="E193" s="27"/>
      <c r="F193" s="27"/>
      <c r="G193" s="27"/>
      <c r="H193" s="27"/>
      <c r="I193" s="27"/>
      <c r="J193" s="27"/>
      <c r="K193" s="27"/>
      <c r="L193" s="27"/>
      <c r="M193" s="27"/>
      <c r="O193" s="27"/>
      <c r="P193" s="27"/>
      <c r="Q193" s="27"/>
      <c r="R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row>
    <row r="194" spans="2:47" x14ac:dyDescent="0.2">
      <c r="B194" s="27"/>
      <c r="C194" s="27"/>
      <c r="D194" s="27"/>
      <c r="E194" s="27"/>
      <c r="F194" s="27"/>
      <c r="G194" s="27"/>
      <c r="H194" s="27"/>
      <c r="I194" s="27"/>
      <c r="J194" s="27"/>
      <c r="K194" s="27"/>
      <c r="L194" s="27"/>
      <c r="M194" s="27"/>
      <c r="O194" s="27"/>
      <c r="P194" s="27"/>
      <c r="Q194" s="27"/>
      <c r="R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c r="AU194" s="27"/>
    </row>
    <row r="195" spans="2:47" x14ac:dyDescent="0.2">
      <c r="B195" s="27"/>
      <c r="C195" s="27"/>
      <c r="D195" s="27"/>
      <c r="E195" s="27"/>
      <c r="F195" s="27"/>
      <c r="G195" s="27"/>
      <c r="H195" s="27"/>
      <c r="I195" s="27"/>
      <c r="J195" s="27"/>
      <c r="K195" s="27"/>
      <c r="L195" s="27"/>
      <c r="M195" s="27"/>
      <c r="O195" s="27"/>
      <c r="P195" s="27"/>
      <c r="Q195" s="27"/>
      <c r="R195" s="27"/>
      <c r="T195" s="27"/>
      <c r="U195" s="27"/>
      <c r="V195" s="27"/>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c r="AU195" s="27"/>
    </row>
    <row r="196" spans="2:47" x14ac:dyDescent="0.2">
      <c r="B196" s="27"/>
      <c r="C196" s="27"/>
      <c r="D196" s="27"/>
      <c r="E196" s="27"/>
      <c r="F196" s="27"/>
      <c r="G196" s="27"/>
      <c r="H196" s="27"/>
      <c r="I196" s="27"/>
      <c r="J196" s="27"/>
      <c r="K196" s="27"/>
      <c r="L196" s="27"/>
      <c r="M196" s="27"/>
      <c r="O196" s="27"/>
      <c r="P196" s="27"/>
      <c r="Q196" s="27"/>
      <c r="R196" s="27"/>
      <c r="T196" s="27"/>
      <c r="U196" s="27"/>
      <c r="V196" s="27"/>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row>
    <row r="197" spans="2:47" x14ac:dyDescent="0.2">
      <c r="B197" s="27"/>
      <c r="C197" s="27"/>
      <c r="D197" s="27"/>
      <c r="E197" s="27"/>
      <c r="F197" s="27"/>
      <c r="G197" s="27"/>
      <c r="H197" s="27"/>
      <c r="I197" s="27"/>
      <c r="J197" s="27"/>
      <c r="K197" s="27"/>
      <c r="L197" s="27"/>
      <c r="M197" s="27"/>
      <c r="O197" s="27"/>
      <c r="P197" s="27"/>
      <c r="Q197" s="27"/>
      <c r="R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row>
    <row r="198" spans="2:47" x14ac:dyDescent="0.2">
      <c r="B198" s="27"/>
      <c r="C198" s="27"/>
      <c r="D198" s="27"/>
      <c r="E198" s="27"/>
      <c r="F198" s="27"/>
      <c r="G198" s="27"/>
      <c r="H198" s="27"/>
      <c r="I198" s="27"/>
      <c r="J198" s="27"/>
      <c r="K198" s="27"/>
      <c r="L198" s="27"/>
      <c r="M198" s="27"/>
      <c r="O198" s="27"/>
      <c r="P198" s="27"/>
      <c r="Q198" s="27"/>
      <c r="R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c r="AU198" s="27"/>
    </row>
    <row r="199" spans="2:47" x14ac:dyDescent="0.2">
      <c r="B199" s="27"/>
      <c r="C199" s="27"/>
      <c r="D199" s="27"/>
      <c r="E199" s="27"/>
      <c r="F199" s="27"/>
      <c r="G199" s="27"/>
      <c r="H199" s="27"/>
      <c r="I199" s="27"/>
      <c r="J199" s="27"/>
      <c r="K199" s="27"/>
      <c r="L199" s="27"/>
      <c r="M199" s="27"/>
      <c r="O199" s="27"/>
      <c r="P199" s="27"/>
      <c r="Q199" s="27"/>
      <c r="R199" s="27"/>
      <c r="T199" s="27"/>
      <c r="U199" s="27"/>
      <c r="V199" s="27"/>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row>
    <row r="200" spans="2:47" x14ac:dyDescent="0.2">
      <c r="B200" s="27"/>
      <c r="C200" s="27"/>
      <c r="D200" s="27"/>
      <c r="E200" s="27"/>
      <c r="F200" s="27"/>
      <c r="G200" s="27"/>
      <c r="H200" s="27"/>
      <c r="I200" s="27"/>
      <c r="J200" s="27"/>
      <c r="K200" s="27"/>
      <c r="L200" s="27"/>
      <c r="M200" s="27"/>
      <c r="O200" s="27"/>
      <c r="P200" s="27"/>
      <c r="Q200" s="27"/>
      <c r="R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c r="AU200" s="27"/>
    </row>
    <row r="201" spans="2:47" x14ac:dyDescent="0.2">
      <c r="B201" s="27"/>
      <c r="C201" s="27"/>
      <c r="D201" s="27"/>
      <c r="E201" s="27"/>
      <c r="F201" s="27"/>
      <c r="G201" s="27"/>
      <c r="H201" s="27"/>
      <c r="I201" s="27"/>
      <c r="J201" s="27"/>
      <c r="K201" s="27"/>
      <c r="L201" s="27"/>
      <c r="M201" s="27"/>
      <c r="O201" s="27"/>
      <c r="P201" s="27"/>
      <c r="Q201" s="27"/>
      <c r="R201" s="27"/>
      <c r="T201" s="27"/>
      <c r="U201" s="27"/>
      <c r="V201" s="27"/>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c r="AU201" s="27"/>
    </row>
    <row r="202" spans="2:47" x14ac:dyDescent="0.2">
      <c r="B202" s="27"/>
      <c r="C202" s="27"/>
      <c r="D202" s="27"/>
      <c r="E202" s="27"/>
      <c r="F202" s="27"/>
      <c r="G202" s="27"/>
      <c r="H202" s="27"/>
      <c r="I202" s="27"/>
      <c r="J202" s="27"/>
      <c r="K202" s="27"/>
      <c r="L202" s="27"/>
      <c r="M202" s="27"/>
      <c r="O202" s="27"/>
      <c r="P202" s="27"/>
      <c r="Q202" s="27"/>
      <c r="R202" s="27"/>
      <c r="T202" s="27"/>
      <c r="U202" s="27"/>
      <c r="V202" s="27"/>
      <c r="W202" s="27"/>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c r="AU202" s="27"/>
    </row>
    <row r="203" spans="2:47" x14ac:dyDescent="0.2">
      <c r="B203" s="27"/>
      <c r="C203" s="27"/>
      <c r="D203" s="27"/>
      <c r="E203" s="27"/>
      <c r="F203" s="27"/>
      <c r="G203" s="27"/>
      <c r="H203" s="27"/>
      <c r="I203" s="27"/>
      <c r="J203" s="27"/>
      <c r="K203" s="27"/>
      <c r="L203" s="27"/>
      <c r="M203" s="27"/>
      <c r="O203" s="27"/>
      <c r="P203" s="27"/>
      <c r="Q203" s="27"/>
      <c r="R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row>
    <row r="204" spans="2:47" x14ac:dyDescent="0.2">
      <c r="B204" s="27"/>
      <c r="C204" s="27"/>
      <c r="D204" s="27"/>
      <c r="E204" s="27"/>
      <c r="F204" s="27"/>
      <c r="G204" s="27"/>
      <c r="H204" s="27"/>
      <c r="I204" s="27"/>
      <c r="J204" s="27"/>
      <c r="K204" s="27"/>
      <c r="L204" s="27"/>
      <c r="M204" s="27"/>
      <c r="O204" s="27"/>
      <c r="P204" s="27"/>
      <c r="Q204" s="27"/>
      <c r="R204" s="27"/>
      <c r="T204" s="27"/>
      <c r="U204" s="27"/>
      <c r="V204" s="27"/>
      <c r="W204" s="27"/>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c r="AU204" s="27"/>
    </row>
    <row r="205" spans="2:47" x14ac:dyDescent="0.2">
      <c r="B205" s="27"/>
      <c r="C205" s="27"/>
      <c r="D205" s="27"/>
      <c r="E205" s="27"/>
      <c r="F205" s="27"/>
      <c r="G205" s="27"/>
      <c r="H205" s="27"/>
      <c r="I205" s="27"/>
      <c r="J205" s="27"/>
      <c r="K205" s="27"/>
      <c r="L205" s="27"/>
      <c r="M205" s="27"/>
      <c r="O205" s="27"/>
      <c r="P205" s="27"/>
      <c r="Q205" s="27"/>
      <c r="R205" s="27"/>
      <c r="T205" s="27"/>
      <c r="U205" s="27"/>
      <c r="V205" s="27"/>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c r="AU205" s="27"/>
    </row>
    <row r="206" spans="2:47" x14ac:dyDescent="0.2">
      <c r="B206" s="27"/>
      <c r="C206" s="27"/>
      <c r="D206" s="27"/>
      <c r="E206" s="27"/>
      <c r="F206" s="27"/>
      <c r="G206" s="27"/>
      <c r="H206" s="27"/>
      <c r="I206" s="27"/>
      <c r="J206" s="27"/>
      <c r="K206" s="27"/>
      <c r="L206" s="27"/>
      <c r="M206" s="27"/>
      <c r="O206" s="27"/>
      <c r="P206" s="27"/>
      <c r="Q206" s="27"/>
      <c r="R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c r="AU206" s="27"/>
    </row>
    <row r="207" spans="2:47" x14ac:dyDescent="0.2">
      <c r="B207" s="27"/>
      <c r="C207" s="27"/>
      <c r="D207" s="27"/>
      <c r="E207" s="27"/>
      <c r="F207" s="27"/>
      <c r="G207" s="27"/>
      <c r="H207" s="27"/>
      <c r="I207" s="27"/>
      <c r="J207" s="27"/>
      <c r="K207" s="27"/>
      <c r="L207" s="27"/>
      <c r="M207" s="27"/>
      <c r="O207" s="27"/>
      <c r="P207" s="27"/>
      <c r="Q207" s="27"/>
      <c r="R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row>
    <row r="208" spans="2:47" x14ac:dyDescent="0.2">
      <c r="B208" s="27"/>
      <c r="C208" s="27"/>
      <c r="D208" s="27"/>
      <c r="E208" s="27"/>
      <c r="F208" s="27"/>
      <c r="G208" s="27"/>
      <c r="H208" s="27"/>
      <c r="I208" s="27"/>
      <c r="J208" s="27"/>
      <c r="K208" s="27"/>
      <c r="L208" s="27"/>
      <c r="M208" s="27"/>
      <c r="O208" s="27"/>
      <c r="P208" s="27"/>
      <c r="Q208" s="27"/>
      <c r="R208" s="27"/>
      <c r="T208" s="27"/>
      <c r="U208" s="27"/>
      <c r="V208" s="27"/>
      <c r="W208" s="27"/>
      <c r="X208" s="27"/>
      <c r="Y208" s="27"/>
      <c r="Z208" s="27"/>
      <c r="AA208" s="27"/>
      <c r="AB208" s="27"/>
      <c r="AC208" s="27"/>
      <c r="AD208" s="27"/>
      <c r="AE208" s="27"/>
      <c r="AF208" s="27"/>
      <c r="AG208" s="27"/>
      <c r="AH208" s="27"/>
      <c r="AI208" s="27"/>
      <c r="AJ208" s="27"/>
      <c r="AK208" s="27"/>
      <c r="AL208" s="27"/>
      <c r="AM208" s="27"/>
      <c r="AN208" s="27"/>
      <c r="AO208" s="27"/>
      <c r="AP208" s="27"/>
      <c r="AQ208" s="27"/>
      <c r="AR208" s="27"/>
      <c r="AS208" s="27"/>
      <c r="AT208" s="27"/>
      <c r="AU208" s="27"/>
    </row>
    <row r="209" spans="2:47" x14ac:dyDescent="0.2">
      <c r="B209" s="27"/>
      <c r="C209" s="27"/>
      <c r="D209" s="27"/>
      <c r="E209" s="27"/>
      <c r="F209" s="27"/>
      <c r="G209" s="27"/>
      <c r="H209" s="27"/>
      <c r="I209" s="27"/>
      <c r="J209" s="27"/>
      <c r="K209" s="27"/>
      <c r="L209" s="27"/>
      <c r="M209" s="27"/>
      <c r="O209" s="27"/>
      <c r="P209" s="27"/>
      <c r="Q209" s="27"/>
      <c r="R209" s="27"/>
      <c r="T209" s="27"/>
      <c r="U209" s="27"/>
      <c r="V209" s="27"/>
      <c r="W209" s="27"/>
      <c r="X209" s="27"/>
      <c r="Y209" s="27"/>
      <c r="Z209" s="27"/>
      <c r="AA209" s="27"/>
      <c r="AB209" s="27"/>
      <c r="AC209" s="27"/>
      <c r="AD209" s="27"/>
      <c r="AE209" s="27"/>
      <c r="AF209" s="27"/>
      <c r="AG209" s="27"/>
      <c r="AH209" s="27"/>
      <c r="AI209" s="27"/>
      <c r="AJ209" s="27"/>
      <c r="AK209" s="27"/>
      <c r="AL209" s="27"/>
      <c r="AM209" s="27"/>
      <c r="AN209" s="27"/>
      <c r="AO209" s="27"/>
      <c r="AP209" s="27"/>
      <c r="AQ209" s="27"/>
      <c r="AR209" s="27"/>
      <c r="AS209" s="27"/>
      <c r="AT209" s="27"/>
      <c r="AU209" s="27"/>
    </row>
    <row r="210" spans="2:47" x14ac:dyDescent="0.2">
      <c r="B210" s="27"/>
      <c r="C210" s="27"/>
      <c r="D210" s="27"/>
      <c r="E210" s="27"/>
      <c r="F210" s="27"/>
      <c r="G210" s="27"/>
      <c r="H210" s="27"/>
      <c r="I210" s="27"/>
      <c r="J210" s="27"/>
      <c r="K210" s="27"/>
      <c r="L210" s="27"/>
      <c r="M210" s="27"/>
      <c r="O210" s="27"/>
      <c r="P210" s="27"/>
      <c r="Q210" s="27"/>
      <c r="R210" s="27"/>
      <c r="T210" s="27"/>
      <c r="U210" s="27"/>
      <c r="V210" s="27"/>
      <c r="W210" s="27"/>
      <c r="X210" s="27"/>
      <c r="Y210" s="27"/>
      <c r="Z210" s="27"/>
      <c r="AA210" s="27"/>
      <c r="AB210" s="27"/>
      <c r="AC210" s="27"/>
      <c r="AD210" s="27"/>
      <c r="AE210" s="27"/>
      <c r="AF210" s="27"/>
      <c r="AG210" s="27"/>
      <c r="AH210" s="27"/>
      <c r="AI210" s="27"/>
      <c r="AJ210" s="27"/>
      <c r="AK210" s="27"/>
      <c r="AL210" s="27"/>
      <c r="AM210" s="27"/>
      <c r="AN210" s="27"/>
      <c r="AO210" s="27"/>
      <c r="AP210" s="27"/>
      <c r="AQ210" s="27"/>
      <c r="AR210" s="27"/>
      <c r="AS210" s="27"/>
      <c r="AT210" s="27"/>
      <c r="AU210" s="27"/>
    </row>
    <row r="211" spans="2:47" x14ac:dyDescent="0.2">
      <c r="B211" s="27"/>
      <c r="C211" s="27"/>
      <c r="D211" s="27"/>
      <c r="E211" s="27"/>
      <c r="F211" s="27"/>
      <c r="G211" s="27"/>
      <c r="H211" s="27"/>
      <c r="I211" s="27"/>
      <c r="J211" s="27"/>
      <c r="K211" s="27"/>
      <c r="L211" s="27"/>
      <c r="M211" s="27"/>
      <c r="O211" s="27"/>
      <c r="P211" s="27"/>
      <c r="Q211" s="27"/>
      <c r="R211" s="27"/>
      <c r="T211" s="27"/>
      <c r="U211" s="27"/>
      <c r="V211" s="27"/>
      <c r="W211" s="27"/>
      <c r="X211" s="27"/>
      <c r="Y211" s="27"/>
      <c r="Z211" s="27"/>
      <c r="AA211" s="27"/>
      <c r="AB211" s="27"/>
      <c r="AC211" s="27"/>
      <c r="AD211" s="27"/>
      <c r="AE211" s="27"/>
      <c r="AF211" s="27"/>
      <c r="AG211" s="27"/>
      <c r="AH211" s="27"/>
      <c r="AI211" s="27"/>
      <c r="AJ211" s="27"/>
      <c r="AK211" s="27"/>
      <c r="AL211" s="27"/>
      <c r="AM211" s="27"/>
      <c r="AN211" s="27"/>
      <c r="AO211" s="27"/>
      <c r="AP211" s="27"/>
      <c r="AQ211" s="27"/>
      <c r="AR211" s="27"/>
      <c r="AS211" s="27"/>
      <c r="AT211" s="27"/>
      <c r="AU211" s="27"/>
    </row>
    <row r="212" spans="2:47" x14ac:dyDescent="0.2">
      <c r="B212" s="27"/>
      <c r="C212" s="27"/>
      <c r="D212" s="27"/>
      <c r="E212" s="27"/>
      <c r="F212" s="27"/>
      <c r="G212" s="27"/>
      <c r="H212" s="27"/>
      <c r="I212" s="27"/>
      <c r="J212" s="27"/>
      <c r="K212" s="27"/>
      <c r="L212" s="27"/>
      <c r="M212" s="27"/>
      <c r="O212" s="27"/>
      <c r="P212" s="27"/>
      <c r="Q212" s="27"/>
      <c r="R212" s="27"/>
      <c r="T212" s="27"/>
      <c r="U212" s="27"/>
      <c r="V212" s="27"/>
      <c r="W212" s="27"/>
      <c r="X212" s="27"/>
      <c r="Y212" s="27"/>
      <c r="Z212" s="27"/>
      <c r="AA212" s="27"/>
      <c r="AB212" s="27"/>
      <c r="AC212" s="27"/>
      <c r="AD212" s="27"/>
      <c r="AE212" s="27"/>
      <c r="AF212" s="27"/>
      <c r="AG212" s="27"/>
      <c r="AH212" s="27"/>
      <c r="AI212" s="27"/>
      <c r="AJ212" s="27"/>
      <c r="AK212" s="27"/>
      <c r="AL212" s="27"/>
      <c r="AM212" s="27"/>
      <c r="AN212" s="27"/>
      <c r="AO212" s="27"/>
      <c r="AP212" s="27"/>
      <c r="AQ212" s="27"/>
      <c r="AR212" s="27"/>
      <c r="AS212" s="27"/>
      <c r="AT212" s="27"/>
      <c r="AU212" s="27"/>
    </row>
    <row r="213" spans="2:47" x14ac:dyDescent="0.2">
      <c r="B213" s="27"/>
      <c r="C213" s="27"/>
      <c r="D213" s="27"/>
      <c r="E213" s="27"/>
      <c r="F213" s="27"/>
      <c r="G213" s="27"/>
      <c r="H213" s="27"/>
      <c r="I213" s="27"/>
      <c r="J213" s="27"/>
      <c r="K213" s="27"/>
      <c r="L213" s="27"/>
      <c r="M213" s="27"/>
      <c r="O213" s="27"/>
      <c r="P213" s="27"/>
      <c r="Q213" s="27"/>
      <c r="R213" s="27"/>
      <c r="T213" s="27"/>
      <c r="U213" s="27"/>
      <c r="V213" s="27"/>
      <c r="W213" s="27"/>
      <c r="X213" s="27"/>
      <c r="Y213" s="27"/>
      <c r="Z213" s="27"/>
      <c r="AA213" s="27"/>
      <c r="AB213" s="27"/>
      <c r="AC213" s="27"/>
      <c r="AD213" s="27"/>
      <c r="AE213" s="27"/>
      <c r="AF213" s="27"/>
      <c r="AG213" s="27"/>
      <c r="AH213" s="27"/>
      <c r="AI213" s="27"/>
      <c r="AJ213" s="27"/>
      <c r="AK213" s="27"/>
      <c r="AL213" s="27"/>
      <c r="AM213" s="27"/>
      <c r="AN213" s="27"/>
      <c r="AO213" s="27"/>
      <c r="AP213" s="27"/>
      <c r="AQ213" s="27"/>
      <c r="AR213" s="27"/>
      <c r="AS213" s="27"/>
      <c r="AT213" s="27"/>
      <c r="AU213" s="27"/>
    </row>
    <row r="214" spans="2:47" x14ac:dyDescent="0.2">
      <c r="B214" s="27"/>
      <c r="C214" s="27"/>
      <c r="D214" s="27"/>
      <c r="E214" s="27"/>
      <c r="F214" s="27"/>
      <c r="G214" s="27"/>
      <c r="H214" s="27"/>
      <c r="I214" s="27"/>
      <c r="J214" s="27"/>
      <c r="K214" s="27"/>
      <c r="L214" s="27"/>
      <c r="M214" s="27"/>
      <c r="O214" s="27"/>
      <c r="P214" s="27"/>
      <c r="Q214" s="27"/>
      <c r="R214" s="27"/>
      <c r="T214" s="27"/>
      <c r="U214" s="27"/>
      <c r="V214" s="27"/>
      <c r="W214" s="27"/>
      <c r="X214" s="27"/>
      <c r="Y214" s="27"/>
      <c r="Z214" s="27"/>
      <c r="AA214" s="27"/>
      <c r="AB214" s="27"/>
      <c r="AC214" s="27"/>
      <c r="AD214" s="27"/>
      <c r="AE214" s="27"/>
      <c r="AF214" s="27"/>
      <c r="AG214" s="27"/>
      <c r="AH214" s="27"/>
      <c r="AI214" s="27"/>
      <c r="AJ214" s="27"/>
      <c r="AK214" s="27"/>
      <c r="AL214" s="27"/>
      <c r="AM214" s="27"/>
      <c r="AN214" s="27"/>
      <c r="AO214" s="27"/>
      <c r="AP214" s="27"/>
      <c r="AQ214" s="27"/>
      <c r="AR214" s="27"/>
      <c r="AS214" s="27"/>
      <c r="AT214" s="27"/>
      <c r="AU214" s="27"/>
    </row>
    <row r="215" spans="2:47" x14ac:dyDescent="0.2">
      <c r="B215" s="27"/>
      <c r="C215" s="27"/>
      <c r="D215" s="27"/>
      <c r="E215" s="27"/>
      <c r="F215" s="27"/>
      <c r="G215" s="27"/>
      <c r="H215" s="27"/>
      <c r="I215" s="27"/>
      <c r="J215" s="27"/>
      <c r="K215" s="27"/>
      <c r="L215" s="27"/>
      <c r="M215" s="27"/>
      <c r="O215" s="27"/>
      <c r="P215" s="27"/>
      <c r="Q215" s="27"/>
      <c r="R215" s="27"/>
      <c r="T215" s="27"/>
      <c r="U215" s="27"/>
      <c r="V215" s="27"/>
      <c r="W215" s="27"/>
      <c r="X215" s="27"/>
      <c r="Y215" s="27"/>
      <c r="Z215" s="27"/>
      <c r="AA215" s="27"/>
      <c r="AB215" s="27"/>
      <c r="AC215" s="27"/>
      <c r="AD215" s="27"/>
      <c r="AE215" s="27"/>
      <c r="AF215" s="27"/>
      <c r="AG215" s="27"/>
      <c r="AH215" s="27"/>
      <c r="AI215" s="27"/>
      <c r="AJ215" s="27"/>
      <c r="AK215" s="27"/>
      <c r="AL215" s="27"/>
      <c r="AM215" s="27"/>
      <c r="AN215" s="27"/>
      <c r="AO215" s="27"/>
      <c r="AP215" s="27"/>
      <c r="AQ215" s="27"/>
      <c r="AR215" s="27"/>
      <c r="AS215" s="27"/>
      <c r="AT215" s="27"/>
      <c r="AU215" s="27"/>
    </row>
    <row r="216" spans="2:47" x14ac:dyDescent="0.2">
      <c r="B216" s="27"/>
      <c r="C216" s="27"/>
      <c r="D216" s="27"/>
      <c r="E216" s="27"/>
      <c r="F216" s="27"/>
      <c r="G216" s="27"/>
      <c r="H216" s="27"/>
      <c r="I216" s="27"/>
      <c r="J216" s="27"/>
      <c r="K216" s="27"/>
      <c r="L216" s="27"/>
      <c r="M216" s="27"/>
      <c r="O216" s="27"/>
      <c r="P216" s="27"/>
      <c r="Q216" s="27"/>
      <c r="R216" s="27"/>
      <c r="T216" s="27"/>
      <c r="U216" s="27"/>
      <c r="V216" s="27"/>
      <c r="W216" s="27"/>
      <c r="X216" s="27"/>
      <c r="Y216" s="27"/>
      <c r="Z216" s="27"/>
      <c r="AA216" s="27"/>
      <c r="AB216" s="27"/>
      <c r="AC216" s="27"/>
      <c r="AD216" s="27"/>
      <c r="AE216" s="27"/>
      <c r="AF216" s="27"/>
      <c r="AG216" s="27"/>
      <c r="AH216" s="27"/>
      <c r="AI216" s="27"/>
      <c r="AJ216" s="27"/>
      <c r="AK216" s="27"/>
      <c r="AL216" s="27"/>
      <c r="AM216" s="27"/>
      <c r="AN216" s="27"/>
      <c r="AO216" s="27"/>
      <c r="AP216" s="27"/>
      <c r="AQ216" s="27"/>
      <c r="AR216" s="27"/>
      <c r="AS216" s="27"/>
      <c r="AT216" s="27"/>
      <c r="AU216" s="27"/>
    </row>
    <row r="217" spans="2:47" x14ac:dyDescent="0.2">
      <c r="B217" s="27"/>
      <c r="C217" s="27"/>
      <c r="D217" s="27"/>
      <c r="E217" s="27"/>
      <c r="F217" s="27"/>
      <c r="G217" s="27"/>
      <c r="H217" s="27"/>
      <c r="I217" s="27"/>
      <c r="J217" s="27"/>
      <c r="K217" s="27"/>
      <c r="L217" s="27"/>
      <c r="M217" s="27"/>
      <c r="O217" s="27"/>
      <c r="P217" s="27"/>
      <c r="Q217" s="27"/>
      <c r="R217" s="27"/>
      <c r="T217" s="27"/>
      <c r="U217" s="27"/>
      <c r="V217" s="27"/>
      <c r="W217" s="27"/>
      <c r="X217" s="27"/>
      <c r="Y217" s="27"/>
      <c r="Z217" s="27"/>
      <c r="AA217" s="27"/>
      <c r="AB217" s="27"/>
      <c r="AC217" s="27"/>
      <c r="AD217" s="27"/>
      <c r="AE217" s="27"/>
      <c r="AF217" s="27"/>
      <c r="AG217" s="27"/>
      <c r="AH217" s="27"/>
      <c r="AI217" s="27"/>
      <c r="AJ217" s="27"/>
      <c r="AK217" s="27"/>
      <c r="AL217" s="27"/>
      <c r="AM217" s="27"/>
      <c r="AN217" s="27"/>
      <c r="AO217" s="27"/>
      <c r="AP217" s="27"/>
      <c r="AQ217" s="27"/>
      <c r="AR217" s="27"/>
      <c r="AS217" s="27"/>
      <c r="AT217" s="27"/>
      <c r="AU217" s="27"/>
    </row>
    <row r="218" spans="2:47" x14ac:dyDescent="0.2">
      <c r="B218" s="27"/>
      <c r="C218" s="27"/>
      <c r="D218" s="27"/>
      <c r="E218" s="27"/>
      <c r="F218" s="27"/>
      <c r="G218" s="27"/>
      <c r="H218" s="27"/>
      <c r="I218" s="27"/>
      <c r="J218" s="27"/>
      <c r="K218" s="27"/>
      <c r="L218" s="27"/>
      <c r="M218" s="27"/>
      <c r="O218" s="27"/>
      <c r="P218" s="27"/>
      <c r="Q218" s="27"/>
      <c r="R218" s="27"/>
      <c r="T218" s="27"/>
      <c r="U218" s="27"/>
      <c r="V218" s="27"/>
      <c r="W218" s="27"/>
      <c r="X218" s="27"/>
      <c r="Y218" s="27"/>
      <c r="Z218" s="27"/>
      <c r="AA218" s="27"/>
      <c r="AB218" s="27"/>
      <c r="AC218" s="27"/>
      <c r="AD218" s="27"/>
      <c r="AE218" s="27"/>
      <c r="AF218" s="27"/>
      <c r="AG218" s="27"/>
      <c r="AH218" s="27"/>
      <c r="AI218" s="27"/>
      <c r="AJ218" s="27"/>
      <c r="AK218" s="27"/>
      <c r="AL218" s="27"/>
      <c r="AM218" s="27"/>
      <c r="AN218" s="27"/>
      <c r="AO218" s="27"/>
      <c r="AP218" s="27"/>
      <c r="AQ218" s="27"/>
      <c r="AR218" s="27"/>
      <c r="AS218" s="27"/>
      <c r="AT218" s="27"/>
      <c r="AU218" s="27"/>
    </row>
    <row r="219" spans="2:47" x14ac:dyDescent="0.2">
      <c r="B219" s="27"/>
      <c r="C219" s="27"/>
      <c r="D219" s="27"/>
      <c r="E219" s="27"/>
      <c r="F219" s="27"/>
      <c r="G219" s="27"/>
      <c r="H219" s="27"/>
      <c r="I219" s="27"/>
      <c r="J219" s="27"/>
      <c r="K219" s="27"/>
      <c r="L219" s="27"/>
      <c r="M219" s="27"/>
      <c r="O219" s="27"/>
      <c r="P219" s="27"/>
      <c r="Q219" s="27"/>
      <c r="R219" s="27"/>
      <c r="T219" s="27"/>
      <c r="U219" s="27"/>
      <c r="V219" s="27"/>
      <c r="W219" s="27"/>
      <c r="X219" s="27"/>
      <c r="Y219" s="27"/>
      <c r="Z219" s="27"/>
      <c r="AA219" s="27"/>
      <c r="AB219" s="27"/>
      <c r="AC219" s="27"/>
      <c r="AD219" s="27"/>
      <c r="AE219" s="27"/>
      <c r="AF219" s="27"/>
      <c r="AG219" s="27"/>
      <c r="AH219" s="27"/>
      <c r="AI219" s="27"/>
      <c r="AJ219" s="27"/>
      <c r="AK219" s="27"/>
      <c r="AL219" s="27"/>
      <c r="AM219" s="27"/>
      <c r="AN219" s="27"/>
      <c r="AO219" s="27"/>
      <c r="AP219" s="27"/>
      <c r="AQ219" s="27"/>
      <c r="AR219" s="27"/>
      <c r="AS219" s="27"/>
      <c r="AT219" s="27"/>
      <c r="AU219" s="27"/>
    </row>
    <row r="220" spans="2:47" x14ac:dyDescent="0.2">
      <c r="B220" s="27"/>
      <c r="C220" s="27"/>
      <c r="D220" s="27"/>
      <c r="E220" s="27"/>
      <c r="F220" s="27"/>
      <c r="G220" s="27"/>
      <c r="H220" s="27"/>
      <c r="I220" s="27"/>
      <c r="J220" s="27"/>
      <c r="K220" s="27"/>
      <c r="L220" s="27"/>
      <c r="M220" s="27"/>
      <c r="O220" s="27"/>
      <c r="P220" s="27"/>
      <c r="Q220" s="27"/>
      <c r="R220" s="27"/>
      <c r="T220" s="27"/>
      <c r="U220" s="27"/>
      <c r="V220" s="27"/>
      <c r="W220" s="27"/>
      <c r="X220" s="27"/>
      <c r="Y220" s="27"/>
      <c r="Z220" s="27"/>
      <c r="AA220" s="27"/>
      <c r="AB220" s="27"/>
      <c r="AC220" s="27"/>
      <c r="AD220" s="27"/>
      <c r="AE220" s="27"/>
      <c r="AF220" s="27"/>
      <c r="AG220" s="27"/>
      <c r="AH220" s="27"/>
      <c r="AI220" s="27"/>
      <c r="AJ220" s="27"/>
      <c r="AK220" s="27"/>
      <c r="AL220" s="27"/>
      <c r="AM220" s="27"/>
      <c r="AN220" s="27"/>
      <c r="AO220" s="27"/>
      <c r="AP220" s="27"/>
      <c r="AQ220" s="27"/>
      <c r="AR220" s="27"/>
      <c r="AS220" s="27"/>
      <c r="AT220" s="27"/>
      <c r="AU220" s="27"/>
    </row>
    <row r="221" spans="2:47" x14ac:dyDescent="0.2">
      <c r="B221" s="27"/>
      <c r="C221" s="27"/>
      <c r="D221" s="27"/>
      <c r="E221" s="27"/>
      <c r="F221" s="27"/>
      <c r="G221" s="27"/>
      <c r="H221" s="27"/>
      <c r="I221" s="27"/>
      <c r="J221" s="27"/>
      <c r="K221" s="27"/>
      <c r="L221" s="27"/>
      <c r="M221" s="27"/>
      <c r="O221" s="27"/>
      <c r="P221" s="27"/>
      <c r="Q221" s="27"/>
      <c r="R221" s="27"/>
      <c r="T221" s="27"/>
      <c r="U221" s="27"/>
      <c r="V221" s="27"/>
      <c r="W221" s="27"/>
      <c r="X221" s="27"/>
      <c r="Y221" s="27"/>
      <c r="Z221" s="27"/>
      <c r="AA221" s="27"/>
      <c r="AB221" s="27"/>
      <c r="AC221" s="27"/>
      <c r="AD221" s="27"/>
      <c r="AE221" s="27"/>
      <c r="AF221" s="27"/>
      <c r="AG221" s="27"/>
      <c r="AH221" s="27"/>
      <c r="AI221" s="27"/>
      <c r="AJ221" s="27"/>
      <c r="AK221" s="27"/>
      <c r="AL221" s="27"/>
      <c r="AM221" s="27"/>
      <c r="AN221" s="27"/>
      <c r="AO221" s="27"/>
      <c r="AP221" s="27"/>
      <c r="AQ221" s="27"/>
      <c r="AR221" s="27"/>
      <c r="AS221" s="27"/>
      <c r="AT221" s="27"/>
      <c r="AU221" s="27"/>
    </row>
    <row r="222" spans="2:47" x14ac:dyDescent="0.2">
      <c r="B222" s="27"/>
      <c r="C222" s="27"/>
      <c r="D222" s="27"/>
      <c r="E222" s="27"/>
      <c r="F222" s="27"/>
      <c r="G222" s="27"/>
      <c r="H222" s="27"/>
      <c r="I222" s="27"/>
      <c r="J222" s="27"/>
      <c r="K222" s="27"/>
      <c r="L222" s="27"/>
      <c r="M222" s="27"/>
      <c r="O222" s="27"/>
      <c r="P222" s="27"/>
      <c r="Q222" s="27"/>
      <c r="R222" s="27"/>
      <c r="T222" s="27"/>
      <c r="U222" s="27"/>
      <c r="V222" s="27"/>
      <c r="W222" s="27"/>
      <c r="X222" s="27"/>
      <c r="Y222" s="27"/>
      <c r="Z222" s="27"/>
      <c r="AA222" s="27"/>
      <c r="AB222" s="27"/>
      <c r="AC222" s="27"/>
      <c r="AD222" s="27"/>
      <c r="AE222" s="27"/>
      <c r="AF222" s="27"/>
      <c r="AG222" s="27"/>
      <c r="AH222" s="27"/>
      <c r="AI222" s="27"/>
      <c r="AJ222" s="27"/>
      <c r="AK222" s="27"/>
      <c r="AL222" s="27"/>
      <c r="AM222" s="27"/>
      <c r="AN222" s="27"/>
      <c r="AO222" s="27"/>
      <c r="AP222" s="27"/>
      <c r="AQ222" s="27"/>
      <c r="AR222" s="27"/>
      <c r="AS222" s="27"/>
      <c r="AT222" s="27"/>
      <c r="AU222" s="27"/>
    </row>
    <row r="223" spans="2:47" x14ac:dyDescent="0.2">
      <c r="B223" s="27"/>
      <c r="C223" s="27"/>
      <c r="D223" s="27"/>
      <c r="E223" s="27"/>
      <c r="F223" s="27"/>
      <c r="G223" s="27"/>
      <c r="H223" s="27"/>
      <c r="I223" s="27"/>
      <c r="J223" s="27"/>
      <c r="K223" s="27"/>
      <c r="L223" s="27"/>
      <c r="M223" s="27"/>
      <c r="O223" s="27"/>
      <c r="P223" s="27"/>
      <c r="Q223" s="27"/>
      <c r="R223" s="27"/>
      <c r="T223" s="27"/>
      <c r="U223" s="27"/>
      <c r="V223" s="27"/>
      <c r="W223" s="27"/>
      <c r="X223" s="27"/>
      <c r="Y223" s="27"/>
      <c r="Z223" s="27"/>
      <c r="AA223" s="27"/>
      <c r="AB223" s="27"/>
      <c r="AC223" s="27"/>
      <c r="AD223" s="27"/>
      <c r="AE223" s="27"/>
      <c r="AF223" s="27"/>
      <c r="AG223" s="27"/>
      <c r="AH223" s="27"/>
      <c r="AI223" s="27"/>
      <c r="AJ223" s="27"/>
      <c r="AK223" s="27"/>
      <c r="AL223" s="27"/>
      <c r="AM223" s="27"/>
      <c r="AN223" s="27"/>
      <c r="AO223" s="27"/>
      <c r="AP223" s="27"/>
      <c r="AQ223" s="27"/>
      <c r="AR223" s="27"/>
      <c r="AS223" s="27"/>
      <c r="AT223" s="27"/>
      <c r="AU223" s="27"/>
    </row>
    <row r="224" spans="2:47" x14ac:dyDescent="0.2">
      <c r="B224" s="27"/>
      <c r="C224" s="27"/>
      <c r="D224" s="27"/>
      <c r="E224" s="27"/>
      <c r="F224" s="27"/>
      <c r="G224" s="27"/>
      <c r="H224" s="27"/>
      <c r="I224" s="27"/>
      <c r="J224" s="27"/>
      <c r="K224" s="27"/>
      <c r="L224" s="27"/>
      <c r="M224" s="27"/>
      <c r="O224" s="27"/>
      <c r="P224" s="27"/>
      <c r="Q224" s="27"/>
      <c r="R224" s="27"/>
      <c r="T224" s="27"/>
      <c r="U224" s="27"/>
      <c r="V224" s="27"/>
      <c r="W224" s="27"/>
      <c r="X224" s="27"/>
      <c r="Y224" s="27"/>
      <c r="Z224" s="27"/>
      <c r="AA224" s="27"/>
      <c r="AB224" s="27"/>
      <c r="AC224" s="27"/>
      <c r="AD224" s="27"/>
      <c r="AE224" s="27"/>
      <c r="AF224" s="27"/>
      <c r="AG224" s="27"/>
      <c r="AH224" s="27"/>
      <c r="AI224" s="27"/>
      <c r="AJ224" s="27"/>
      <c r="AK224" s="27"/>
      <c r="AL224" s="27"/>
      <c r="AM224" s="27"/>
      <c r="AN224" s="27"/>
      <c r="AO224" s="27"/>
      <c r="AP224" s="27"/>
      <c r="AQ224" s="27"/>
      <c r="AR224" s="27"/>
      <c r="AS224" s="27"/>
      <c r="AT224" s="27"/>
      <c r="AU224" s="27"/>
    </row>
    <row r="225" spans="2:47" x14ac:dyDescent="0.2">
      <c r="B225" s="27"/>
      <c r="C225" s="27"/>
      <c r="D225" s="27"/>
      <c r="E225" s="27"/>
      <c r="F225" s="27"/>
      <c r="G225" s="27"/>
      <c r="H225" s="27"/>
      <c r="I225" s="27"/>
      <c r="J225" s="27"/>
      <c r="K225" s="27"/>
      <c r="L225" s="27"/>
      <c r="M225" s="27"/>
      <c r="O225" s="27"/>
      <c r="P225" s="27"/>
      <c r="Q225" s="27"/>
      <c r="R225" s="27"/>
      <c r="T225" s="27"/>
      <c r="U225" s="27"/>
      <c r="V225" s="27"/>
      <c r="W225" s="27"/>
      <c r="X225" s="27"/>
      <c r="Y225" s="27"/>
      <c r="Z225" s="27"/>
      <c r="AA225" s="27"/>
      <c r="AB225" s="27"/>
      <c r="AC225" s="27"/>
      <c r="AD225" s="27"/>
      <c r="AE225" s="27"/>
      <c r="AF225" s="27"/>
      <c r="AG225" s="27"/>
      <c r="AH225" s="27"/>
      <c r="AI225" s="27"/>
      <c r="AJ225" s="27"/>
      <c r="AK225" s="27"/>
      <c r="AL225" s="27"/>
      <c r="AM225" s="27"/>
      <c r="AN225" s="27"/>
      <c r="AO225" s="27"/>
      <c r="AP225" s="27"/>
      <c r="AQ225" s="27"/>
      <c r="AR225" s="27"/>
      <c r="AS225" s="27"/>
      <c r="AT225" s="27"/>
      <c r="AU225" s="27"/>
    </row>
    <row r="226" spans="2:47" x14ac:dyDescent="0.2">
      <c r="B226" s="27"/>
      <c r="C226" s="27"/>
      <c r="D226" s="27"/>
      <c r="E226" s="27"/>
      <c r="F226" s="27"/>
      <c r="G226" s="27"/>
      <c r="H226" s="27"/>
      <c r="I226" s="27"/>
      <c r="J226" s="27"/>
      <c r="K226" s="27"/>
      <c r="L226" s="27"/>
      <c r="M226" s="27"/>
      <c r="O226" s="27"/>
      <c r="P226" s="27"/>
      <c r="Q226" s="27"/>
      <c r="R226" s="27"/>
      <c r="T226" s="27"/>
      <c r="U226" s="27"/>
      <c r="V226" s="27"/>
      <c r="W226" s="27"/>
      <c r="X226" s="27"/>
      <c r="Y226" s="27"/>
      <c r="Z226" s="27"/>
      <c r="AA226" s="27"/>
      <c r="AB226" s="27"/>
      <c r="AC226" s="27"/>
      <c r="AD226" s="27"/>
      <c r="AE226" s="27"/>
      <c r="AF226" s="27"/>
      <c r="AG226" s="27"/>
      <c r="AH226" s="27"/>
      <c r="AI226" s="27"/>
      <c r="AJ226" s="27"/>
      <c r="AK226" s="27"/>
      <c r="AL226" s="27"/>
      <c r="AM226" s="27"/>
      <c r="AN226" s="27"/>
      <c r="AO226" s="27"/>
      <c r="AP226" s="27"/>
      <c r="AQ226" s="27"/>
      <c r="AR226" s="27"/>
      <c r="AS226" s="27"/>
      <c r="AT226" s="27"/>
      <c r="AU226" s="27"/>
    </row>
    <row r="227" spans="2:47" x14ac:dyDescent="0.2">
      <c r="B227" s="27"/>
      <c r="C227" s="27"/>
      <c r="D227" s="27"/>
      <c r="E227" s="27"/>
      <c r="F227" s="27"/>
      <c r="G227" s="27"/>
      <c r="H227" s="27"/>
      <c r="I227" s="27"/>
      <c r="J227" s="27"/>
      <c r="K227" s="27"/>
      <c r="L227" s="27"/>
      <c r="M227" s="27"/>
      <c r="O227" s="27"/>
      <c r="P227" s="27"/>
      <c r="Q227" s="27"/>
      <c r="R227" s="27"/>
      <c r="T227" s="27"/>
      <c r="U227" s="27"/>
      <c r="V227" s="27"/>
      <c r="W227" s="27"/>
      <c r="X227" s="27"/>
      <c r="Y227" s="27"/>
      <c r="Z227" s="27"/>
      <c r="AA227" s="27"/>
      <c r="AB227" s="27"/>
      <c r="AC227" s="27"/>
      <c r="AD227" s="27"/>
      <c r="AE227" s="27"/>
      <c r="AF227" s="27"/>
      <c r="AG227" s="27"/>
      <c r="AH227" s="27"/>
      <c r="AI227" s="27"/>
      <c r="AJ227" s="27"/>
      <c r="AK227" s="27"/>
      <c r="AL227" s="27"/>
      <c r="AM227" s="27"/>
      <c r="AN227" s="27"/>
      <c r="AO227" s="27"/>
      <c r="AP227" s="27"/>
      <c r="AQ227" s="27"/>
      <c r="AR227" s="27"/>
      <c r="AS227" s="27"/>
      <c r="AT227" s="27"/>
      <c r="AU227" s="27"/>
    </row>
    <row r="228" spans="2:47" x14ac:dyDescent="0.2">
      <c r="B228" s="27"/>
      <c r="C228" s="27"/>
      <c r="D228" s="27"/>
      <c r="E228" s="27"/>
      <c r="F228" s="27"/>
      <c r="G228" s="27"/>
      <c r="H228" s="27"/>
      <c r="I228" s="27"/>
      <c r="J228" s="27"/>
      <c r="K228" s="27"/>
      <c r="L228" s="27"/>
      <c r="M228" s="27"/>
      <c r="O228" s="27"/>
      <c r="P228" s="27"/>
      <c r="Q228" s="27"/>
      <c r="R228" s="27"/>
      <c r="T228" s="27"/>
      <c r="U228" s="27"/>
      <c r="V228" s="27"/>
      <c r="W228" s="27"/>
      <c r="X228" s="27"/>
      <c r="Y228" s="27"/>
      <c r="Z228" s="27"/>
      <c r="AA228" s="27"/>
      <c r="AB228" s="27"/>
      <c r="AC228" s="27"/>
      <c r="AD228" s="27"/>
      <c r="AE228" s="27"/>
      <c r="AF228" s="27"/>
      <c r="AG228" s="27"/>
      <c r="AH228" s="27"/>
      <c r="AI228" s="27"/>
      <c r="AJ228" s="27"/>
      <c r="AK228" s="27"/>
      <c r="AL228" s="27"/>
      <c r="AM228" s="27"/>
      <c r="AN228" s="27"/>
      <c r="AO228" s="27"/>
      <c r="AP228" s="27"/>
      <c r="AQ228" s="27"/>
      <c r="AR228" s="27"/>
      <c r="AS228" s="27"/>
      <c r="AT228" s="27"/>
      <c r="AU228" s="27"/>
    </row>
    <row r="229" spans="2:47" x14ac:dyDescent="0.2">
      <c r="B229" s="27"/>
      <c r="C229" s="27"/>
      <c r="D229" s="27"/>
      <c r="E229" s="27"/>
      <c r="F229" s="27"/>
      <c r="G229" s="27"/>
      <c r="H229" s="27"/>
      <c r="I229" s="27"/>
      <c r="J229" s="27"/>
      <c r="K229" s="27"/>
      <c r="L229" s="27"/>
      <c r="M229" s="27"/>
      <c r="O229" s="27"/>
      <c r="P229" s="27"/>
      <c r="Q229" s="27"/>
      <c r="R229" s="27"/>
      <c r="T229" s="27"/>
      <c r="U229" s="27"/>
      <c r="V229" s="27"/>
      <c r="W229" s="27"/>
      <c r="X229" s="27"/>
      <c r="Y229" s="27"/>
      <c r="Z229" s="27"/>
      <c r="AA229" s="27"/>
      <c r="AB229" s="27"/>
      <c r="AC229" s="27"/>
      <c r="AD229" s="27"/>
      <c r="AE229" s="27"/>
      <c r="AF229" s="27"/>
      <c r="AG229" s="27"/>
      <c r="AH229" s="27"/>
      <c r="AI229" s="27"/>
      <c r="AJ229" s="27"/>
      <c r="AK229" s="27"/>
      <c r="AL229" s="27"/>
      <c r="AM229" s="27"/>
      <c r="AN229" s="27"/>
      <c r="AO229" s="27"/>
      <c r="AP229" s="27"/>
      <c r="AQ229" s="27"/>
      <c r="AR229" s="27"/>
      <c r="AS229" s="27"/>
      <c r="AT229" s="27"/>
      <c r="AU229" s="27"/>
    </row>
    <row r="230" spans="2:47" x14ac:dyDescent="0.2">
      <c r="B230" s="27"/>
      <c r="C230" s="27"/>
      <c r="D230" s="27"/>
      <c r="E230" s="27"/>
      <c r="F230" s="27"/>
      <c r="G230" s="27"/>
      <c r="H230" s="27"/>
      <c r="I230" s="27"/>
      <c r="J230" s="27"/>
      <c r="K230" s="27"/>
      <c r="L230" s="27"/>
      <c r="M230" s="27"/>
      <c r="O230" s="27"/>
      <c r="P230" s="27"/>
      <c r="Q230" s="27"/>
      <c r="R230" s="27"/>
      <c r="T230" s="27"/>
      <c r="U230" s="27"/>
      <c r="V230" s="27"/>
      <c r="W230" s="27"/>
      <c r="X230" s="27"/>
      <c r="Y230" s="27"/>
      <c r="Z230" s="27"/>
      <c r="AA230" s="27"/>
      <c r="AB230" s="27"/>
      <c r="AC230" s="27"/>
      <c r="AD230" s="27"/>
      <c r="AE230" s="27"/>
      <c r="AF230" s="27"/>
      <c r="AG230" s="27"/>
      <c r="AH230" s="27"/>
      <c r="AI230" s="27"/>
      <c r="AJ230" s="27"/>
      <c r="AK230" s="27"/>
      <c r="AL230" s="27"/>
      <c r="AM230" s="27"/>
      <c r="AN230" s="27"/>
      <c r="AO230" s="27"/>
      <c r="AP230" s="27"/>
      <c r="AQ230" s="27"/>
      <c r="AR230" s="27"/>
      <c r="AS230" s="27"/>
      <c r="AT230" s="27"/>
      <c r="AU230" s="27"/>
    </row>
    <row r="231" spans="2:47" x14ac:dyDescent="0.2">
      <c r="B231" s="27"/>
      <c r="C231" s="27"/>
      <c r="D231" s="27"/>
      <c r="E231" s="27"/>
      <c r="F231" s="27"/>
      <c r="G231" s="27"/>
      <c r="H231" s="27"/>
      <c r="I231" s="27"/>
      <c r="J231" s="27"/>
      <c r="K231" s="27"/>
      <c r="L231" s="27"/>
      <c r="M231" s="27"/>
      <c r="O231" s="27"/>
      <c r="P231" s="27"/>
      <c r="Q231" s="27"/>
      <c r="R231" s="27"/>
      <c r="T231" s="27"/>
      <c r="U231" s="27"/>
      <c r="V231" s="27"/>
      <c r="W231" s="27"/>
      <c r="X231" s="27"/>
      <c r="Y231" s="27"/>
      <c r="Z231" s="27"/>
      <c r="AA231" s="27"/>
      <c r="AB231" s="27"/>
      <c r="AC231" s="27"/>
      <c r="AD231" s="27"/>
      <c r="AE231" s="27"/>
      <c r="AF231" s="27"/>
      <c r="AG231" s="27"/>
      <c r="AH231" s="27"/>
      <c r="AI231" s="27"/>
      <c r="AJ231" s="27"/>
      <c r="AK231" s="27"/>
      <c r="AL231" s="27"/>
      <c r="AM231" s="27"/>
      <c r="AN231" s="27"/>
      <c r="AO231" s="27"/>
      <c r="AP231" s="27"/>
      <c r="AQ231" s="27"/>
      <c r="AR231" s="27"/>
      <c r="AS231" s="27"/>
      <c r="AT231" s="27"/>
      <c r="AU231" s="27"/>
    </row>
    <row r="232" spans="2:47" x14ac:dyDescent="0.2">
      <c r="B232" s="27"/>
      <c r="C232" s="27"/>
      <c r="D232" s="27"/>
      <c r="E232" s="27"/>
      <c r="F232" s="27"/>
      <c r="G232" s="27"/>
      <c r="H232" s="27"/>
      <c r="I232" s="27"/>
      <c r="J232" s="27"/>
      <c r="K232" s="27"/>
      <c r="L232" s="27"/>
      <c r="M232" s="27"/>
      <c r="O232" s="27"/>
      <c r="P232" s="27"/>
      <c r="Q232" s="27"/>
      <c r="R232" s="27"/>
      <c r="T232" s="27"/>
      <c r="U232" s="27"/>
      <c r="V232" s="27"/>
      <c r="W232" s="27"/>
      <c r="X232" s="27"/>
      <c r="Y232" s="27"/>
      <c r="Z232" s="27"/>
      <c r="AA232" s="27"/>
      <c r="AB232" s="27"/>
      <c r="AC232" s="27"/>
      <c r="AD232" s="27"/>
      <c r="AE232" s="27"/>
      <c r="AF232" s="27"/>
      <c r="AG232" s="27"/>
      <c r="AH232" s="27"/>
      <c r="AI232" s="27"/>
      <c r="AJ232" s="27"/>
      <c r="AK232" s="27"/>
      <c r="AL232" s="27"/>
      <c r="AM232" s="27"/>
      <c r="AN232" s="27"/>
      <c r="AO232" s="27"/>
      <c r="AP232" s="27"/>
      <c r="AQ232" s="27"/>
      <c r="AR232" s="27"/>
      <c r="AS232" s="27"/>
      <c r="AT232" s="27"/>
      <c r="AU232" s="27"/>
    </row>
    <row r="233" spans="2:47" x14ac:dyDescent="0.2">
      <c r="B233" s="27"/>
      <c r="C233" s="27"/>
      <c r="D233" s="27"/>
      <c r="E233" s="27"/>
      <c r="F233" s="27"/>
      <c r="G233" s="27"/>
      <c r="H233" s="27"/>
      <c r="I233" s="27"/>
      <c r="J233" s="27"/>
      <c r="K233" s="27"/>
      <c r="L233" s="27"/>
      <c r="M233" s="27"/>
      <c r="O233" s="27"/>
      <c r="P233" s="27"/>
      <c r="Q233" s="27"/>
      <c r="R233" s="27"/>
      <c r="T233" s="27"/>
      <c r="U233" s="27"/>
      <c r="V233" s="27"/>
      <c r="W233" s="27"/>
      <c r="X233" s="27"/>
      <c r="Y233" s="27"/>
      <c r="Z233" s="27"/>
      <c r="AA233" s="27"/>
      <c r="AB233" s="27"/>
      <c r="AC233" s="27"/>
      <c r="AD233" s="27"/>
      <c r="AE233" s="27"/>
      <c r="AF233" s="27"/>
      <c r="AG233" s="27"/>
      <c r="AH233" s="27"/>
      <c r="AI233" s="27"/>
      <c r="AJ233" s="27"/>
      <c r="AK233" s="27"/>
      <c r="AL233" s="27"/>
      <c r="AM233" s="27"/>
      <c r="AN233" s="27"/>
      <c r="AO233" s="27"/>
      <c r="AP233" s="27"/>
      <c r="AQ233" s="27"/>
      <c r="AR233" s="27"/>
      <c r="AS233" s="27"/>
      <c r="AT233" s="27"/>
      <c r="AU233" s="27"/>
    </row>
    <row r="234" spans="2:47" x14ac:dyDescent="0.2">
      <c r="B234" s="27"/>
      <c r="C234" s="27"/>
      <c r="D234" s="27"/>
      <c r="E234" s="27"/>
      <c r="F234" s="27"/>
      <c r="G234" s="27"/>
      <c r="H234" s="27"/>
      <c r="I234" s="27"/>
      <c r="J234" s="27"/>
      <c r="K234" s="27"/>
      <c r="L234" s="27"/>
      <c r="M234" s="27"/>
      <c r="O234" s="27"/>
      <c r="P234" s="27"/>
      <c r="Q234" s="27"/>
      <c r="R234" s="27"/>
      <c r="T234" s="27"/>
      <c r="U234" s="27"/>
      <c r="V234" s="27"/>
      <c r="W234" s="27"/>
      <c r="X234" s="27"/>
      <c r="Y234" s="27"/>
      <c r="Z234" s="27"/>
      <c r="AA234" s="27"/>
      <c r="AB234" s="27"/>
      <c r="AC234" s="27"/>
      <c r="AD234" s="27"/>
      <c r="AE234" s="27"/>
      <c r="AF234" s="27"/>
      <c r="AG234" s="27"/>
      <c r="AH234" s="27"/>
      <c r="AI234" s="27"/>
      <c r="AJ234" s="27"/>
      <c r="AK234" s="27"/>
      <c r="AL234" s="27"/>
      <c r="AM234" s="27"/>
      <c r="AN234" s="27"/>
      <c r="AO234" s="27"/>
      <c r="AP234" s="27"/>
      <c r="AQ234" s="27"/>
      <c r="AR234" s="27"/>
      <c r="AS234" s="27"/>
      <c r="AT234" s="27"/>
      <c r="AU234" s="27"/>
    </row>
    <row r="235" spans="2:47" x14ac:dyDescent="0.2">
      <c r="B235" s="27"/>
      <c r="C235" s="27"/>
      <c r="D235" s="27"/>
      <c r="E235" s="27"/>
      <c r="F235" s="27"/>
      <c r="G235" s="27"/>
      <c r="H235" s="27"/>
      <c r="I235" s="27"/>
      <c r="J235" s="27"/>
      <c r="K235" s="27"/>
      <c r="L235" s="27"/>
      <c r="M235" s="27"/>
      <c r="O235" s="27"/>
      <c r="P235" s="27"/>
      <c r="Q235" s="27"/>
      <c r="R235" s="27"/>
      <c r="T235" s="27"/>
      <c r="U235" s="27"/>
      <c r="V235" s="27"/>
      <c r="W235" s="27"/>
      <c r="X235" s="27"/>
      <c r="Y235" s="27"/>
      <c r="Z235" s="27"/>
      <c r="AA235" s="27"/>
      <c r="AB235" s="27"/>
      <c r="AC235" s="27"/>
      <c r="AD235" s="27"/>
      <c r="AE235" s="27"/>
      <c r="AF235" s="27"/>
      <c r="AG235" s="27"/>
      <c r="AH235" s="27"/>
      <c r="AI235" s="27"/>
      <c r="AJ235" s="27"/>
      <c r="AK235" s="27"/>
      <c r="AL235" s="27"/>
      <c r="AM235" s="27"/>
      <c r="AN235" s="27"/>
      <c r="AO235" s="27"/>
      <c r="AP235" s="27"/>
      <c r="AQ235" s="27"/>
      <c r="AR235" s="27"/>
      <c r="AS235" s="27"/>
      <c r="AT235" s="27"/>
      <c r="AU235" s="27"/>
    </row>
    <row r="236" spans="2:47" x14ac:dyDescent="0.2">
      <c r="B236" s="27"/>
      <c r="C236" s="27"/>
      <c r="D236" s="27"/>
      <c r="E236" s="27"/>
      <c r="F236" s="27"/>
      <c r="G236" s="27"/>
      <c r="H236" s="27"/>
      <c r="I236" s="27"/>
      <c r="J236" s="27"/>
      <c r="K236" s="27"/>
      <c r="L236" s="27"/>
      <c r="M236" s="27"/>
      <c r="O236" s="27"/>
      <c r="P236" s="27"/>
      <c r="Q236" s="27"/>
      <c r="R236" s="27"/>
      <c r="T236" s="27"/>
      <c r="U236" s="27"/>
      <c r="V236" s="27"/>
      <c r="W236" s="27"/>
      <c r="X236" s="27"/>
      <c r="Y236" s="27"/>
      <c r="Z236" s="27"/>
      <c r="AA236" s="27"/>
      <c r="AB236" s="27"/>
      <c r="AC236" s="27"/>
      <c r="AD236" s="27"/>
      <c r="AE236" s="27"/>
      <c r="AF236" s="27"/>
      <c r="AG236" s="27"/>
      <c r="AH236" s="27"/>
      <c r="AI236" s="27"/>
      <c r="AJ236" s="27"/>
      <c r="AK236" s="27"/>
      <c r="AL236" s="27"/>
      <c r="AM236" s="27"/>
      <c r="AN236" s="27"/>
      <c r="AO236" s="27"/>
      <c r="AP236" s="27"/>
      <c r="AQ236" s="27"/>
      <c r="AR236" s="27"/>
      <c r="AS236" s="27"/>
      <c r="AT236" s="27"/>
      <c r="AU236" s="27"/>
    </row>
    <row r="237" spans="2:47" x14ac:dyDescent="0.2">
      <c r="B237" s="27"/>
      <c r="C237" s="27"/>
      <c r="D237" s="27"/>
      <c r="E237" s="27"/>
      <c r="F237" s="27"/>
      <c r="G237" s="27"/>
      <c r="H237" s="27"/>
      <c r="I237" s="27"/>
      <c r="J237" s="27"/>
      <c r="K237" s="27"/>
      <c r="L237" s="27"/>
      <c r="M237" s="27"/>
      <c r="O237" s="27"/>
      <c r="P237" s="27"/>
      <c r="Q237" s="27"/>
      <c r="R237" s="27"/>
      <c r="T237" s="27"/>
      <c r="U237" s="27"/>
      <c r="V237" s="27"/>
      <c r="W237" s="27"/>
      <c r="X237" s="27"/>
      <c r="Y237" s="27"/>
      <c r="Z237" s="27"/>
      <c r="AA237" s="27"/>
      <c r="AB237" s="27"/>
      <c r="AC237" s="27"/>
      <c r="AD237" s="27"/>
      <c r="AE237" s="27"/>
      <c r="AF237" s="27"/>
      <c r="AG237" s="27"/>
      <c r="AH237" s="27"/>
      <c r="AI237" s="27"/>
      <c r="AJ237" s="27"/>
      <c r="AK237" s="27"/>
      <c r="AL237" s="27"/>
      <c r="AM237" s="27"/>
      <c r="AN237" s="27"/>
      <c r="AO237" s="27"/>
      <c r="AP237" s="27"/>
      <c r="AQ237" s="27"/>
      <c r="AR237" s="27"/>
      <c r="AS237" s="27"/>
      <c r="AT237" s="27"/>
      <c r="AU237" s="27"/>
    </row>
    <row r="238" spans="2:47" x14ac:dyDescent="0.2">
      <c r="B238" s="27"/>
      <c r="C238" s="27"/>
      <c r="D238" s="27"/>
      <c r="E238" s="27"/>
      <c r="F238" s="27"/>
      <c r="G238" s="27"/>
      <c r="H238" s="27"/>
      <c r="I238" s="27"/>
      <c r="J238" s="27"/>
      <c r="K238" s="27"/>
      <c r="L238" s="27"/>
      <c r="M238" s="27"/>
      <c r="O238" s="27"/>
      <c r="P238" s="27"/>
      <c r="Q238" s="27"/>
      <c r="R238" s="27"/>
      <c r="T238" s="27"/>
      <c r="U238" s="27"/>
      <c r="V238" s="27"/>
      <c r="W238" s="27"/>
      <c r="X238" s="27"/>
      <c r="Y238" s="27"/>
      <c r="Z238" s="27"/>
      <c r="AA238" s="27"/>
      <c r="AB238" s="27"/>
      <c r="AC238" s="27"/>
      <c r="AD238" s="27"/>
      <c r="AE238" s="27"/>
      <c r="AF238" s="27"/>
      <c r="AG238" s="27"/>
      <c r="AH238" s="27"/>
      <c r="AI238" s="27"/>
      <c r="AJ238" s="27"/>
      <c r="AK238" s="27"/>
      <c r="AL238" s="27"/>
      <c r="AM238" s="27"/>
      <c r="AN238" s="27"/>
      <c r="AO238" s="27"/>
      <c r="AP238" s="27"/>
      <c r="AQ238" s="27"/>
      <c r="AR238" s="27"/>
      <c r="AS238" s="27"/>
      <c r="AT238" s="27"/>
      <c r="AU238" s="27"/>
    </row>
    <row r="239" spans="2:47" x14ac:dyDescent="0.2">
      <c r="B239" s="27"/>
      <c r="C239" s="27"/>
      <c r="D239" s="27"/>
      <c r="E239" s="27"/>
      <c r="F239" s="27"/>
      <c r="G239" s="27"/>
      <c r="H239" s="27"/>
      <c r="I239" s="27"/>
      <c r="J239" s="27"/>
      <c r="K239" s="27"/>
      <c r="L239" s="27"/>
      <c r="M239" s="27"/>
      <c r="O239" s="27"/>
      <c r="P239" s="27"/>
      <c r="Q239" s="27"/>
      <c r="R239" s="27"/>
      <c r="T239" s="27"/>
      <c r="U239" s="27"/>
      <c r="V239" s="27"/>
      <c r="W239" s="27"/>
      <c r="X239" s="27"/>
      <c r="Y239" s="27"/>
      <c r="Z239" s="27"/>
      <c r="AA239" s="27"/>
      <c r="AB239" s="27"/>
      <c r="AC239" s="27"/>
      <c r="AD239" s="27"/>
      <c r="AE239" s="27"/>
      <c r="AF239" s="27"/>
      <c r="AG239" s="27"/>
      <c r="AH239" s="27"/>
      <c r="AI239" s="27"/>
      <c r="AJ239" s="27"/>
      <c r="AK239" s="27"/>
      <c r="AL239" s="27"/>
      <c r="AM239" s="27"/>
      <c r="AN239" s="27"/>
      <c r="AO239" s="27"/>
      <c r="AP239" s="27"/>
      <c r="AQ239" s="27"/>
      <c r="AR239" s="27"/>
      <c r="AS239" s="27"/>
      <c r="AT239" s="27"/>
      <c r="AU239" s="27"/>
    </row>
    <row r="240" spans="2:47" x14ac:dyDescent="0.2">
      <c r="B240" s="27"/>
      <c r="C240" s="27"/>
      <c r="D240" s="27"/>
      <c r="E240" s="27"/>
      <c r="F240" s="27"/>
      <c r="G240" s="27"/>
      <c r="H240" s="27"/>
      <c r="I240" s="27"/>
      <c r="J240" s="27"/>
      <c r="K240" s="27"/>
      <c r="L240" s="27"/>
      <c r="M240" s="27"/>
      <c r="O240" s="27"/>
      <c r="P240" s="27"/>
      <c r="Q240" s="27"/>
      <c r="R240" s="27"/>
      <c r="T240" s="27"/>
      <c r="U240" s="27"/>
      <c r="V240" s="27"/>
      <c r="W240" s="27"/>
      <c r="X240" s="27"/>
      <c r="Y240" s="27"/>
      <c r="Z240" s="27"/>
      <c r="AA240" s="27"/>
      <c r="AB240" s="27"/>
      <c r="AC240" s="27"/>
      <c r="AD240" s="27"/>
      <c r="AE240" s="27"/>
      <c r="AF240" s="27"/>
      <c r="AG240" s="27"/>
      <c r="AH240" s="27"/>
      <c r="AI240" s="27"/>
      <c r="AJ240" s="27"/>
      <c r="AK240" s="27"/>
      <c r="AL240" s="27"/>
      <c r="AM240" s="27"/>
      <c r="AN240" s="27"/>
      <c r="AO240" s="27"/>
      <c r="AP240" s="27"/>
      <c r="AQ240" s="27"/>
      <c r="AR240" s="27"/>
      <c r="AS240" s="27"/>
      <c r="AT240" s="27"/>
      <c r="AU240" s="27"/>
    </row>
    <row r="241" spans="2:47" x14ac:dyDescent="0.2">
      <c r="B241" s="27"/>
      <c r="C241" s="27"/>
      <c r="D241" s="27"/>
      <c r="E241" s="27"/>
      <c r="F241" s="27"/>
      <c r="G241" s="27"/>
      <c r="H241" s="27"/>
      <c r="I241" s="27"/>
      <c r="J241" s="27"/>
      <c r="K241" s="27"/>
      <c r="L241" s="27"/>
      <c r="M241" s="27"/>
      <c r="O241" s="27"/>
      <c r="P241" s="27"/>
      <c r="Q241" s="27"/>
      <c r="R241" s="27"/>
      <c r="T241" s="27"/>
      <c r="U241" s="27"/>
      <c r="V241" s="27"/>
      <c r="W241" s="27"/>
      <c r="X241" s="27"/>
      <c r="Y241" s="27"/>
      <c r="Z241" s="27"/>
      <c r="AA241" s="27"/>
      <c r="AB241" s="27"/>
      <c r="AC241" s="27"/>
      <c r="AD241" s="27"/>
      <c r="AE241" s="27"/>
      <c r="AF241" s="27"/>
      <c r="AG241" s="27"/>
      <c r="AH241" s="27"/>
      <c r="AI241" s="27"/>
      <c r="AJ241" s="27"/>
      <c r="AK241" s="27"/>
      <c r="AL241" s="27"/>
      <c r="AM241" s="27"/>
      <c r="AN241" s="27"/>
      <c r="AO241" s="27"/>
      <c r="AP241" s="27"/>
      <c r="AQ241" s="27"/>
      <c r="AR241" s="27"/>
      <c r="AS241" s="27"/>
      <c r="AT241" s="27"/>
      <c r="AU241" s="27"/>
    </row>
    <row r="242" spans="2:47" x14ac:dyDescent="0.2">
      <c r="B242" s="27"/>
      <c r="C242" s="27"/>
      <c r="D242" s="27"/>
      <c r="E242" s="27"/>
      <c r="F242" s="27"/>
      <c r="G242" s="27"/>
      <c r="H242" s="27"/>
      <c r="I242" s="27"/>
      <c r="J242" s="27"/>
      <c r="K242" s="27"/>
      <c r="L242" s="27"/>
      <c r="M242" s="27"/>
      <c r="O242" s="27"/>
      <c r="P242" s="27"/>
      <c r="Q242" s="27"/>
      <c r="R242" s="27"/>
      <c r="T242" s="27"/>
      <c r="U242" s="27"/>
      <c r="V242" s="27"/>
      <c r="W242" s="27"/>
      <c r="X242" s="27"/>
      <c r="Y242" s="27"/>
      <c r="Z242" s="27"/>
      <c r="AA242" s="27"/>
      <c r="AB242" s="27"/>
      <c r="AC242" s="27"/>
      <c r="AD242" s="27"/>
      <c r="AE242" s="27"/>
      <c r="AF242" s="27"/>
      <c r="AG242" s="27"/>
      <c r="AH242" s="27"/>
      <c r="AI242" s="27"/>
      <c r="AJ242" s="27"/>
      <c r="AK242" s="27"/>
      <c r="AL242" s="27"/>
      <c r="AM242" s="27"/>
      <c r="AN242" s="27"/>
      <c r="AO242" s="27"/>
      <c r="AP242" s="27"/>
      <c r="AQ242" s="27"/>
      <c r="AR242" s="27"/>
      <c r="AS242" s="27"/>
      <c r="AT242" s="27"/>
      <c r="AU242" s="27"/>
    </row>
    <row r="243" spans="2:47" x14ac:dyDescent="0.2">
      <c r="B243" s="27"/>
      <c r="C243" s="27"/>
      <c r="D243" s="27"/>
      <c r="E243" s="27"/>
      <c r="F243" s="27"/>
      <c r="G243" s="27"/>
      <c r="H243" s="27"/>
      <c r="I243" s="27"/>
      <c r="J243" s="27"/>
      <c r="K243" s="27"/>
      <c r="L243" s="27"/>
      <c r="M243" s="27"/>
      <c r="O243" s="27"/>
      <c r="P243" s="27"/>
      <c r="Q243" s="27"/>
      <c r="R243" s="27"/>
      <c r="T243" s="27"/>
      <c r="U243" s="27"/>
      <c r="V243" s="27"/>
      <c r="W243" s="27"/>
      <c r="X243" s="27"/>
      <c r="Y243" s="27"/>
      <c r="Z243" s="27"/>
      <c r="AA243" s="27"/>
      <c r="AB243" s="27"/>
      <c r="AC243" s="27"/>
      <c r="AD243" s="27"/>
      <c r="AE243" s="27"/>
      <c r="AF243" s="27"/>
      <c r="AG243" s="27"/>
      <c r="AH243" s="27"/>
      <c r="AI243" s="27"/>
      <c r="AJ243" s="27"/>
      <c r="AK243" s="27"/>
      <c r="AL243" s="27"/>
      <c r="AM243" s="27"/>
      <c r="AN243" s="27"/>
      <c r="AO243" s="27"/>
      <c r="AP243" s="27"/>
      <c r="AQ243" s="27"/>
      <c r="AR243" s="27"/>
      <c r="AS243" s="27"/>
      <c r="AT243" s="27"/>
      <c r="AU243" s="27"/>
    </row>
    <row r="244" spans="2:47" x14ac:dyDescent="0.2">
      <c r="B244" s="27"/>
      <c r="C244" s="27"/>
      <c r="D244" s="27"/>
      <c r="E244" s="27"/>
      <c r="F244" s="27"/>
      <c r="G244" s="27"/>
      <c r="H244" s="27"/>
      <c r="I244" s="27"/>
      <c r="J244" s="27"/>
      <c r="K244" s="27"/>
      <c r="L244" s="27"/>
      <c r="M244" s="27"/>
      <c r="O244" s="27"/>
      <c r="P244" s="27"/>
      <c r="Q244" s="27"/>
      <c r="R244" s="27"/>
      <c r="T244" s="27"/>
      <c r="U244" s="27"/>
      <c r="V244" s="27"/>
      <c r="W244" s="27"/>
      <c r="X244" s="27"/>
      <c r="Y244" s="27"/>
      <c r="Z244" s="27"/>
      <c r="AA244" s="27"/>
      <c r="AB244" s="27"/>
      <c r="AC244" s="27"/>
      <c r="AD244" s="27"/>
      <c r="AE244" s="27"/>
      <c r="AF244" s="27"/>
      <c r="AG244" s="27"/>
      <c r="AH244" s="27"/>
      <c r="AI244" s="27"/>
      <c r="AJ244" s="27"/>
      <c r="AK244" s="27"/>
      <c r="AL244" s="27"/>
      <c r="AM244" s="27"/>
      <c r="AN244" s="27"/>
      <c r="AO244" s="27"/>
      <c r="AP244" s="27"/>
      <c r="AQ244" s="27"/>
      <c r="AR244" s="27"/>
      <c r="AS244" s="27"/>
      <c r="AT244" s="27"/>
      <c r="AU244" s="27"/>
    </row>
    <row r="245" spans="2:47" x14ac:dyDescent="0.2">
      <c r="B245" s="27"/>
      <c r="C245" s="27"/>
      <c r="D245" s="27"/>
      <c r="E245" s="27"/>
      <c r="F245" s="27"/>
      <c r="G245" s="27"/>
      <c r="H245" s="27"/>
      <c r="I245" s="27"/>
      <c r="J245" s="27"/>
      <c r="K245" s="27"/>
      <c r="L245" s="27"/>
      <c r="M245" s="27"/>
      <c r="O245" s="27"/>
      <c r="P245" s="27"/>
      <c r="Q245" s="27"/>
      <c r="R245" s="27"/>
      <c r="T245" s="27"/>
      <c r="U245" s="27"/>
      <c r="V245" s="27"/>
      <c r="W245" s="27"/>
      <c r="X245" s="27"/>
      <c r="Y245" s="27"/>
      <c r="Z245" s="27"/>
      <c r="AA245" s="27"/>
      <c r="AB245" s="27"/>
      <c r="AC245" s="27"/>
      <c r="AD245" s="27"/>
      <c r="AE245" s="27"/>
      <c r="AF245" s="27"/>
      <c r="AG245" s="27"/>
      <c r="AH245" s="27"/>
      <c r="AI245" s="27"/>
      <c r="AJ245" s="27"/>
      <c r="AK245" s="27"/>
      <c r="AL245" s="27"/>
      <c r="AM245" s="27"/>
      <c r="AN245" s="27"/>
      <c r="AO245" s="27"/>
      <c r="AP245" s="27"/>
      <c r="AQ245" s="27"/>
      <c r="AR245" s="27"/>
      <c r="AS245" s="27"/>
      <c r="AT245" s="27"/>
      <c r="AU245" s="27"/>
    </row>
    <row r="246" spans="2:47" x14ac:dyDescent="0.2">
      <c r="B246" s="27"/>
      <c r="C246" s="27"/>
      <c r="D246" s="27"/>
      <c r="E246" s="27"/>
      <c r="F246" s="27"/>
      <c r="G246" s="27"/>
      <c r="H246" s="27"/>
      <c r="I246" s="27"/>
      <c r="J246" s="27"/>
      <c r="K246" s="27"/>
      <c r="L246" s="27"/>
      <c r="M246" s="27"/>
      <c r="O246" s="27"/>
      <c r="P246" s="27"/>
      <c r="Q246" s="27"/>
      <c r="R246" s="27"/>
      <c r="T246" s="27"/>
      <c r="U246" s="27"/>
      <c r="V246" s="27"/>
      <c r="W246" s="27"/>
      <c r="X246" s="27"/>
      <c r="Y246" s="27"/>
      <c r="Z246" s="27"/>
      <c r="AA246" s="27"/>
      <c r="AB246" s="27"/>
      <c r="AC246" s="27"/>
      <c r="AD246" s="27"/>
      <c r="AE246" s="27"/>
      <c r="AF246" s="27"/>
      <c r="AG246" s="27"/>
      <c r="AH246" s="27"/>
      <c r="AI246" s="27"/>
      <c r="AJ246" s="27"/>
      <c r="AK246" s="27"/>
      <c r="AL246" s="27"/>
      <c r="AM246" s="27"/>
      <c r="AN246" s="27"/>
      <c r="AO246" s="27"/>
      <c r="AP246" s="27"/>
      <c r="AQ246" s="27"/>
      <c r="AR246" s="27"/>
      <c r="AS246" s="27"/>
      <c r="AT246" s="27"/>
      <c r="AU246" s="27"/>
    </row>
    <row r="247" spans="2:47" x14ac:dyDescent="0.2">
      <c r="B247" s="27"/>
      <c r="C247" s="27"/>
      <c r="D247" s="27"/>
      <c r="E247" s="27"/>
      <c r="F247" s="27"/>
      <c r="G247" s="27"/>
      <c r="H247" s="27"/>
      <c r="I247" s="27"/>
      <c r="J247" s="27"/>
      <c r="K247" s="27"/>
      <c r="L247" s="27"/>
      <c r="M247" s="27"/>
      <c r="O247" s="27"/>
      <c r="P247" s="27"/>
      <c r="Q247" s="27"/>
      <c r="R247" s="27"/>
      <c r="T247" s="27"/>
      <c r="U247" s="27"/>
      <c r="V247" s="27"/>
      <c r="W247" s="27"/>
      <c r="X247" s="27"/>
      <c r="Y247" s="27"/>
      <c r="Z247" s="27"/>
      <c r="AA247" s="27"/>
      <c r="AB247" s="27"/>
      <c r="AC247" s="27"/>
      <c r="AD247" s="27"/>
      <c r="AE247" s="27"/>
      <c r="AF247" s="27"/>
      <c r="AG247" s="27"/>
      <c r="AH247" s="27"/>
      <c r="AI247" s="27"/>
      <c r="AJ247" s="27"/>
      <c r="AK247" s="27"/>
      <c r="AL247" s="27"/>
      <c r="AM247" s="27"/>
      <c r="AN247" s="27"/>
      <c r="AO247" s="27"/>
      <c r="AP247" s="27"/>
      <c r="AQ247" s="27"/>
      <c r="AR247" s="27"/>
      <c r="AS247" s="27"/>
      <c r="AT247" s="27"/>
      <c r="AU247" s="27"/>
    </row>
    <row r="248" spans="2:47" x14ac:dyDescent="0.2">
      <c r="B248" s="27"/>
      <c r="C248" s="27"/>
      <c r="D248" s="27"/>
      <c r="E248" s="27"/>
      <c r="F248" s="27"/>
      <c r="G248" s="27"/>
      <c r="H248" s="27"/>
      <c r="I248" s="27"/>
      <c r="J248" s="27"/>
      <c r="K248" s="27"/>
      <c r="L248" s="27"/>
      <c r="M248" s="27"/>
      <c r="O248" s="27"/>
      <c r="P248" s="27"/>
      <c r="Q248" s="27"/>
      <c r="R248" s="27"/>
      <c r="T248" s="27"/>
      <c r="U248" s="27"/>
      <c r="V248" s="27"/>
      <c r="W248" s="27"/>
      <c r="X248" s="27"/>
      <c r="Y248" s="27"/>
      <c r="Z248" s="27"/>
      <c r="AA248" s="27"/>
      <c r="AB248" s="27"/>
      <c r="AC248" s="27"/>
      <c r="AD248" s="27"/>
      <c r="AE248" s="27"/>
      <c r="AF248" s="27"/>
      <c r="AG248" s="27"/>
      <c r="AH248" s="27"/>
      <c r="AI248" s="27"/>
      <c r="AJ248" s="27"/>
      <c r="AK248" s="27"/>
      <c r="AL248" s="27"/>
      <c r="AM248" s="27"/>
      <c r="AN248" s="27"/>
      <c r="AO248" s="27"/>
      <c r="AP248" s="27"/>
      <c r="AQ248" s="27"/>
      <c r="AR248" s="27"/>
      <c r="AS248" s="27"/>
      <c r="AT248" s="27"/>
      <c r="AU248" s="27"/>
    </row>
    <row r="249" spans="2:47" x14ac:dyDescent="0.2">
      <c r="B249" s="27"/>
      <c r="C249" s="27"/>
      <c r="D249" s="27"/>
      <c r="E249" s="27"/>
      <c r="F249" s="27"/>
      <c r="G249" s="27"/>
      <c r="H249" s="27"/>
      <c r="I249" s="27"/>
      <c r="J249" s="27"/>
      <c r="K249" s="27"/>
      <c r="L249" s="27"/>
      <c r="M249" s="27"/>
      <c r="O249" s="27"/>
      <c r="P249" s="27"/>
      <c r="Q249" s="27"/>
      <c r="R249" s="27"/>
      <c r="T249" s="27"/>
      <c r="U249" s="27"/>
      <c r="V249" s="27"/>
      <c r="W249" s="27"/>
      <c r="X249" s="27"/>
      <c r="Y249" s="27"/>
      <c r="Z249" s="27"/>
      <c r="AA249" s="27"/>
      <c r="AB249" s="27"/>
      <c r="AC249" s="27"/>
      <c r="AD249" s="27"/>
      <c r="AE249" s="27"/>
      <c r="AF249" s="27"/>
      <c r="AG249" s="27"/>
      <c r="AH249" s="27"/>
      <c r="AI249" s="27"/>
      <c r="AJ249" s="27"/>
      <c r="AK249" s="27"/>
      <c r="AL249" s="27"/>
      <c r="AM249" s="27"/>
      <c r="AN249" s="27"/>
      <c r="AO249" s="27"/>
      <c r="AP249" s="27"/>
      <c r="AQ249" s="27"/>
      <c r="AR249" s="27"/>
      <c r="AS249" s="27"/>
      <c r="AT249" s="27"/>
      <c r="AU249" s="27"/>
    </row>
    <row r="250" spans="2:47" x14ac:dyDescent="0.2">
      <c r="B250" s="27"/>
      <c r="C250" s="27"/>
      <c r="D250" s="27"/>
      <c r="E250" s="27"/>
      <c r="F250" s="27"/>
      <c r="G250" s="27"/>
      <c r="H250" s="27"/>
      <c r="I250" s="27"/>
      <c r="J250" s="27"/>
      <c r="K250" s="27"/>
      <c r="L250" s="27"/>
      <c r="M250" s="27"/>
      <c r="O250" s="27"/>
      <c r="P250" s="27"/>
      <c r="Q250" s="27"/>
      <c r="R250" s="27"/>
      <c r="T250" s="27"/>
      <c r="U250" s="27"/>
      <c r="V250" s="27"/>
      <c r="W250" s="27"/>
      <c r="X250" s="27"/>
      <c r="Y250" s="27"/>
      <c r="Z250" s="27"/>
      <c r="AA250" s="27"/>
      <c r="AB250" s="27"/>
      <c r="AC250" s="27"/>
      <c r="AD250" s="27"/>
      <c r="AE250" s="27"/>
      <c r="AF250" s="27"/>
      <c r="AG250" s="27"/>
      <c r="AH250" s="27"/>
      <c r="AI250" s="27"/>
      <c r="AJ250" s="27"/>
      <c r="AK250" s="27"/>
      <c r="AL250" s="27"/>
      <c r="AM250" s="27"/>
      <c r="AN250" s="27"/>
      <c r="AO250" s="27"/>
      <c r="AP250" s="27"/>
      <c r="AQ250" s="27"/>
      <c r="AR250" s="27"/>
      <c r="AS250" s="27"/>
      <c r="AT250" s="27"/>
      <c r="AU250" s="27"/>
    </row>
    <row r="251" spans="2:47" x14ac:dyDescent="0.2">
      <c r="B251" s="27"/>
      <c r="C251" s="27"/>
      <c r="D251" s="27"/>
      <c r="E251" s="27"/>
      <c r="F251" s="27"/>
      <c r="G251" s="27"/>
      <c r="H251" s="27"/>
      <c r="I251" s="27"/>
      <c r="J251" s="27"/>
      <c r="K251" s="27"/>
      <c r="L251" s="27"/>
      <c r="M251" s="27"/>
      <c r="O251" s="27"/>
      <c r="P251" s="27"/>
      <c r="Q251" s="27"/>
      <c r="R251" s="27"/>
      <c r="T251" s="27"/>
      <c r="U251" s="27"/>
      <c r="V251" s="27"/>
      <c r="W251" s="27"/>
      <c r="X251" s="27"/>
      <c r="Y251" s="27"/>
      <c r="Z251" s="27"/>
      <c r="AA251" s="27"/>
      <c r="AB251" s="27"/>
      <c r="AC251" s="27"/>
      <c r="AD251" s="27"/>
      <c r="AE251" s="27"/>
      <c r="AF251" s="27"/>
      <c r="AG251" s="27"/>
      <c r="AH251" s="27"/>
      <c r="AI251" s="27"/>
      <c r="AJ251" s="27"/>
      <c r="AK251" s="27"/>
      <c r="AL251" s="27"/>
      <c r="AM251" s="27"/>
      <c r="AN251" s="27"/>
      <c r="AO251" s="27"/>
      <c r="AP251" s="27"/>
      <c r="AQ251" s="27"/>
      <c r="AR251" s="27"/>
      <c r="AS251" s="27"/>
      <c r="AT251" s="27"/>
      <c r="AU251" s="27"/>
    </row>
    <row r="252" spans="2:47" x14ac:dyDescent="0.2">
      <c r="B252" s="27"/>
      <c r="C252" s="27"/>
      <c r="D252" s="27"/>
      <c r="E252" s="27"/>
      <c r="F252" s="27"/>
      <c r="G252" s="27"/>
      <c r="H252" s="27"/>
      <c r="I252" s="27"/>
      <c r="J252" s="27"/>
      <c r="K252" s="27"/>
      <c r="L252" s="27"/>
      <c r="M252" s="27"/>
      <c r="O252" s="27"/>
      <c r="P252" s="27"/>
      <c r="Q252" s="27"/>
      <c r="R252" s="27"/>
      <c r="T252" s="27"/>
      <c r="U252" s="27"/>
      <c r="V252" s="27"/>
      <c r="W252" s="27"/>
      <c r="X252" s="27"/>
      <c r="Y252" s="27"/>
      <c r="Z252" s="27"/>
      <c r="AA252" s="27"/>
      <c r="AB252" s="27"/>
      <c r="AC252" s="27"/>
      <c r="AD252" s="27"/>
      <c r="AE252" s="27"/>
      <c r="AF252" s="27"/>
      <c r="AG252" s="27"/>
      <c r="AH252" s="27"/>
      <c r="AI252" s="27"/>
      <c r="AJ252" s="27"/>
      <c r="AK252" s="27"/>
      <c r="AL252" s="27"/>
      <c r="AM252" s="27"/>
      <c r="AN252" s="27"/>
      <c r="AO252" s="27"/>
      <c r="AP252" s="27"/>
      <c r="AQ252" s="27"/>
      <c r="AR252" s="27"/>
      <c r="AS252" s="27"/>
      <c r="AT252" s="27"/>
      <c r="AU252" s="27"/>
    </row>
    <row r="253" spans="2:47" x14ac:dyDescent="0.2">
      <c r="B253" s="27"/>
      <c r="C253" s="27"/>
      <c r="D253" s="27"/>
      <c r="E253" s="27"/>
      <c r="F253" s="27"/>
      <c r="G253" s="27"/>
      <c r="H253" s="27"/>
      <c r="I253" s="27"/>
      <c r="J253" s="27"/>
      <c r="K253" s="27"/>
      <c r="L253" s="27"/>
      <c r="M253" s="27"/>
      <c r="O253" s="27"/>
      <c r="P253" s="27"/>
      <c r="Q253" s="27"/>
      <c r="R253" s="27"/>
      <c r="T253" s="27"/>
      <c r="U253" s="27"/>
      <c r="V253" s="27"/>
      <c r="W253" s="27"/>
      <c r="X253" s="27"/>
      <c r="Y253" s="27"/>
      <c r="Z253" s="27"/>
      <c r="AA253" s="27"/>
      <c r="AB253" s="27"/>
      <c r="AC253" s="27"/>
      <c r="AD253" s="27"/>
      <c r="AE253" s="27"/>
      <c r="AF253" s="27"/>
      <c r="AG253" s="27"/>
      <c r="AH253" s="27"/>
      <c r="AI253" s="27"/>
      <c r="AJ253" s="27"/>
      <c r="AK253" s="27"/>
      <c r="AL253" s="27"/>
      <c r="AM253" s="27"/>
      <c r="AN253" s="27"/>
      <c r="AO253" s="27"/>
      <c r="AP253" s="27"/>
      <c r="AQ253" s="27"/>
      <c r="AR253" s="27"/>
      <c r="AS253" s="27"/>
      <c r="AT253" s="27"/>
      <c r="AU253" s="27"/>
    </row>
    <row r="254" spans="2:47" x14ac:dyDescent="0.2">
      <c r="B254" s="27"/>
      <c r="C254" s="27"/>
      <c r="D254" s="27"/>
      <c r="E254" s="27"/>
      <c r="F254" s="27"/>
      <c r="G254" s="27"/>
      <c r="H254" s="27"/>
      <c r="I254" s="27"/>
      <c r="J254" s="27"/>
      <c r="K254" s="27"/>
      <c r="L254" s="27"/>
      <c r="M254" s="27"/>
      <c r="O254" s="27"/>
      <c r="P254" s="27"/>
      <c r="Q254" s="27"/>
      <c r="R254" s="27"/>
      <c r="T254" s="27"/>
      <c r="U254" s="27"/>
      <c r="V254" s="27"/>
      <c r="W254" s="27"/>
      <c r="X254" s="27"/>
      <c r="Y254" s="27"/>
      <c r="Z254" s="27"/>
      <c r="AA254" s="27"/>
      <c r="AB254" s="27"/>
      <c r="AC254" s="27"/>
      <c r="AD254" s="27"/>
      <c r="AE254" s="27"/>
      <c r="AF254" s="27"/>
      <c r="AG254" s="27"/>
      <c r="AH254" s="27"/>
      <c r="AI254" s="27"/>
      <c r="AJ254" s="27"/>
      <c r="AK254" s="27"/>
      <c r="AL254" s="27"/>
      <c r="AM254" s="27"/>
      <c r="AN254" s="27"/>
      <c r="AO254" s="27"/>
      <c r="AP254" s="27"/>
      <c r="AQ254" s="27"/>
      <c r="AR254" s="27"/>
      <c r="AS254" s="27"/>
      <c r="AT254" s="27"/>
      <c r="AU254" s="27"/>
    </row>
    <row r="255" spans="2:47" x14ac:dyDescent="0.2">
      <c r="B255" s="27"/>
      <c r="C255" s="27"/>
      <c r="D255" s="27"/>
      <c r="E255" s="27"/>
      <c r="F255" s="27"/>
      <c r="G255" s="27"/>
      <c r="H255" s="27"/>
      <c r="I255" s="27"/>
      <c r="J255" s="27"/>
      <c r="K255" s="27"/>
      <c r="L255" s="27"/>
      <c r="M255" s="27"/>
      <c r="O255" s="27"/>
      <c r="P255" s="27"/>
      <c r="Q255" s="27"/>
      <c r="R255" s="27"/>
      <c r="T255" s="27"/>
      <c r="U255" s="27"/>
      <c r="V255" s="27"/>
      <c r="W255" s="27"/>
      <c r="X255" s="27"/>
      <c r="Y255" s="27"/>
      <c r="Z255" s="27"/>
      <c r="AA255" s="27"/>
      <c r="AB255" s="27"/>
      <c r="AC255" s="27"/>
      <c r="AD255" s="27"/>
      <c r="AE255" s="27"/>
      <c r="AF255" s="27"/>
      <c r="AG255" s="27"/>
      <c r="AH255" s="27"/>
      <c r="AI255" s="27"/>
      <c r="AJ255" s="27"/>
      <c r="AK255" s="27"/>
      <c r="AL255" s="27"/>
      <c r="AM255" s="27"/>
      <c r="AN255" s="27"/>
      <c r="AO255" s="27"/>
      <c r="AP255" s="27"/>
      <c r="AQ255" s="27"/>
      <c r="AR255" s="27"/>
      <c r="AS255" s="27"/>
      <c r="AT255" s="27"/>
      <c r="AU255" s="27"/>
    </row>
    <row r="256" spans="2:47" x14ac:dyDescent="0.2">
      <c r="B256" s="27"/>
      <c r="C256" s="27"/>
      <c r="D256" s="27"/>
      <c r="E256" s="27"/>
      <c r="F256" s="27"/>
      <c r="G256" s="27"/>
      <c r="H256" s="27"/>
      <c r="I256" s="27"/>
      <c r="J256" s="27"/>
      <c r="K256" s="27"/>
      <c r="L256" s="27"/>
      <c r="M256" s="27"/>
      <c r="O256" s="27"/>
      <c r="P256" s="27"/>
      <c r="Q256" s="27"/>
      <c r="R256" s="27"/>
      <c r="T256" s="27"/>
      <c r="U256" s="27"/>
      <c r="V256" s="27"/>
      <c r="W256" s="27"/>
      <c r="X256" s="27"/>
      <c r="Y256" s="27"/>
      <c r="Z256" s="27"/>
      <c r="AA256" s="27"/>
      <c r="AB256" s="27"/>
      <c r="AC256" s="27"/>
      <c r="AD256" s="27"/>
      <c r="AE256" s="27"/>
      <c r="AF256" s="27"/>
      <c r="AG256" s="27"/>
      <c r="AH256" s="27"/>
      <c r="AI256" s="27"/>
      <c r="AJ256" s="27"/>
      <c r="AK256" s="27"/>
      <c r="AL256" s="27"/>
      <c r="AM256" s="27"/>
      <c r="AN256" s="27"/>
      <c r="AO256" s="27"/>
      <c r="AP256" s="27"/>
      <c r="AQ256" s="27"/>
      <c r="AR256" s="27"/>
      <c r="AS256" s="27"/>
      <c r="AT256" s="27"/>
      <c r="AU256" s="27"/>
    </row>
    <row r="257" spans="2:47" x14ac:dyDescent="0.2">
      <c r="B257" s="27"/>
      <c r="C257" s="27"/>
      <c r="D257" s="27"/>
      <c r="E257" s="27"/>
      <c r="F257" s="27"/>
      <c r="G257" s="27"/>
      <c r="H257" s="27"/>
      <c r="I257" s="27"/>
      <c r="J257" s="27"/>
      <c r="K257" s="27"/>
      <c r="L257" s="27"/>
      <c r="M257" s="27"/>
      <c r="O257" s="27"/>
      <c r="P257" s="27"/>
      <c r="Q257" s="27"/>
      <c r="R257" s="27"/>
      <c r="T257" s="27"/>
      <c r="U257" s="27"/>
      <c r="V257" s="27"/>
      <c r="W257" s="27"/>
      <c r="X257" s="27"/>
      <c r="Y257" s="27"/>
      <c r="Z257" s="27"/>
      <c r="AA257" s="27"/>
      <c r="AB257" s="27"/>
      <c r="AC257" s="27"/>
      <c r="AD257" s="27"/>
      <c r="AE257" s="27"/>
      <c r="AF257" s="27"/>
      <c r="AG257" s="27"/>
      <c r="AH257" s="27"/>
      <c r="AI257" s="27"/>
      <c r="AJ257" s="27"/>
      <c r="AK257" s="27"/>
      <c r="AL257" s="27"/>
      <c r="AM257" s="27"/>
      <c r="AN257" s="27"/>
      <c r="AO257" s="27"/>
      <c r="AP257" s="27"/>
      <c r="AQ257" s="27"/>
      <c r="AR257" s="27"/>
      <c r="AS257" s="27"/>
      <c r="AT257" s="27"/>
      <c r="AU257" s="27"/>
    </row>
    <row r="258" spans="2:47" x14ac:dyDescent="0.2">
      <c r="B258" s="27"/>
      <c r="C258" s="27"/>
      <c r="D258" s="27"/>
      <c r="E258" s="27"/>
      <c r="F258" s="27"/>
      <c r="G258" s="27"/>
      <c r="H258" s="27"/>
      <c r="I258" s="27"/>
      <c r="J258" s="27"/>
      <c r="K258" s="27"/>
      <c r="L258" s="27"/>
      <c r="M258" s="27"/>
      <c r="O258" s="27"/>
      <c r="P258" s="27"/>
      <c r="Q258" s="27"/>
      <c r="R258" s="27"/>
      <c r="T258" s="27"/>
      <c r="U258" s="27"/>
      <c r="V258" s="27"/>
      <c r="W258" s="27"/>
      <c r="X258" s="27"/>
      <c r="Y258" s="27"/>
      <c r="Z258" s="27"/>
      <c r="AA258" s="27"/>
      <c r="AB258" s="27"/>
      <c r="AC258" s="27"/>
      <c r="AD258" s="27"/>
      <c r="AE258" s="27"/>
      <c r="AF258" s="27"/>
      <c r="AG258" s="27"/>
      <c r="AH258" s="27"/>
      <c r="AI258" s="27"/>
      <c r="AJ258" s="27"/>
      <c r="AK258" s="27"/>
      <c r="AL258" s="27"/>
      <c r="AM258" s="27"/>
      <c r="AN258" s="27"/>
      <c r="AO258" s="27"/>
      <c r="AP258" s="27"/>
      <c r="AQ258" s="27"/>
      <c r="AR258" s="27"/>
      <c r="AS258" s="27"/>
      <c r="AT258" s="27"/>
      <c r="AU258" s="27"/>
    </row>
    <row r="259" spans="2:47" x14ac:dyDescent="0.2">
      <c r="B259" s="27"/>
      <c r="C259" s="27"/>
      <c r="D259" s="27"/>
      <c r="E259" s="27"/>
      <c r="F259" s="27"/>
      <c r="G259" s="27"/>
      <c r="H259" s="27"/>
      <c r="I259" s="27"/>
      <c r="J259" s="27"/>
      <c r="K259" s="27"/>
      <c r="L259" s="27"/>
      <c r="M259" s="27"/>
      <c r="O259" s="27"/>
      <c r="P259" s="27"/>
      <c r="Q259" s="27"/>
      <c r="R259" s="27"/>
      <c r="T259" s="27"/>
      <c r="U259" s="27"/>
      <c r="V259" s="27"/>
      <c r="W259" s="27"/>
      <c r="X259" s="27"/>
      <c r="Y259" s="27"/>
      <c r="Z259" s="27"/>
      <c r="AA259" s="27"/>
      <c r="AB259" s="27"/>
      <c r="AC259" s="27"/>
      <c r="AD259" s="27"/>
      <c r="AE259" s="27"/>
      <c r="AF259" s="27"/>
      <c r="AG259" s="27"/>
      <c r="AH259" s="27"/>
      <c r="AI259" s="27"/>
      <c r="AJ259" s="27"/>
      <c r="AK259" s="27"/>
      <c r="AL259" s="27"/>
      <c r="AM259" s="27"/>
      <c r="AN259" s="27"/>
      <c r="AO259" s="27"/>
      <c r="AP259" s="27"/>
      <c r="AQ259" s="27"/>
      <c r="AR259" s="27"/>
      <c r="AS259" s="27"/>
      <c r="AT259" s="27"/>
      <c r="AU259" s="27"/>
    </row>
    <row r="260" spans="2:47" x14ac:dyDescent="0.2">
      <c r="B260" s="27"/>
      <c r="C260" s="27"/>
      <c r="D260" s="27"/>
      <c r="E260" s="27"/>
      <c r="F260" s="27"/>
      <c r="G260" s="27"/>
      <c r="H260" s="27"/>
      <c r="I260" s="27"/>
      <c r="J260" s="27"/>
      <c r="K260" s="27"/>
      <c r="L260" s="27"/>
      <c r="M260" s="27"/>
      <c r="O260" s="27"/>
      <c r="P260" s="27"/>
      <c r="Q260" s="27"/>
      <c r="R260" s="27"/>
      <c r="T260" s="27"/>
      <c r="U260" s="27"/>
      <c r="V260" s="27"/>
      <c r="W260" s="27"/>
      <c r="X260" s="27"/>
      <c r="Y260" s="27"/>
      <c r="Z260" s="27"/>
      <c r="AA260" s="27"/>
      <c r="AB260" s="27"/>
      <c r="AC260" s="27"/>
      <c r="AD260" s="27"/>
      <c r="AE260" s="27"/>
      <c r="AF260" s="27"/>
      <c r="AG260" s="27"/>
      <c r="AH260" s="27"/>
      <c r="AI260" s="27"/>
      <c r="AJ260" s="27"/>
      <c r="AK260" s="27"/>
      <c r="AL260" s="27"/>
      <c r="AM260" s="27"/>
      <c r="AN260" s="27"/>
      <c r="AO260" s="27"/>
      <c r="AP260" s="27"/>
      <c r="AQ260" s="27"/>
      <c r="AR260" s="27"/>
      <c r="AS260" s="27"/>
      <c r="AT260" s="27"/>
      <c r="AU260" s="27"/>
    </row>
    <row r="261" spans="2:47" x14ac:dyDescent="0.2">
      <c r="B261" s="27"/>
      <c r="C261" s="27"/>
      <c r="D261" s="27"/>
      <c r="E261" s="27"/>
      <c r="F261" s="27"/>
      <c r="G261" s="27"/>
      <c r="H261" s="27"/>
      <c r="I261" s="27"/>
      <c r="J261" s="27"/>
      <c r="K261" s="27"/>
      <c r="L261" s="27"/>
      <c r="M261" s="27"/>
      <c r="O261" s="27"/>
      <c r="P261" s="27"/>
      <c r="Q261" s="27"/>
      <c r="R261" s="27"/>
      <c r="T261" s="27"/>
      <c r="U261" s="27"/>
      <c r="V261" s="27"/>
      <c r="W261" s="27"/>
      <c r="X261" s="27"/>
      <c r="Y261" s="27"/>
      <c r="Z261" s="27"/>
      <c r="AA261" s="27"/>
      <c r="AB261" s="27"/>
      <c r="AC261" s="27"/>
      <c r="AD261" s="27"/>
      <c r="AE261" s="27"/>
      <c r="AF261" s="27"/>
      <c r="AG261" s="27"/>
      <c r="AH261" s="27"/>
      <c r="AI261" s="27"/>
      <c r="AJ261" s="27"/>
      <c r="AK261" s="27"/>
      <c r="AL261" s="27"/>
      <c r="AM261" s="27"/>
      <c r="AN261" s="27"/>
      <c r="AO261" s="27"/>
      <c r="AP261" s="27"/>
      <c r="AQ261" s="27"/>
      <c r="AR261" s="27"/>
      <c r="AS261" s="27"/>
      <c r="AT261" s="27"/>
      <c r="AU261" s="27"/>
    </row>
    <row r="262" spans="2:47" x14ac:dyDescent="0.2">
      <c r="B262" s="27"/>
      <c r="C262" s="27"/>
      <c r="D262" s="27"/>
      <c r="E262" s="27"/>
      <c r="F262" s="27"/>
      <c r="G262" s="27"/>
      <c r="H262" s="27"/>
      <c r="I262" s="27"/>
      <c r="J262" s="27"/>
      <c r="K262" s="27"/>
      <c r="L262" s="27"/>
      <c r="M262" s="27"/>
      <c r="O262" s="27"/>
      <c r="P262" s="27"/>
      <c r="Q262" s="27"/>
      <c r="R262" s="27"/>
      <c r="T262" s="27"/>
      <c r="U262" s="27"/>
      <c r="V262" s="27"/>
      <c r="W262" s="27"/>
      <c r="X262" s="27"/>
      <c r="Y262" s="27"/>
      <c r="Z262" s="27"/>
      <c r="AA262" s="27"/>
      <c r="AB262" s="27"/>
      <c r="AC262" s="27"/>
      <c r="AD262" s="27"/>
      <c r="AE262" s="27"/>
      <c r="AF262" s="27"/>
      <c r="AG262" s="27"/>
      <c r="AH262" s="27"/>
      <c r="AI262" s="27"/>
      <c r="AJ262" s="27"/>
      <c r="AK262" s="27"/>
      <c r="AL262" s="27"/>
      <c r="AM262" s="27"/>
      <c r="AN262" s="27"/>
      <c r="AO262" s="27"/>
      <c r="AP262" s="27"/>
      <c r="AQ262" s="27"/>
      <c r="AR262" s="27"/>
      <c r="AS262" s="27"/>
      <c r="AT262" s="27"/>
      <c r="AU262" s="27"/>
    </row>
    <row r="263" spans="2:47" x14ac:dyDescent="0.2">
      <c r="B263" s="27"/>
      <c r="C263" s="27"/>
      <c r="D263" s="27"/>
      <c r="E263" s="27"/>
      <c r="F263" s="27"/>
      <c r="G263" s="27"/>
      <c r="H263" s="27"/>
      <c r="I263" s="27"/>
      <c r="J263" s="27"/>
      <c r="K263" s="27"/>
      <c r="L263" s="27"/>
      <c r="M263" s="27"/>
      <c r="O263" s="27"/>
      <c r="P263" s="27"/>
      <c r="Q263" s="27"/>
      <c r="R263" s="27"/>
      <c r="T263" s="27"/>
      <c r="U263" s="27"/>
      <c r="V263" s="27"/>
      <c r="W263" s="27"/>
      <c r="X263" s="27"/>
      <c r="Y263" s="27"/>
      <c r="Z263" s="27"/>
      <c r="AA263" s="27"/>
      <c r="AB263" s="27"/>
      <c r="AC263" s="27"/>
      <c r="AD263" s="27"/>
      <c r="AE263" s="27"/>
      <c r="AF263" s="27"/>
      <c r="AG263" s="27"/>
      <c r="AH263" s="27"/>
      <c r="AI263" s="27"/>
      <c r="AJ263" s="27"/>
      <c r="AK263" s="27"/>
      <c r="AL263" s="27"/>
      <c r="AM263" s="27"/>
      <c r="AN263" s="27"/>
      <c r="AO263" s="27"/>
      <c r="AP263" s="27"/>
      <c r="AQ263" s="27"/>
      <c r="AR263" s="27"/>
      <c r="AS263" s="27"/>
      <c r="AT263" s="27"/>
      <c r="AU263" s="27"/>
    </row>
    <row r="264" spans="2:47" x14ac:dyDescent="0.2">
      <c r="B264" s="27"/>
      <c r="C264" s="27"/>
      <c r="D264" s="27"/>
      <c r="E264" s="27"/>
      <c r="F264" s="27"/>
      <c r="G264" s="27"/>
      <c r="H264" s="27"/>
      <c r="I264" s="27"/>
      <c r="J264" s="27"/>
      <c r="K264" s="27"/>
      <c r="L264" s="27"/>
      <c r="M264" s="27"/>
      <c r="O264" s="27"/>
      <c r="P264" s="27"/>
      <c r="Q264" s="27"/>
      <c r="R264" s="27"/>
      <c r="T264" s="27"/>
      <c r="U264" s="27"/>
      <c r="V264" s="27"/>
      <c r="W264" s="27"/>
      <c r="X264" s="27"/>
      <c r="Y264" s="27"/>
      <c r="Z264" s="27"/>
      <c r="AA264" s="27"/>
      <c r="AB264" s="27"/>
      <c r="AC264" s="27"/>
      <c r="AD264" s="27"/>
      <c r="AE264" s="27"/>
      <c r="AF264" s="27"/>
      <c r="AG264" s="27"/>
      <c r="AH264" s="27"/>
      <c r="AI264" s="27"/>
      <c r="AJ264" s="27"/>
      <c r="AK264" s="27"/>
      <c r="AL264" s="27"/>
      <c r="AM264" s="27"/>
      <c r="AN264" s="27"/>
      <c r="AO264" s="27"/>
      <c r="AP264" s="27"/>
      <c r="AQ264" s="27"/>
      <c r="AR264" s="27"/>
      <c r="AS264" s="27"/>
      <c r="AT264" s="27"/>
      <c r="AU264" s="27"/>
    </row>
    <row r="265" spans="2:47" x14ac:dyDescent="0.2">
      <c r="T265" s="27"/>
      <c r="U265" s="27"/>
      <c r="V265" s="27"/>
      <c r="W265" s="27"/>
      <c r="X265" s="27"/>
      <c r="Y265" s="27"/>
      <c r="Z265" s="27"/>
      <c r="AA265" s="27"/>
      <c r="AB265" s="27"/>
      <c r="AC265" s="27"/>
      <c r="AD265" s="27"/>
      <c r="AE265" s="27"/>
      <c r="AF265" s="27"/>
      <c r="AG265" s="27"/>
      <c r="AH265" s="27"/>
      <c r="AI265" s="27"/>
      <c r="AJ265" s="27"/>
      <c r="AK265" s="27"/>
      <c r="AL265" s="27"/>
      <c r="AM265" s="27"/>
      <c r="AN265" s="27"/>
      <c r="AO265" s="27"/>
      <c r="AP265" s="27"/>
      <c r="AQ265" s="27"/>
      <c r="AR265" s="27"/>
      <c r="AS265" s="27"/>
      <c r="AT265" s="27"/>
      <c r="AU265" s="27"/>
    </row>
    <row r="266" spans="2:47" x14ac:dyDescent="0.2">
      <c r="T266" s="27"/>
      <c r="U266" s="27"/>
      <c r="V266" s="27"/>
      <c r="W266" s="27"/>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c r="AU266" s="27"/>
    </row>
    <row r="267" spans="2:47" x14ac:dyDescent="0.2">
      <c r="T267" s="27"/>
      <c r="U267" s="27"/>
      <c r="V267" s="27"/>
      <c r="W267" s="27"/>
      <c r="X267" s="27"/>
      <c r="Y267" s="27"/>
      <c r="Z267" s="27"/>
      <c r="AA267" s="27"/>
      <c r="AB267" s="27"/>
      <c r="AC267" s="27"/>
      <c r="AD267" s="27"/>
      <c r="AE267" s="27"/>
      <c r="AF267" s="27"/>
      <c r="AG267" s="27"/>
      <c r="AH267" s="27"/>
      <c r="AI267" s="27"/>
      <c r="AJ267" s="27"/>
      <c r="AK267" s="27"/>
      <c r="AL267" s="27"/>
      <c r="AM267" s="27"/>
      <c r="AN267" s="27"/>
      <c r="AO267" s="27"/>
      <c r="AP267" s="27"/>
      <c r="AQ267" s="27"/>
      <c r="AR267" s="27"/>
      <c r="AS267" s="27"/>
      <c r="AT267" s="27"/>
      <c r="AU267" s="27"/>
    </row>
    <row r="268" spans="2:47" x14ac:dyDescent="0.2">
      <c r="T268" s="27"/>
      <c r="U268" s="27"/>
      <c r="V268" s="27"/>
      <c r="W268" s="27"/>
      <c r="X268" s="27"/>
      <c r="Y268" s="27"/>
      <c r="Z268" s="27"/>
      <c r="AA268" s="27"/>
      <c r="AB268" s="27"/>
      <c r="AC268" s="27"/>
      <c r="AD268" s="27"/>
      <c r="AE268" s="27"/>
      <c r="AF268" s="27"/>
      <c r="AG268" s="27"/>
      <c r="AH268" s="27"/>
      <c r="AI268" s="27"/>
      <c r="AJ268" s="27"/>
      <c r="AK268" s="27"/>
      <c r="AL268" s="27"/>
      <c r="AM268" s="27"/>
      <c r="AN268" s="27"/>
      <c r="AO268" s="27"/>
      <c r="AP268" s="27"/>
      <c r="AQ268" s="27"/>
      <c r="AR268" s="27"/>
      <c r="AS268" s="27"/>
      <c r="AT268" s="27"/>
      <c r="AU268" s="27"/>
    </row>
    <row r="269" spans="2:47" x14ac:dyDescent="0.2">
      <c r="T269" s="27"/>
      <c r="U269" s="27"/>
      <c r="V269" s="27"/>
      <c r="W269" s="27"/>
      <c r="X269" s="27"/>
      <c r="Y269" s="27"/>
      <c r="Z269" s="27"/>
      <c r="AA269" s="27"/>
      <c r="AB269" s="27"/>
      <c r="AC269" s="27"/>
      <c r="AD269" s="27"/>
      <c r="AE269" s="27"/>
      <c r="AF269" s="27"/>
      <c r="AG269" s="27"/>
      <c r="AH269" s="27"/>
      <c r="AI269" s="27"/>
      <c r="AJ269" s="27"/>
      <c r="AK269" s="27"/>
      <c r="AL269" s="27"/>
      <c r="AM269" s="27"/>
      <c r="AN269" s="27"/>
      <c r="AO269" s="27"/>
      <c r="AP269" s="27"/>
      <c r="AQ269" s="27"/>
      <c r="AR269" s="27"/>
      <c r="AS269" s="27"/>
      <c r="AT269" s="27"/>
      <c r="AU269" s="27"/>
    </row>
    <row r="270" spans="2:47" x14ac:dyDescent="0.2">
      <c r="T270" s="27"/>
      <c r="U270" s="27"/>
      <c r="V270" s="27"/>
      <c r="W270" s="27"/>
      <c r="X270" s="27"/>
      <c r="Y270" s="27"/>
      <c r="Z270" s="27"/>
      <c r="AA270" s="27"/>
      <c r="AB270" s="27"/>
      <c r="AC270" s="27"/>
      <c r="AD270" s="27"/>
      <c r="AE270" s="27"/>
      <c r="AF270" s="27"/>
      <c r="AG270" s="27"/>
      <c r="AH270" s="27"/>
      <c r="AI270" s="27"/>
      <c r="AJ270" s="27"/>
      <c r="AK270" s="27"/>
      <c r="AL270" s="27"/>
      <c r="AM270" s="27"/>
      <c r="AN270" s="27"/>
      <c r="AO270" s="27"/>
      <c r="AP270" s="27"/>
      <c r="AQ270" s="27"/>
      <c r="AR270" s="27"/>
      <c r="AS270" s="27"/>
      <c r="AT270" s="27"/>
      <c r="AU270" s="27"/>
    </row>
    <row r="271" spans="2:47" x14ac:dyDescent="0.2">
      <c r="T271" s="27"/>
      <c r="U271" s="27"/>
      <c r="V271" s="27"/>
      <c r="W271" s="27"/>
      <c r="X271" s="27"/>
      <c r="Y271" s="27"/>
      <c r="Z271" s="27"/>
      <c r="AA271" s="27"/>
      <c r="AB271" s="27"/>
      <c r="AC271" s="27"/>
      <c r="AD271" s="27"/>
      <c r="AE271" s="27"/>
      <c r="AF271" s="27"/>
      <c r="AG271" s="27"/>
      <c r="AH271" s="27"/>
      <c r="AI271" s="27"/>
      <c r="AJ271" s="27"/>
      <c r="AK271" s="27"/>
      <c r="AL271" s="27"/>
      <c r="AM271" s="27"/>
      <c r="AN271" s="27"/>
      <c r="AO271" s="27"/>
      <c r="AP271" s="27"/>
      <c r="AQ271" s="27"/>
      <c r="AR271" s="27"/>
      <c r="AS271" s="27"/>
      <c r="AT271" s="27"/>
      <c r="AU271" s="27"/>
    </row>
    <row r="272" spans="2:47" x14ac:dyDescent="0.2">
      <c r="T272" s="27"/>
      <c r="U272" s="27"/>
      <c r="V272" s="27"/>
      <c r="W272" s="27"/>
      <c r="X272" s="27"/>
      <c r="Y272" s="27"/>
      <c r="Z272" s="27"/>
      <c r="AA272" s="27"/>
      <c r="AB272" s="27"/>
      <c r="AC272" s="27"/>
      <c r="AD272" s="27"/>
      <c r="AE272" s="27"/>
      <c r="AF272" s="27"/>
      <c r="AG272" s="27"/>
      <c r="AH272" s="27"/>
      <c r="AI272" s="27"/>
      <c r="AJ272" s="27"/>
      <c r="AK272" s="27"/>
      <c r="AL272" s="27"/>
      <c r="AM272" s="27"/>
      <c r="AN272" s="27"/>
      <c r="AO272" s="27"/>
      <c r="AP272" s="27"/>
      <c r="AQ272" s="27"/>
      <c r="AR272" s="27"/>
      <c r="AS272" s="27"/>
      <c r="AT272" s="27"/>
      <c r="AU272" s="27"/>
    </row>
    <row r="273" spans="20:47" x14ac:dyDescent="0.2">
      <c r="T273" s="27"/>
      <c r="U273" s="27"/>
      <c r="V273" s="27"/>
      <c r="W273" s="27"/>
      <c r="X273" s="27"/>
      <c r="Y273" s="27"/>
      <c r="Z273" s="27"/>
      <c r="AA273" s="27"/>
      <c r="AB273" s="27"/>
      <c r="AC273" s="27"/>
      <c r="AD273" s="27"/>
      <c r="AE273" s="27"/>
      <c r="AF273" s="27"/>
      <c r="AG273" s="27"/>
      <c r="AH273" s="27"/>
      <c r="AI273" s="27"/>
      <c r="AJ273" s="27"/>
      <c r="AK273" s="27"/>
      <c r="AL273" s="27"/>
      <c r="AM273" s="27"/>
      <c r="AN273" s="27"/>
      <c r="AO273" s="27"/>
      <c r="AP273" s="27"/>
      <c r="AQ273" s="27"/>
      <c r="AR273" s="27"/>
      <c r="AS273" s="27"/>
      <c r="AT273" s="27"/>
      <c r="AU273" s="27"/>
    </row>
    <row r="274" spans="20:47" x14ac:dyDescent="0.2">
      <c r="T274" s="27"/>
      <c r="U274" s="27"/>
      <c r="V274" s="27"/>
      <c r="W274" s="27"/>
      <c r="X274" s="27"/>
      <c r="Y274" s="27"/>
      <c r="Z274" s="27"/>
      <c r="AA274" s="27"/>
      <c r="AB274" s="27"/>
      <c r="AC274" s="27"/>
      <c r="AD274" s="27"/>
      <c r="AE274" s="27"/>
      <c r="AF274" s="27"/>
      <c r="AG274" s="27"/>
      <c r="AH274" s="27"/>
      <c r="AI274" s="27"/>
      <c r="AJ274" s="27"/>
      <c r="AK274" s="27"/>
      <c r="AL274" s="27"/>
      <c r="AM274" s="27"/>
      <c r="AN274" s="27"/>
      <c r="AO274" s="27"/>
      <c r="AP274" s="27"/>
      <c r="AQ274" s="27"/>
      <c r="AR274" s="27"/>
      <c r="AS274" s="27"/>
      <c r="AT274" s="27"/>
      <c r="AU274" s="27"/>
    </row>
    <row r="275" spans="20:47" x14ac:dyDescent="0.2">
      <c r="T275" s="27"/>
      <c r="U275" s="27"/>
      <c r="V275" s="27"/>
      <c r="W275" s="27"/>
      <c r="X275" s="27"/>
      <c r="Y275" s="27"/>
      <c r="Z275" s="27"/>
      <c r="AA275" s="27"/>
      <c r="AB275" s="27"/>
      <c r="AC275" s="27"/>
      <c r="AD275" s="27"/>
      <c r="AE275" s="27"/>
      <c r="AF275" s="27"/>
      <c r="AG275" s="27"/>
      <c r="AH275" s="27"/>
      <c r="AI275" s="27"/>
      <c r="AJ275" s="27"/>
      <c r="AK275" s="27"/>
      <c r="AL275" s="27"/>
      <c r="AM275" s="27"/>
      <c r="AN275" s="27"/>
      <c r="AO275" s="27"/>
      <c r="AP275" s="27"/>
      <c r="AQ275" s="27"/>
      <c r="AR275" s="27"/>
      <c r="AS275" s="27"/>
      <c r="AT275" s="27"/>
      <c r="AU275" s="27"/>
    </row>
    <row r="276" spans="20:47" x14ac:dyDescent="0.2">
      <c r="T276" s="27"/>
      <c r="U276" s="27"/>
      <c r="V276" s="27"/>
      <c r="W276" s="27"/>
      <c r="X276" s="27"/>
      <c r="Y276" s="27"/>
      <c r="Z276" s="27"/>
      <c r="AA276" s="27"/>
      <c r="AB276" s="27"/>
      <c r="AC276" s="27"/>
      <c r="AD276" s="27"/>
      <c r="AE276" s="27"/>
      <c r="AF276" s="27"/>
      <c r="AG276" s="27"/>
      <c r="AH276" s="27"/>
      <c r="AI276" s="27"/>
      <c r="AJ276" s="27"/>
      <c r="AK276" s="27"/>
      <c r="AL276" s="27"/>
      <c r="AM276" s="27"/>
      <c r="AN276" s="27"/>
      <c r="AO276" s="27"/>
      <c r="AP276" s="27"/>
      <c r="AQ276" s="27"/>
      <c r="AR276" s="27"/>
      <c r="AS276" s="27"/>
      <c r="AT276" s="27"/>
      <c r="AU276" s="27"/>
    </row>
    <row r="277" spans="20:47" x14ac:dyDescent="0.2">
      <c r="T277" s="27"/>
      <c r="U277" s="27"/>
      <c r="V277" s="27"/>
      <c r="W277" s="27"/>
      <c r="X277" s="27"/>
      <c r="Y277" s="27"/>
      <c r="Z277" s="27"/>
      <c r="AA277" s="27"/>
      <c r="AB277" s="27"/>
      <c r="AC277" s="27"/>
      <c r="AD277" s="27"/>
      <c r="AE277" s="27"/>
      <c r="AF277" s="27"/>
      <c r="AG277" s="27"/>
      <c r="AH277" s="27"/>
      <c r="AI277" s="27"/>
      <c r="AJ277" s="27"/>
      <c r="AK277" s="27"/>
      <c r="AL277" s="27"/>
      <c r="AM277" s="27"/>
      <c r="AN277" s="27"/>
      <c r="AO277" s="27"/>
      <c r="AP277" s="27"/>
      <c r="AQ277" s="27"/>
      <c r="AR277" s="27"/>
      <c r="AS277" s="27"/>
      <c r="AT277" s="27"/>
      <c r="AU277" s="27"/>
    </row>
    <row r="278" spans="20:47" x14ac:dyDescent="0.2">
      <c r="T278" s="27"/>
      <c r="U278" s="27"/>
      <c r="V278" s="27"/>
      <c r="W278" s="27"/>
      <c r="X278" s="27"/>
      <c r="Y278" s="27"/>
      <c r="Z278" s="27"/>
      <c r="AA278" s="27"/>
      <c r="AB278" s="27"/>
      <c r="AC278" s="27"/>
      <c r="AD278" s="27"/>
      <c r="AE278" s="27"/>
      <c r="AF278" s="27"/>
      <c r="AG278" s="27"/>
      <c r="AH278" s="27"/>
      <c r="AI278" s="27"/>
      <c r="AJ278" s="27"/>
      <c r="AK278" s="27"/>
      <c r="AL278" s="27"/>
      <c r="AM278" s="27"/>
      <c r="AN278" s="27"/>
      <c r="AO278" s="27"/>
      <c r="AP278" s="27"/>
      <c r="AQ278" s="27"/>
      <c r="AR278" s="27"/>
      <c r="AS278" s="27"/>
      <c r="AT278" s="27"/>
      <c r="AU278" s="27"/>
    </row>
    <row r="279" spans="20:47" x14ac:dyDescent="0.2">
      <c r="T279" s="27"/>
      <c r="U279" s="27"/>
      <c r="V279" s="27"/>
      <c r="W279" s="27"/>
      <c r="X279" s="27"/>
      <c r="Y279" s="27"/>
      <c r="Z279" s="27"/>
      <c r="AA279" s="27"/>
      <c r="AB279" s="27"/>
      <c r="AC279" s="27"/>
      <c r="AD279" s="27"/>
      <c r="AE279" s="27"/>
      <c r="AF279" s="27"/>
      <c r="AG279" s="27"/>
      <c r="AH279" s="27"/>
      <c r="AI279" s="27"/>
      <c r="AJ279" s="27"/>
      <c r="AK279" s="27"/>
      <c r="AL279" s="27"/>
      <c r="AM279" s="27"/>
      <c r="AN279" s="27"/>
      <c r="AO279" s="27"/>
      <c r="AP279" s="27"/>
      <c r="AQ279" s="27"/>
      <c r="AR279" s="27"/>
      <c r="AS279" s="27"/>
      <c r="AT279" s="27"/>
      <c r="AU279" s="27"/>
    </row>
    <row r="280" spans="20:47" x14ac:dyDescent="0.2">
      <c r="T280" s="27"/>
      <c r="U280" s="27"/>
      <c r="V280" s="27"/>
      <c r="W280" s="27"/>
      <c r="X280" s="27"/>
      <c r="Y280" s="27"/>
      <c r="Z280" s="27"/>
      <c r="AA280" s="27"/>
      <c r="AB280" s="27"/>
      <c r="AC280" s="27"/>
      <c r="AD280" s="27"/>
      <c r="AE280" s="27"/>
      <c r="AF280" s="27"/>
      <c r="AG280" s="27"/>
      <c r="AH280" s="27"/>
      <c r="AI280" s="27"/>
      <c r="AJ280" s="27"/>
      <c r="AK280" s="27"/>
      <c r="AL280" s="27"/>
      <c r="AM280" s="27"/>
      <c r="AN280" s="27"/>
      <c r="AO280" s="27"/>
      <c r="AP280" s="27"/>
      <c r="AQ280" s="27"/>
      <c r="AR280" s="27"/>
      <c r="AS280" s="27"/>
      <c r="AT280" s="27"/>
      <c r="AU280" s="27"/>
    </row>
    <row r="281" spans="20:47" x14ac:dyDescent="0.2">
      <c r="T281" s="27"/>
      <c r="U281" s="27"/>
      <c r="V281" s="27"/>
      <c r="W281" s="27"/>
      <c r="X281" s="27"/>
      <c r="Y281" s="27"/>
      <c r="Z281" s="27"/>
      <c r="AA281" s="27"/>
      <c r="AB281" s="27"/>
      <c r="AC281" s="27"/>
      <c r="AD281" s="27"/>
      <c r="AE281" s="27"/>
      <c r="AF281" s="27"/>
      <c r="AG281" s="27"/>
      <c r="AH281" s="27"/>
      <c r="AI281" s="27"/>
      <c r="AJ281" s="27"/>
      <c r="AK281" s="27"/>
      <c r="AL281" s="27"/>
      <c r="AM281" s="27"/>
      <c r="AN281" s="27"/>
      <c r="AO281" s="27"/>
      <c r="AP281" s="27"/>
      <c r="AQ281" s="27"/>
      <c r="AR281" s="27"/>
      <c r="AS281" s="27"/>
      <c r="AT281" s="27"/>
      <c r="AU281" s="27"/>
    </row>
    <row r="282" spans="20:47" x14ac:dyDescent="0.2">
      <c r="T282" s="27"/>
      <c r="U282" s="27"/>
      <c r="V282" s="27"/>
      <c r="W282" s="27"/>
      <c r="X282" s="27"/>
      <c r="Y282" s="27"/>
      <c r="Z282" s="27"/>
      <c r="AA282" s="27"/>
      <c r="AB282" s="27"/>
      <c r="AC282" s="27"/>
      <c r="AD282" s="27"/>
      <c r="AE282" s="27"/>
      <c r="AF282" s="27"/>
      <c r="AG282" s="27"/>
      <c r="AH282" s="27"/>
      <c r="AI282" s="27"/>
      <c r="AJ282" s="27"/>
      <c r="AK282" s="27"/>
      <c r="AL282" s="27"/>
      <c r="AM282" s="27"/>
      <c r="AN282" s="27"/>
      <c r="AO282" s="27"/>
      <c r="AP282" s="27"/>
      <c r="AQ282" s="27"/>
      <c r="AR282" s="27"/>
      <c r="AS282" s="27"/>
      <c r="AT282" s="27"/>
      <c r="AU282" s="27"/>
    </row>
    <row r="283" spans="20:47" x14ac:dyDescent="0.2">
      <c r="T283" s="27"/>
      <c r="U283" s="27"/>
      <c r="V283" s="27"/>
      <c r="W283" s="27"/>
      <c r="X283" s="27"/>
      <c r="Y283" s="27"/>
      <c r="Z283" s="27"/>
      <c r="AA283" s="27"/>
      <c r="AB283" s="27"/>
      <c r="AC283" s="27"/>
      <c r="AD283" s="27"/>
      <c r="AE283" s="27"/>
      <c r="AF283" s="27"/>
      <c r="AG283" s="27"/>
      <c r="AH283" s="27"/>
      <c r="AI283" s="27"/>
      <c r="AJ283" s="27"/>
      <c r="AK283" s="27"/>
      <c r="AL283" s="27"/>
      <c r="AM283" s="27"/>
      <c r="AN283" s="27"/>
      <c r="AO283" s="27"/>
      <c r="AP283" s="27"/>
      <c r="AQ283" s="27"/>
      <c r="AR283" s="27"/>
      <c r="AS283" s="27"/>
      <c r="AT283" s="27"/>
      <c r="AU283" s="27"/>
    </row>
    <row r="284" spans="20:47" x14ac:dyDescent="0.2">
      <c r="T284" s="27"/>
      <c r="U284" s="27"/>
      <c r="V284" s="27"/>
      <c r="W284" s="27"/>
      <c r="X284" s="27"/>
      <c r="Y284" s="27"/>
      <c r="Z284" s="27"/>
      <c r="AA284" s="27"/>
      <c r="AB284" s="27"/>
      <c r="AC284" s="27"/>
      <c r="AD284" s="27"/>
      <c r="AE284" s="27"/>
      <c r="AF284" s="27"/>
      <c r="AG284" s="27"/>
      <c r="AH284" s="27"/>
      <c r="AI284" s="27"/>
      <c r="AJ284" s="27"/>
      <c r="AK284" s="27"/>
      <c r="AL284" s="27"/>
      <c r="AM284" s="27"/>
      <c r="AN284" s="27"/>
      <c r="AO284" s="27"/>
      <c r="AP284" s="27"/>
      <c r="AQ284" s="27"/>
      <c r="AR284" s="27"/>
      <c r="AS284" s="27"/>
      <c r="AT284" s="27"/>
      <c r="AU284" s="27"/>
    </row>
    <row r="285" spans="20:47" x14ac:dyDescent="0.2">
      <c r="T285" s="27"/>
      <c r="U285" s="27"/>
      <c r="V285" s="27"/>
      <c r="W285" s="27"/>
      <c r="X285" s="27"/>
      <c r="Y285" s="27"/>
      <c r="Z285" s="27"/>
      <c r="AA285" s="27"/>
      <c r="AB285" s="27"/>
      <c r="AC285" s="27"/>
      <c r="AD285" s="27"/>
      <c r="AE285" s="27"/>
      <c r="AF285" s="27"/>
      <c r="AG285" s="27"/>
      <c r="AH285" s="27"/>
      <c r="AI285" s="27"/>
      <c r="AJ285" s="27"/>
      <c r="AK285" s="27"/>
      <c r="AL285" s="27"/>
      <c r="AM285" s="27"/>
      <c r="AN285" s="27"/>
      <c r="AO285" s="27"/>
      <c r="AP285" s="27"/>
      <c r="AQ285" s="27"/>
      <c r="AR285" s="27"/>
      <c r="AS285" s="27"/>
      <c r="AT285" s="27"/>
      <c r="AU285" s="27"/>
    </row>
    <row r="286" spans="20:47" x14ac:dyDescent="0.2">
      <c r="T286" s="27"/>
      <c r="U286" s="27"/>
      <c r="V286" s="27"/>
      <c r="W286" s="27"/>
      <c r="X286" s="27"/>
      <c r="Y286" s="27"/>
      <c r="Z286" s="27"/>
      <c r="AA286" s="27"/>
      <c r="AB286" s="27"/>
      <c r="AC286" s="27"/>
      <c r="AD286" s="27"/>
      <c r="AE286" s="27"/>
      <c r="AF286" s="27"/>
      <c r="AG286" s="27"/>
      <c r="AH286" s="27"/>
      <c r="AI286" s="27"/>
      <c r="AJ286" s="27"/>
      <c r="AK286" s="27"/>
      <c r="AL286" s="27"/>
      <c r="AM286" s="27"/>
      <c r="AN286" s="27"/>
      <c r="AO286" s="27"/>
      <c r="AP286" s="27"/>
      <c r="AQ286" s="27"/>
      <c r="AR286" s="27"/>
      <c r="AS286" s="27"/>
      <c r="AT286" s="27"/>
      <c r="AU286" s="27"/>
    </row>
    <row r="287" spans="20:47" x14ac:dyDescent="0.2">
      <c r="T287" s="27"/>
      <c r="U287" s="27"/>
      <c r="V287" s="27"/>
      <c r="W287" s="27"/>
      <c r="X287" s="27"/>
      <c r="Y287" s="27"/>
      <c r="Z287" s="27"/>
      <c r="AA287" s="27"/>
      <c r="AB287" s="27"/>
      <c r="AC287" s="27"/>
      <c r="AD287" s="27"/>
      <c r="AE287" s="27"/>
      <c r="AF287" s="27"/>
      <c r="AG287" s="27"/>
      <c r="AH287" s="27"/>
      <c r="AI287" s="27"/>
      <c r="AJ287" s="27"/>
      <c r="AK287" s="27"/>
      <c r="AL287" s="27"/>
      <c r="AM287" s="27"/>
      <c r="AN287" s="27"/>
      <c r="AO287" s="27"/>
      <c r="AP287" s="27"/>
      <c r="AQ287" s="27"/>
      <c r="AR287" s="27"/>
      <c r="AS287" s="27"/>
      <c r="AT287" s="27"/>
      <c r="AU287" s="27"/>
    </row>
    <row r="288" spans="20:47" x14ac:dyDescent="0.2">
      <c r="T288" s="27"/>
      <c r="U288" s="27"/>
      <c r="V288" s="27"/>
      <c r="W288" s="27"/>
      <c r="X288" s="27"/>
      <c r="Y288" s="27"/>
      <c r="Z288" s="27"/>
      <c r="AA288" s="27"/>
      <c r="AB288" s="27"/>
      <c r="AC288" s="27"/>
      <c r="AD288" s="27"/>
      <c r="AE288" s="27"/>
      <c r="AF288" s="27"/>
      <c r="AG288" s="27"/>
      <c r="AH288" s="27"/>
      <c r="AI288" s="27"/>
      <c r="AJ288" s="27"/>
      <c r="AK288" s="27"/>
      <c r="AL288" s="27"/>
      <c r="AM288" s="27"/>
      <c r="AN288" s="27"/>
      <c r="AO288" s="27"/>
      <c r="AP288" s="27"/>
      <c r="AQ288" s="27"/>
      <c r="AR288" s="27"/>
      <c r="AS288" s="27"/>
      <c r="AT288" s="27"/>
      <c r="AU288" s="27"/>
    </row>
    <row r="289" spans="20:47" x14ac:dyDescent="0.2">
      <c r="T289" s="27"/>
      <c r="U289" s="27"/>
      <c r="V289" s="27"/>
      <c r="W289" s="27"/>
      <c r="X289" s="27"/>
      <c r="Y289" s="27"/>
      <c r="Z289" s="27"/>
      <c r="AA289" s="27"/>
      <c r="AB289" s="27"/>
      <c r="AC289" s="27"/>
      <c r="AD289" s="27"/>
      <c r="AE289" s="27"/>
      <c r="AF289" s="27"/>
      <c r="AG289" s="27"/>
      <c r="AH289" s="27"/>
      <c r="AI289" s="27"/>
      <c r="AJ289" s="27"/>
      <c r="AK289" s="27"/>
      <c r="AL289" s="27"/>
      <c r="AM289" s="27"/>
      <c r="AN289" s="27"/>
      <c r="AO289" s="27"/>
      <c r="AP289" s="27"/>
      <c r="AQ289" s="27"/>
      <c r="AR289" s="27"/>
      <c r="AS289" s="27"/>
      <c r="AT289" s="27"/>
      <c r="AU289" s="27"/>
    </row>
    <row r="290" spans="20:47" x14ac:dyDescent="0.2">
      <c r="T290" s="27"/>
      <c r="U290" s="27"/>
      <c r="V290" s="27"/>
      <c r="W290" s="27"/>
      <c r="X290" s="27"/>
      <c r="Y290" s="27"/>
      <c r="Z290" s="27"/>
      <c r="AA290" s="27"/>
      <c r="AB290" s="27"/>
      <c r="AC290" s="27"/>
      <c r="AD290" s="27"/>
      <c r="AE290" s="27"/>
      <c r="AF290" s="27"/>
      <c r="AG290" s="27"/>
      <c r="AH290" s="27"/>
      <c r="AI290" s="27"/>
      <c r="AJ290" s="27"/>
      <c r="AK290" s="27"/>
      <c r="AL290" s="27"/>
      <c r="AM290" s="27"/>
      <c r="AN290" s="27"/>
      <c r="AO290" s="27"/>
      <c r="AP290" s="27"/>
      <c r="AQ290" s="27"/>
      <c r="AR290" s="27"/>
      <c r="AS290" s="27"/>
      <c r="AT290" s="27"/>
      <c r="AU290" s="27"/>
    </row>
    <row r="291" spans="20:47" x14ac:dyDescent="0.2">
      <c r="T291" s="27"/>
      <c r="U291" s="27"/>
      <c r="V291" s="27"/>
      <c r="W291" s="27"/>
      <c r="X291" s="27"/>
      <c r="Y291" s="27"/>
      <c r="Z291" s="27"/>
      <c r="AA291" s="27"/>
      <c r="AB291" s="27"/>
      <c r="AC291" s="27"/>
      <c r="AD291" s="27"/>
      <c r="AE291" s="27"/>
      <c r="AF291" s="27"/>
      <c r="AG291" s="27"/>
      <c r="AH291" s="27"/>
      <c r="AI291" s="27"/>
      <c r="AJ291" s="27"/>
      <c r="AK291" s="27"/>
      <c r="AL291" s="27"/>
      <c r="AM291" s="27"/>
      <c r="AN291" s="27"/>
      <c r="AO291" s="27"/>
      <c r="AP291" s="27"/>
      <c r="AQ291" s="27"/>
      <c r="AR291" s="27"/>
      <c r="AS291" s="27"/>
      <c r="AT291" s="27"/>
      <c r="AU291" s="27"/>
    </row>
    <row r="292" spans="20:47" x14ac:dyDescent="0.2">
      <c r="T292" s="27"/>
      <c r="U292" s="27"/>
      <c r="V292" s="27"/>
      <c r="W292" s="27"/>
      <c r="X292" s="27"/>
      <c r="Y292" s="27"/>
      <c r="Z292" s="27"/>
      <c r="AA292" s="27"/>
      <c r="AB292" s="27"/>
      <c r="AC292" s="27"/>
      <c r="AD292" s="27"/>
      <c r="AE292" s="27"/>
      <c r="AF292" s="27"/>
      <c r="AG292" s="27"/>
      <c r="AH292" s="27"/>
      <c r="AI292" s="27"/>
      <c r="AJ292" s="27"/>
      <c r="AK292" s="27"/>
      <c r="AL292" s="27"/>
      <c r="AM292" s="27"/>
      <c r="AN292" s="27"/>
      <c r="AO292" s="27"/>
      <c r="AP292" s="27"/>
      <c r="AQ292" s="27"/>
      <c r="AR292" s="27"/>
      <c r="AS292" s="27"/>
      <c r="AT292" s="27"/>
      <c r="AU292" s="27"/>
    </row>
    <row r="293" spans="20:47" x14ac:dyDescent="0.2">
      <c r="T293" s="27"/>
      <c r="U293" s="27"/>
      <c r="V293" s="27"/>
      <c r="W293" s="27"/>
      <c r="X293" s="27"/>
      <c r="Y293" s="27"/>
      <c r="Z293" s="27"/>
      <c r="AA293" s="27"/>
      <c r="AB293" s="27"/>
      <c r="AC293" s="27"/>
      <c r="AD293" s="27"/>
      <c r="AE293" s="27"/>
      <c r="AF293" s="27"/>
      <c r="AG293" s="27"/>
      <c r="AH293" s="27"/>
      <c r="AI293" s="27"/>
      <c r="AJ293" s="27"/>
      <c r="AK293" s="27"/>
      <c r="AL293" s="27"/>
      <c r="AM293" s="27"/>
      <c r="AN293" s="27"/>
      <c r="AO293" s="27"/>
      <c r="AP293" s="27"/>
      <c r="AQ293" s="27"/>
      <c r="AR293" s="27"/>
      <c r="AS293" s="27"/>
      <c r="AT293" s="27"/>
      <c r="AU293" s="27"/>
    </row>
    <row r="294" spans="20:47" x14ac:dyDescent="0.2">
      <c r="T294" s="27"/>
      <c r="U294" s="27"/>
      <c r="V294" s="27"/>
      <c r="W294" s="27"/>
      <c r="X294" s="27"/>
      <c r="Y294" s="27"/>
      <c r="Z294" s="27"/>
      <c r="AA294" s="27"/>
      <c r="AB294" s="27"/>
      <c r="AC294" s="27"/>
      <c r="AD294" s="27"/>
      <c r="AE294" s="27"/>
      <c r="AF294" s="27"/>
      <c r="AG294" s="27"/>
      <c r="AH294" s="27"/>
      <c r="AI294" s="27"/>
      <c r="AJ294" s="27"/>
      <c r="AK294" s="27"/>
      <c r="AL294" s="27"/>
      <c r="AM294" s="27"/>
      <c r="AN294" s="27"/>
      <c r="AO294" s="27"/>
      <c r="AP294" s="27"/>
      <c r="AQ294" s="27"/>
      <c r="AR294" s="27"/>
      <c r="AS294" s="27"/>
      <c r="AT294" s="27"/>
      <c r="AU294" s="27"/>
    </row>
    <row r="295" spans="20:47" x14ac:dyDescent="0.2">
      <c r="T295" s="27"/>
      <c r="U295" s="27"/>
      <c r="V295" s="27"/>
      <c r="W295" s="27"/>
      <c r="X295" s="27"/>
      <c r="Y295" s="27"/>
      <c r="Z295" s="27"/>
      <c r="AA295" s="27"/>
      <c r="AB295" s="27"/>
      <c r="AC295" s="27"/>
      <c r="AD295" s="27"/>
      <c r="AE295" s="27"/>
      <c r="AF295" s="27"/>
      <c r="AG295" s="27"/>
      <c r="AH295" s="27"/>
      <c r="AI295" s="27"/>
      <c r="AJ295" s="27"/>
      <c r="AK295" s="27"/>
      <c r="AL295" s="27"/>
      <c r="AM295" s="27"/>
      <c r="AN295" s="27"/>
      <c r="AO295" s="27"/>
      <c r="AP295" s="27"/>
      <c r="AQ295" s="27"/>
      <c r="AR295" s="27"/>
      <c r="AS295" s="27"/>
      <c r="AT295" s="27"/>
      <c r="AU295" s="27"/>
    </row>
    <row r="296" spans="20:47" x14ac:dyDescent="0.2">
      <c r="T296" s="27"/>
      <c r="U296" s="27"/>
      <c r="V296" s="27"/>
      <c r="W296" s="27"/>
      <c r="X296" s="27"/>
      <c r="Y296" s="27"/>
      <c r="Z296" s="27"/>
      <c r="AA296" s="27"/>
      <c r="AB296" s="27"/>
      <c r="AC296" s="27"/>
      <c r="AD296" s="27"/>
      <c r="AE296" s="27"/>
      <c r="AF296" s="27"/>
      <c r="AG296" s="27"/>
      <c r="AH296" s="27"/>
      <c r="AI296" s="27"/>
      <c r="AJ296" s="27"/>
      <c r="AK296" s="27"/>
      <c r="AL296" s="27"/>
      <c r="AM296" s="27"/>
      <c r="AN296" s="27"/>
      <c r="AO296" s="27"/>
      <c r="AP296" s="27"/>
      <c r="AQ296" s="27"/>
      <c r="AR296" s="27"/>
      <c r="AS296" s="27"/>
      <c r="AT296" s="27"/>
      <c r="AU296" s="27"/>
    </row>
    <row r="297" spans="20:47" x14ac:dyDescent="0.2">
      <c r="T297" s="27"/>
      <c r="U297" s="27"/>
      <c r="V297" s="27"/>
      <c r="W297" s="27"/>
      <c r="X297" s="27"/>
      <c r="Y297" s="27"/>
      <c r="Z297" s="27"/>
      <c r="AA297" s="27"/>
      <c r="AB297" s="27"/>
      <c r="AC297" s="27"/>
      <c r="AD297" s="27"/>
      <c r="AE297" s="27"/>
      <c r="AF297" s="27"/>
      <c r="AG297" s="27"/>
      <c r="AH297" s="27"/>
      <c r="AI297" s="27"/>
      <c r="AJ297" s="27"/>
      <c r="AK297" s="27"/>
      <c r="AL297" s="27"/>
      <c r="AM297" s="27"/>
      <c r="AN297" s="27"/>
      <c r="AO297" s="27"/>
      <c r="AP297" s="27"/>
      <c r="AQ297" s="27"/>
      <c r="AR297" s="27"/>
      <c r="AS297" s="27"/>
      <c r="AT297" s="27"/>
      <c r="AU297" s="27"/>
    </row>
    <row r="298" spans="20:47" x14ac:dyDescent="0.2">
      <c r="T298" s="27"/>
      <c r="U298" s="27"/>
      <c r="V298" s="27"/>
      <c r="W298" s="27"/>
      <c r="X298" s="27"/>
      <c r="Y298" s="27"/>
      <c r="Z298" s="27"/>
      <c r="AA298" s="27"/>
      <c r="AB298" s="27"/>
      <c r="AC298" s="27"/>
      <c r="AD298" s="27"/>
      <c r="AE298" s="27"/>
      <c r="AF298" s="27"/>
      <c r="AG298" s="27"/>
      <c r="AH298" s="27"/>
      <c r="AI298" s="27"/>
      <c r="AJ298" s="27"/>
      <c r="AK298" s="27"/>
      <c r="AL298" s="27"/>
      <c r="AM298" s="27"/>
      <c r="AN298" s="27"/>
      <c r="AO298" s="27"/>
      <c r="AP298" s="27"/>
      <c r="AQ298" s="27"/>
      <c r="AR298" s="27"/>
      <c r="AS298" s="27"/>
      <c r="AT298" s="27"/>
      <c r="AU298" s="27"/>
    </row>
    <row r="299" spans="20:47" x14ac:dyDescent="0.2">
      <c r="T299" s="27"/>
      <c r="U299" s="27"/>
      <c r="V299" s="27"/>
      <c r="W299" s="27"/>
      <c r="X299" s="27"/>
      <c r="Y299" s="27"/>
      <c r="Z299" s="27"/>
      <c r="AA299" s="27"/>
      <c r="AB299" s="27"/>
      <c r="AC299" s="27"/>
      <c r="AD299" s="27"/>
      <c r="AE299" s="27"/>
      <c r="AF299" s="27"/>
      <c r="AG299" s="27"/>
      <c r="AH299" s="27"/>
      <c r="AI299" s="27"/>
      <c r="AJ299" s="27"/>
      <c r="AK299" s="27"/>
      <c r="AL299" s="27"/>
      <c r="AM299" s="27"/>
      <c r="AN299" s="27"/>
      <c r="AO299" s="27"/>
      <c r="AP299" s="27"/>
      <c r="AQ299" s="27"/>
      <c r="AR299" s="27"/>
      <c r="AS299" s="27"/>
      <c r="AT299" s="27"/>
      <c r="AU299" s="27"/>
    </row>
    <row r="300" spans="20:47" x14ac:dyDescent="0.2">
      <c r="T300" s="27"/>
      <c r="U300" s="27"/>
      <c r="V300" s="27"/>
      <c r="W300" s="27"/>
      <c r="X300" s="27"/>
      <c r="Y300" s="27"/>
      <c r="Z300" s="27"/>
      <c r="AA300" s="27"/>
      <c r="AB300" s="27"/>
      <c r="AC300" s="27"/>
      <c r="AD300" s="27"/>
      <c r="AE300" s="27"/>
      <c r="AF300" s="27"/>
      <c r="AG300" s="27"/>
      <c r="AH300" s="27"/>
      <c r="AI300" s="27"/>
      <c r="AJ300" s="27"/>
      <c r="AK300" s="27"/>
      <c r="AL300" s="27"/>
      <c r="AM300" s="27"/>
      <c r="AN300" s="27"/>
      <c r="AO300" s="27"/>
      <c r="AP300" s="27"/>
      <c r="AQ300" s="27"/>
      <c r="AR300" s="27"/>
      <c r="AS300" s="27"/>
      <c r="AT300" s="27"/>
      <c r="AU300" s="27"/>
    </row>
    <row r="301" spans="20:47" x14ac:dyDescent="0.2">
      <c r="T301" s="27"/>
      <c r="U301" s="27"/>
      <c r="V301" s="27"/>
      <c r="W301" s="27"/>
      <c r="X301" s="27"/>
      <c r="Y301" s="27"/>
      <c r="Z301" s="27"/>
      <c r="AA301" s="27"/>
      <c r="AB301" s="27"/>
      <c r="AC301" s="27"/>
      <c r="AD301" s="27"/>
      <c r="AE301" s="27"/>
      <c r="AF301" s="27"/>
      <c r="AG301" s="27"/>
      <c r="AH301" s="27"/>
      <c r="AI301" s="27"/>
      <c r="AJ301" s="27"/>
      <c r="AK301" s="27"/>
      <c r="AL301" s="27"/>
      <c r="AM301" s="27"/>
      <c r="AN301" s="27"/>
      <c r="AO301" s="27"/>
      <c r="AP301" s="27"/>
      <c r="AQ301" s="27"/>
      <c r="AR301" s="27"/>
      <c r="AS301" s="27"/>
      <c r="AT301" s="27"/>
      <c r="AU301" s="27"/>
    </row>
    <row r="302" spans="20:47" x14ac:dyDescent="0.2">
      <c r="T302" s="27"/>
      <c r="U302" s="27"/>
      <c r="V302" s="27"/>
      <c r="W302" s="27"/>
      <c r="X302" s="27"/>
      <c r="Y302" s="27"/>
      <c r="Z302" s="27"/>
      <c r="AA302" s="27"/>
      <c r="AB302" s="27"/>
      <c r="AC302" s="27"/>
      <c r="AD302" s="27"/>
      <c r="AE302" s="27"/>
      <c r="AF302" s="27"/>
      <c r="AG302" s="27"/>
      <c r="AH302" s="27"/>
      <c r="AI302" s="27"/>
      <c r="AJ302" s="27"/>
      <c r="AK302" s="27"/>
      <c r="AL302" s="27"/>
      <c r="AM302" s="27"/>
      <c r="AN302" s="27"/>
      <c r="AO302" s="27"/>
      <c r="AP302" s="27"/>
      <c r="AQ302" s="27"/>
      <c r="AR302" s="27"/>
      <c r="AS302" s="27"/>
      <c r="AT302" s="27"/>
      <c r="AU302" s="27"/>
    </row>
    <row r="303" spans="20:47" x14ac:dyDescent="0.2">
      <c r="T303" s="27"/>
      <c r="U303" s="27"/>
      <c r="V303" s="27"/>
      <c r="W303" s="27"/>
      <c r="X303" s="27"/>
      <c r="Y303" s="27"/>
      <c r="Z303" s="27"/>
      <c r="AA303" s="27"/>
      <c r="AB303" s="27"/>
      <c r="AC303" s="27"/>
      <c r="AD303" s="27"/>
      <c r="AE303" s="27"/>
      <c r="AF303" s="27"/>
      <c r="AG303" s="27"/>
      <c r="AH303" s="27"/>
      <c r="AI303" s="27"/>
      <c r="AJ303" s="27"/>
      <c r="AK303" s="27"/>
      <c r="AL303" s="27"/>
      <c r="AM303" s="27"/>
      <c r="AN303" s="27"/>
      <c r="AO303" s="27"/>
      <c r="AP303" s="27"/>
      <c r="AQ303" s="27"/>
      <c r="AR303" s="27"/>
      <c r="AS303" s="27"/>
      <c r="AT303" s="27"/>
      <c r="AU303" s="27"/>
    </row>
    <row r="304" spans="20:47" x14ac:dyDescent="0.2">
      <c r="T304" s="27"/>
      <c r="U304" s="27"/>
      <c r="V304" s="27"/>
      <c r="W304" s="27"/>
      <c r="X304" s="27"/>
      <c r="Y304" s="27"/>
      <c r="Z304" s="27"/>
      <c r="AA304" s="27"/>
      <c r="AB304" s="27"/>
      <c r="AC304" s="27"/>
      <c r="AD304" s="27"/>
      <c r="AE304" s="27"/>
      <c r="AF304" s="27"/>
      <c r="AG304" s="27"/>
      <c r="AH304" s="27"/>
      <c r="AI304" s="27"/>
      <c r="AJ304" s="27"/>
      <c r="AK304" s="27"/>
      <c r="AL304" s="27"/>
      <c r="AM304" s="27"/>
      <c r="AN304" s="27"/>
      <c r="AO304" s="27"/>
      <c r="AP304" s="27"/>
      <c r="AQ304" s="27"/>
      <c r="AR304" s="27"/>
      <c r="AS304" s="27"/>
      <c r="AT304" s="27"/>
      <c r="AU304" s="27"/>
    </row>
    <row r="305" spans="20:47" x14ac:dyDescent="0.2">
      <c r="T305" s="27"/>
      <c r="U305" s="27"/>
      <c r="V305" s="27"/>
      <c r="W305" s="27"/>
      <c r="X305" s="27"/>
      <c r="Y305" s="27"/>
      <c r="Z305" s="27"/>
      <c r="AA305" s="27"/>
      <c r="AB305" s="27"/>
      <c r="AC305" s="27"/>
      <c r="AD305" s="27"/>
      <c r="AE305" s="27"/>
      <c r="AF305" s="27"/>
      <c r="AG305" s="27"/>
      <c r="AH305" s="27"/>
      <c r="AI305" s="27"/>
      <c r="AJ305" s="27"/>
      <c r="AK305" s="27"/>
      <c r="AL305" s="27"/>
      <c r="AM305" s="27"/>
      <c r="AN305" s="27"/>
      <c r="AO305" s="27"/>
      <c r="AP305" s="27"/>
      <c r="AQ305" s="27"/>
      <c r="AR305" s="27"/>
      <c r="AS305" s="27"/>
      <c r="AT305" s="27"/>
      <c r="AU305" s="27"/>
    </row>
    <row r="306" spans="20:47" x14ac:dyDescent="0.2">
      <c r="T306" s="27"/>
      <c r="U306" s="27"/>
      <c r="V306" s="27"/>
      <c r="W306" s="27"/>
      <c r="X306" s="27"/>
      <c r="Y306" s="27"/>
      <c r="Z306" s="27"/>
      <c r="AA306" s="27"/>
      <c r="AB306" s="27"/>
      <c r="AC306" s="27"/>
      <c r="AD306" s="27"/>
      <c r="AE306" s="27"/>
      <c r="AF306" s="27"/>
      <c r="AG306" s="27"/>
      <c r="AH306" s="27"/>
      <c r="AI306" s="27"/>
      <c r="AJ306" s="27"/>
      <c r="AK306" s="27"/>
      <c r="AL306" s="27"/>
      <c r="AM306" s="27"/>
      <c r="AN306" s="27"/>
      <c r="AO306" s="27"/>
      <c r="AP306" s="27"/>
      <c r="AQ306" s="27"/>
      <c r="AR306" s="27"/>
      <c r="AS306" s="27"/>
      <c r="AT306" s="27"/>
      <c r="AU306" s="27"/>
    </row>
    <row r="307" spans="20:47" x14ac:dyDescent="0.2">
      <c r="T307" s="27"/>
      <c r="U307" s="27"/>
      <c r="V307" s="27"/>
      <c r="W307" s="27"/>
      <c r="X307" s="27"/>
      <c r="Y307" s="27"/>
      <c r="Z307" s="27"/>
      <c r="AA307" s="27"/>
      <c r="AB307" s="27"/>
      <c r="AC307" s="27"/>
      <c r="AD307" s="27"/>
      <c r="AE307" s="27"/>
      <c r="AF307" s="27"/>
      <c r="AG307" s="27"/>
      <c r="AH307" s="27"/>
      <c r="AI307" s="27"/>
      <c r="AJ307" s="27"/>
      <c r="AK307" s="27"/>
      <c r="AL307" s="27"/>
      <c r="AM307" s="27"/>
      <c r="AN307" s="27"/>
      <c r="AO307" s="27"/>
      <c r="AP307" s="27"/>
      <c r="AQ307" s="27"/>
      <c r="AR307" s="27"/>
      <c r="AS307" s="27"/>
      <c r="AT307" s="27"/>
      <c r="AU307" s="27"/>
    </row>
    <row r="308" spans="20:47" x14ac:dyDescent="0.2">
      <c r="T308" s="27"/>
      <c r="U308" s="27"/>
      <c r="V308" s="27"/>
      <c r="W308" s="27"/>
      <c r="X308" s="27"/>
      <c r="Y308" s="27"/>
      <c r="Z308" s="27"/>
      <c r="AA308" s="27"/>
      <c r="AB308" s="27"/>
      <c r="AC308" s="27"/>
      <c r="AD308" s="27"/>
      <c r="AE308" s="27"/>
      <c r="AF308" s="27"/>
      <c r="AG308" s="27"/>
      <c r="AH308" s="27"/>
      <c r="AI308" s="27"/>
      <c r="AJ308" s="27"/>
      <c r="AK308" s="27"/>
      <c r="AL308" s="27"/>
      <c r="AM308" s="27"/>
      <c r="AN308" s="27"/>
      <c r="AO308" s="27"/>
      <c r="AP308" s="27"/>
      <c r="AQ308" s="27"/>
      <c r="AR308" s="27"/>
      <c r="AS308" s="27"/>
      <c r="AT308" s="27"/>
      <c r="AU308" s="27"/>
    </row>
    <row r="309" spans="20:47" x14ac:dyDescent="0.2">
      <c r="T309" s="27"/>
      <c r="U309" s="27"/>
      <c r="V309" s="27"/>
      <c r="W309" s="27"/>
      <c r="X309" s="27"/>
      <c r="Y309" s="27"/>
      <c r="Z309" s="27"/>
      <c r="AA309" s="27"/>
      <c r="AB309" s="27"/>
      <c r="AC309" s="27"/>
      <c r="AD309" s="27"/>
      <c r="AE309" s="27"/>
      <c r="AF309" s="27"/>
      <c r="AG309" s="27"/>
      <c r="AH309" s="27"/>
      <c r="AI309" s="27"/>
      <c r="AJ309" s="27"/>
      <c r="AK309" s="27"/>
      <c r="AL309" s="27"/>
      <c r="AM309" s="27"/>
      <c r="AN309" s="27"/>
      <c r="AO309" s="27"/>
      <c r="AP309" s="27"/>
      <c r="AQ309" s="27"/>
      <c r="AR309" s="27"/>
      <c r="AS309" s="27"/>
      <c r="AT309" s="27"/>
      <c r="AU309" s="27"/>
    </row>
    <row r="310" spans="20:47" x14ac:dyDescent="0.2">
      <c r="T310" s="27"/>
      <c r="U310" s="27"/>
      <c r="V310" s="27"/>
      <c r="W310" s="27"/>
      <c r="X310" s="27"/>
      <c r="Y310" s="27"/>
      <c r="Z310" s="27"/>
      <c r="AA310" s="27"/>
      <c r="AB310" s="27"/>
      <c r="AC310" s="27"/>
      <c r="AD310" s="27"/>
      <c r="AE310" s="27"/>
      <c r="AF310" s="27"/>
      <c r="AG310" s="27"/>
      <c r="AH310" s="27"/>
      <c r="AI310" s="27"/>
      <c r="AJ310" s="27"/>
      <c r="AK310" s="27"/>
      <c r="AL310" s="27"/>
      <c r="AM310" s="27"/>
      <c r="AN310" s="27"/>
      <c r="AO310" s="27"/>
      <c r="AP310" s="27"/>
      <c r="AQ310" s="27"/>
      <c r="AR310" s="27"/>
      <c r="AS310" s="27"/>
      <c r="AT310" s="27"/>
      <c r="AU310" s="27"/>
    </row>
    <row r="311" spans="20:47" x14ac:dyDescent="0.2">
      <c r="T311" s="27"/>
      <c r="U311" s="27"/>
      <c r="V311" s="27"/>
      <c r="W311" s="27"/>
      <c r="X311" s="27"/>
      <c r="Y311" s="27"/>
      <c r="Z311" s="27"/>
      <c r="AA311" s="27"/>
      <c r="AB311" s="27"/>
      <c r="AC311" s="27"/>
      <c r="AD311" s="27"/>
      <c r="AE311" s="27"/>
      <c r="AF311" s="27"/>
      <c r="AG311" s="27"/>
      <c r="AH311" s="27"/>
      <c r="AI311" s="27"/>
      <c r="AJ311" s="27"/>
      <c r="AK311" s="27"/>
      <c r="AL311" s="27"/>
      <c r="AM311" s="27"/>
      <c r="AN311" s="27"/>
      <c r="AO311" s="27"/>
      <c r="AP311" s="27"/>
      <c r="AQ311" s="27"/>
      <c r="AR311" s="27"/>
      <c r="AS311" s="27"/>
      <c r="AT311" s="27"/>
      <c r="AU311" s="27"/>
    </row>
    <row r="312" spans="20:47" x14ac:dyDescent="0.2">
      <c r="T312" s="27"/>
      <c r="U312" s="27"/>
      <c r="V312" s="27"/>
      <c r="W312" s="27"/>
      <c r="X312" s="27"/>
      <c r="Y312" s="27"/>
      <c r="Z312" s="27"/>
      <c r="AA312" s="27"/>
      <c r="AB312" s="27"/>
      <c r="AC312" s="27"/>
      <c r="AD312" s="27"/>
      <c r="AE312" s="27"/>
      <c r="AF312" s="27"/>
      <c r="AG312" s="27"/>
      <c r="AH312" s="27"/>
      <c r="AI312" s="27"/>
      <c r="AJ312" s="27"/>
      <c r="AK312" s="27"/>
      <c r="AL312" s="27"/>
      <c r="AM312" s="27"/>
      <c r="AN312" s="27"/>
      <c r="AO312" s="27"/>
      <c r="AP312" s="27"/>
      <c r="AQ312" s="27"/>
      <c r="AR312" s="27"/>
      <c r="AS312" s="27"/>
      <c r="AT312" s="27"/>
      <c r="AU312" s="27"/>
    </row>
    <row r="313" spans="20:47" x14ac:dyDescent="0.2">
      <c r="T313" s="27"/>
      <c r="U313" s="27"/>
      <c r="V313" s="27"/>
      <c r="W313" s="27"/>
      <c r="X313" s="27"/>
      <c r="Y313" s="27"/>
      <c r="Z313" s="27"/>
      <c r="AA313" s="27"/>
      <c r="AB313" s="27"/>
      <c r="AC313" s="27"/>
      <c r="AD313" s="27"/>
      <c r="AE313" s="27"/>
      <c r="AF313" s="27"/>
      <c r="AG313" s="27"/>
      <c r="AH313" s="27"/>
      <c r="AI313" s="27"/>
      <c r="AJ313" s="27"/>
      <c r="AK313" s="27"/>
      <c r="AL313" s="27"/>
      <c r="AM313" s="27"/>
      <c r="AN313" s="27"/>
      <c r="AO313" s="27"/>
      <c r="AP313" s="27"/>
      <c r="AQ313" s="27"/>
      <c r="AR313" s="27"/>
      <c r="AS313" s="27"/>
      <c r="AT313" s="27"/>
      <c r="AU313" s="27"/>
    </row>
    <row r="314" spans="20:47" x14ac:dyDescent="0.2">
      <c r="T314" s="27"/>
      <c r="U314" s="27"/>
      <c r="V314" s="27"/>
      <c r="W314" s="27"/>
      <c r="X314" s="27"/>
      <c r="Y314" s="27"/>
      <c r="Z314" s="27"/>
      <c r="AA314" s="27"/>
      <c r="AB314" s="27"/>
      <c r="AC314" s="27"/>
      <c r="AD314" s="27"/>
      <c r="AE314" s="27"/>
      <c r="AF314" s="27"/>
      <c r="AG314" s="27"/>
      <c r="AH314" s="27"/>
      <c r="AI314" s="27"/>
      <c r="AJ314" s="27"/>
      <c r="AK314" s="27"/>
      <c r="AL314" s="27"/>
      <c r="AM314" s="27"/>
      <c r="AN314" s="27"/>
      <c r="AO314" s="27"/>
      <c r="AP314" s="27"/>
      <c r="AQ314" s="27"/>
      <c r="AR314" s="27"/>
      <c r="AS314" s="27"/>
      <c r="AT314" s="27"/>
      <c r="AU314" s="27"/>
    </row>
    <row r="315" spans="20:47" x14ac:dyDescent="0.2">
      <c r="T315" s="27"/>
      <c r="U315" s="27"/>
      <c r="V315" s="27"/>
      <c r="W315" s="27"/>
      <c r="X315" s="27"/>
      <c r="Y315" s="27"/>
      <c r="Z315" s="27"/>
      <c r="AA315" s="27"/>
      <c r="AB315" s="27"/>
      <c r="AC315" s="27"/>
      <c r="AD315" s="27"/>
      <c r="AE315" s="27"/>
      <c r="AF315" s="27"/>
      <c r="AG315" s="27"/>
      <c r="AH315" s="27"/>
      <c r="AI315" s="27"/>
      <c r="AJ315" s="27"/>
      <c r="AK315" s="27"/>
      <c r="AL315" s="27"/>
      <c r="AM315" s="27"/>
      <c r="AN315" s="27"/>
      <c r="AO315" s="27"/>
      <c r="AP315" s="27"/>
      <c r="AQ315" s="27"/>
      <c r="AR315" s="27"/>
      <c r="AS315" s="27"/>
      <c r="AT315" s="27"/>
      <c r="AU315" s="27"/>
    </row>
    <row r="316" spans="20:47" x14ac:dyDescent="0.2">
      <c r="T316" s="27"/>
      <c r="U316" s="27"/>
      <c r="V316" s="27"/>
      <c r="W316" s="27"/>
      <c r="X316" s="27"/>
      <c r="Y316" s="27"/>
      <c r="Z316" s="27"/>
      <c r="AA316" s="27"/>
      <c r="AB316" s="27"/>
      <c r="AC316" s="27"/>
      <c r="AD316" s="27"/>
      <c r="AE316" s="27"/>
      <c r="AF316" s="27"/>
      <c r="AG316" s="27"/>
      <c r="AH316" s="27"/>
      <c r="AI316" s="27"/>
      <c r="AJ316" s="27"/>
      <c r="AK316" s="27"/>
      <c r="AL316" s="27"/>
      <c r="AM316" s="27"/>
      <c r="AN316" s="27"/>
      <c r="AO316" s="27"/>
      <c r="AP316" s="27"/>
      <c r="AQ316" s="27"/>
      <c r="AR316" s="27"/>
      <c r="AS316" s="27"/>
      <c r="AT316" s="27"/>
      <c r="AU316" s="27"/>
    </row>
    <row r="317" spans="20:47" x14ac:dyDescent="0.2">
      <c r="T317" s="27"/>
      <c r="U317" s="27"/>
      <c r="V317" s="27"/>
      <c r="W317" s="27"/>
      <c r="X317" s="27"/>
      <c r="Y317" s="27"/>
      <c r="Z317" s="27"/>
      <c r="AA317" s="27"/>
      <c r="AB317" s="27"/>
      <c r="AC317" s="27"/>
      <c r="AD317" s="27"/>
      <c r="AE317" s="27"/>
      <c r="AF317" s="27"/>
      <c r="AG317" s="27"/>
      <c r="AH317" s="27"/>
      <c r="AI317" s="27"/>
      <c r="AJ317" s="27"/>
      <c r="AK317" s="27"/>
      <c r="AL317" s="27"/>
      <c r="AM317" s="27"/>
      <c r="AN317" s="27"/>
      <c r="AO317" s="27"/>
      <c r="AP317" s="27"/>
      <c r="AQ317" s="27"/>
      <c r="AR317" s="27"/>
      <c r="AS317" s="27"/>
      <c r="AT317" s="27"/>
      <c r="AU317" s="27"/>
    </row>
    <row r="318" spans="20:47" x14ac:dyDescent="0.2">
      <c r="T318" s="27"/>
      <c r="U318" s="27"/>
      <c r="V318" s="27"/>
      <c r="W318" s="27"/>
      <c r="X318" s="27"/>
      <c r="Y318" s="27"/>
      <c r="Z318" s="27"/>
      <c r="AA318" s="27"/>
      <c r="AB318" s="27"/>
      <c r="AC318" s="27"/>
      <c r="AD318" s="27"/>
      <c r="AE318" s="27"/>
      <c r="AF318" s="27"/>
      <c r="AG318" s="27"/>
      <c r="AH318" s="27"/>
      <c r="AI318" s="27"/>
      <c r="AJ318" s="27"/>
      <c r="AK318" s="27"/>
      <c r="AL318" s="27"/>
      <c r="AM318" s="27"/>
      <c r="AN318" s="27"/>
      <c r="AO318" s="27"/>
      <c r="AP318" s="27"/>
      <c r="AQ318" s="27"/>
      <c r="AR318" s="27"/>
      <c r="AS318" s="27"/>
      <c r="AT318" s="27"/>
      <c r="AU318" s="27"/>
    </row>
    <row r="319" spans="20:47" x14ac:dyDescent="0.2">
      <c r="T319" s="27"/>
      <c r="U319" s="27"/>
      <c r="V319" s="27"/>
      <c r="W319" s="27"/>
      <c r="X319" s="27"/>
      <c r="Y319" s="27"/>
      <c r="Z319" s="27"/>
      <c r="AA319" s="27"/>
      <c r="AB319" s="27"/>
      <c r="AC319" s="27"/>
      <c r="AD319" s="27"/>
      <c r="AE319" s="27"/>
      <c r="AF319" s="27"/>
      <c r="AG319" s="27"/>
      <c r="AH319" s="27"/>
      <c r="AI319" s="27"/>
      <c r="AJ319" s="27"/>
      <c r="AK319" s="27"/>
      <c r="AL319" s="27"/>
      <c r="AM319" s="27"/>
      <c r="AN319" s="27"/>
      <c r="AO319" s="27"/>
      <c r="AP319" s="27"/>
      <c r="AQ319" s="27"/>
      <c r="AR319" s="27"/>
      <c r="AS319" s="27"/>
      <c r="AT319" s="27"/>
      <c r="AU319" s="27"/>
    </row>
    <row r="320" spans="20:47" x14ac:dyDescent="0.2">
      <c r="T320" s="27"/>
      <c r="U320" s="27"/>
      <c r="V320" s="27"/>
      <c r="W320" s="27"/>
      <c r="X320" s="27"/>
      <c r="Y320" s="27"/>
      <c r="Z320" s="27"/>
      <c r="AA320" s="27"/>
      <c r="AB320" s="27"/>
      <c r="AC320" s="27"/>
      <c r="AD320" s="27"/>
      <c r="AE320" s="27"/>
      <c r="AF320" s="27"/>
      <c r="AG320" s="27"/>
      <c r="AH320" s="27"/>
      <c r="AI320" s="27"/>
      <c r="AJ320" s="27"/>
      <c r="AK320" s="27"/>
      <c r="AL320" s="27"/>
      <c r="AM320" s="27"/>
      <c r="AN320" s="27"/>
      <c r="AO320" s="27"/>
      <c r="AP320" s="27"/>
      <c r="AQ320" s="27"/>
      <c r="AR320" s="27"/>
      <c r="AS320" s="27"/>
      <c r="AT320" s="27"/>
      <c r="AU320" s="27"/>
    </row>
    <row r="321" spans="20:47" x14ac:dyDescent="0.2">
      <c r="T321" s="27"/>
      <c r="U321" s="27"/>
      <c r="V321" s="27"/>
      <c r="W321" s="27"/>
      <c r="X321" s="27"/>
      <c r="Y321" s="27"/>
      <c r="Z321" s="27"/>
      <c r="AA321" s="27"/>
      <c r="AB321" s="27"/>
      <c r="AC321" s="27"/>
      <c r="AD321" s="27"/>
      <c r="AE321" s="27"/>
      <c r="AF321" s="27"/>
      <c r="AG321" s="27"/>
      <c r="AH321" s="27"/>
      <c r="AI321" s="27"/>
      <c r="AJ321" s="27"/>
      <c r="AK321" s="27"/>
      <c r="AL321" s="27"/>
      <c r="AM321" s="27"/>
      <c r="AN321" s="27"/>
      <c r="AO321" s="27"/>
      <c r="AP321" s="27"/>
      <c r="AQ321" s="27"/>
      <c r="AR321" s="27"/>
      <c r="AS321" s="27"/>
      <c r="AT321" s="27"/>
      <c r="AU321" s="27"/>
    </row>
    <row r="322" spans="20:47" x14ac:dyDescent="0.2">
      <c r="T322" s="27"/>
      <c r="U322" s="27"/>
      <c r="V322" s="27"/>
      <c r="W322" s="27"/>
      <c r="X322" s="27"/>
      <c r="Y322" s="27"/>
      <c r="Z322" s="27"/>
      <c r="AA322" s="27"/>
      <c r="AB322" s="27"/>
      <c r="AC322" s="27"/>
      <c r="AD322" s="27"/>
      <c r="AE322" s="27"/>
      <c r="AF322" s="27"/>
      <c r="AG322" s="27"/>
      <c r="AH322" s="27"/>
      <c r="AI322" s="27"/>
      <c r="AJ322" s="27"/>
      <c r="AK322" s="27"/>
      <c r="AL322" s="27"/>
      <c r="AM322" s="27"/>
      <c r="AN322" s="27"/>
      <c r="AO322" s="27"/>
      <c r="AP322" s="27"/>
      <c r="AQ322" s="27"/>
      <c r="AR322" s="27"/>
      <c r="AS322" s="27"/>
      <c r="AT322" s="27"/>
      <c r="AU322" s="27"/>
    </row>
    <row r="323" spans="20:47" x14ac:dyDescent="0.2">
      <c r="T323" s="27"/>
      <c r="U323" s="27"/>
      <c r="V323" s="27"/>
      <c r="W323" s="27"/>
      <c r="X323" s="27"/>
      <c r="Y323" s="27"/>
      <c r="Z323" s="27"/>
      <c r="AA323" s="27"/>
      <c r="AB323" s="27"/>
      <c r="AC323" s="27"/>
      <c r="AD323" s="27"/>
      <c r="AE323" s="27"/>
      <c r="AF323" s="27"/>
      <c r="AG323" s="27"/>
      <c r="AH323" s="27"/>
      <c r="AI323" s="27"/>
      <c r="AJ323" s="27"/>
      <c r="AK323" s="27"/>
      <c r="AL323" s="27"/>
      <c r="AM323" s="27"/>
      <c r="AN323" s="27"/>
      <c r="AO323" s="27"/>
      <c r="AP323" s="27"/>
      <c r="AQ323" s="27"/>
      <c r="AR323" s="27"/>
      <c r="AS323" s="27"/>
      <c r="AT323" s="27"/>
      <c r="AU323" s="27"/>
    </row>
    <row r="324" spans="20:47" x14ac:dyDescent="0.2">
      <c r="T324" s="27"/>
      <c r="U324" s="27"/>
      <c r="V324" s="27"/>
      <c r="W324" s="27"/>
      <c r="X324" s="27"/>
      <c r="Y324" s="27"/>
      <c r="Z324" s="27"/>
      <c r="AA324" s="27"/>
      <c r="AB324" s="27"/>
      <c r="AC324" s="27"/>
      <c r="AD324" s="27"/>
      <c r="AE324" s="27"/>
      <c r="AF324" s="27"/>
      <c r="AG324" s="27"/>
      <c r="AH324" s="27"/>
      <c r="AI324" s="27"/>
      <c r="AJ324" s="27"/>
      <c r="AK324" s="27"/>
      <c r="AL324" s="27"/>
      <c r="AM324" s="27"/>
      <c r="AN324" s="27"/>
      <c r="AO324" s="27"/>
      <c r="AP324" s="27"/>
      <c r="AQ324" s="27"/>
      <c r="AR324" s="27"/>
      <c r="AS324" s="27"/>
      <c r="AT324" s="27"/>
      <c r="AU324" s="27"/>
    </row>
    <row r="325" spans="20:47" x14ac:dyDescent="0.2">
      <c r="T325" s="27"/>
      <c r="U325" s="27"/>
      <c r="V325" s="27"/>
      <c r="W325" s="27"/>
      <c r="X325" s="27"/>
      <c r="Y325" s="27"/>
      <c r="Z325" s="27"/>
      <c r="AA325" s="27"/>
      <c r="AB325" s="27"/>
      <c r="AC325" s="27"/>
      <c r="AD325" s="27"/>
      <c r="AE325" s="27"/>
      <c r="AF325" s="27"/>
      <c r="AG325" s="27"/>
      <c r="AH325" s="27"/>
      <c r="AI325" s="27"/>
      <c r="AJ325" s="27"/>
      <c r="AK325" s="27"/>
      <c r="AL325" s="27"/>
      <c r="AM325" s="27"/>
      <c r="AN325" s="27"/>
      <c r="AO325" s="27"/>
      <c r="AP325" s="27"/>
      <c r="AQ325" s="27"/>
      <c r="AR325" s="27"/>
      <c r="AS325" s="27"/>
      <c r="AT325" s="27"/>
      <c r="AU325" s="27"/>
    </row>
    <row r="326" spans="20:47" x14ac:dyDescent="0.2">
      <c r="T326" s="27"/>
      <c r="U326" s="27"/>
      <c r="V326" s="27"/>
      <c r="W326" s="27"/>
      <c r="X326" s="27"/>
      <c r="Y326" s="27"/>
      <c r="Z326" s="27"/>
      <c r="AA326" s="27"/>
      <c r="AB326" s="27"/>
      <c r="AC326" s="27"/>
      <c r="AD326" s="27"/>
      <c r="AE326" s="27"/>
      <c r="AF326" s="27"/>
      <c r="AG326" s="27"/>
      <c r="AH326" s="27"/>
      <c r="AI326" s="27"/>
      <c r="AJ326" s="27"/>
      <c r="AK326" s="27"/>
      <c r="AL326" s="27"/>
      <c r="AM326" s="27"/>
      <c r="AN326" s="27"/>
      <c r="AO326" s="27"/>
      <c r="AP326" s="27"/>
      <c r="AQ326" s="27"/>
      <c r="AR326" s="27"/>
      <c r="AS326" s="27"/>
      <c r="AT326" s="27"/>
      <c r="AU326" s="27"/>
    </row>
    <row r="327" spans="20:47" x14ac:dyDescent="0.2">
      <c r="T327" s="27"/>
      <c r="U327" s="27"/>
      <c r="V327" s="27"/>
      <c r="W327" s="27"/>
      <c r="X327" s="27"/>
      <c r="Y327" s="27"/>
      <c r="Z327" s="27"/>
      <c r="AA327" s="27"/>
      <c r="AB327" s="27"/>
      <c r="AC327" s="27"/>
      <c r="AD327" s="27"/>
      <c r="AE327" s="27"/>
      <c r="AF327" s="27"/>
      <c r="AG327" s="27"/>
      <c r="AH327" s="27"/>
      <c r="AI327" s="27"/>
      <c r="AJ327" s="27"/>
      <c r="AK327" s="27"/>
      <c r="AL327" s="27"/>
      <c r="AM327" s="27"/>
      <c r="AN327" s="27"/>
      <c r="AO327" s="27"/>
      <c r="AP327" s="27"/>
      <c r="AQ327" s="27"/>
      <c r="AR327" s="27"/>
      <c r="AS327" s="27"/>
      <c r="AT327" s="27"/>
      <c r="AU327" s="27"/>
    </row>
    <row r="328" spans="20:47" x14ac:dyDescent="0.2">
      <c r="T328" s="27"/>
      <c r="U328" s="27"/>
      <c r="V328" s="27"/>
      <c r="W328" s="27"/>
      <c r="X328" s="27"/>
      <c r="Y328" s="27"/>
      <c r="Z328" s="27"/>
      <c r="AA328" s="27"/>
      <c r="AB328" s="27"/>
      <c r="AC328" s="27"/>
      <c r="AD328" s="27"/>
      <c r="AE328" s="27"/>
      <c r="AF328" s="27"/>
      <c r="AG328" s="27"/>
      <c r="AH328" s="27"/>
      <c r="AI328" s="27"/>
      <c r="AJ328" s="27"/>
      <c r="AK328" s="27"/>
      <c r="AL328" s="27"/>
      <c r="AM328" s="27"/>
      <c r="AN328" s="27"/>
      <c r="AO328" s="27"/>
      <c r="AP328" s="27"/>
      <c r="AQ328" s="27"/>
      <c r="AR328" s="27"/>
      <c r="AS328" s="27"/>
      <c r="AT328" s="27"/>
      <c r="AU328" s="27"/>
    </row>
    <row r="329" spans="20:47" x14ac:dyDescent="0.2">
      <c r="T329" s="27"/>
      <c r="U329" s="27"/>
      <c r="V329" s="27"/>
      <c r="W329" s="27"/>
      <c r="X329" s="27"/>
      <c r="Y329" s="27"/>
      <c r="Z329" s="27"/>
      <c r="AA329" s="27"/>
      <c r="AB329" s="27"/>
      <c r="AC329" s="27"/>
      <c r="AD329" s="27"/>
      <c r="AE329" s="27"/>
      <c r="AF329" s="27"/>
      <c r="AG329" s="27"/>
      <c r="AH329" s="27"/>
      <c r="AI329" s="27"/>
      <c r="AJ329" s="27"/>
      <c r="AK329" s="27"/>
      <c r="AL329" s="27"/>
      <c r="AM329" s="27"/>
      <c r="AN329" s="27"/>
      <c r="AO329" s="27"/>
      <c r="AP329" s="27"/>
      <c r="AQ329" s="27"/>
      <c r="AR329" s="27"/>
      <c r="AS329" s="27"/>
      <c r="AT329" s="27"/>
      <c r="AU329" s="27"/>
    </row>
    <row r="330" spans="20:47" x14ac:dyDescent="0.2">
      <c r="T330" s="27"/>
      <c r="U330" s="27"/>
      <c r="V330" s="27"/>
      <c r="W330" s="27"/>
      <c r="X330" s="27"/>
      <c r="Y330" s="27"/>
      <c r="Z330" s="27"/>
      <c r="AA330" s="27"/>
      <c r="AB330" s="27"/>
      <c r="AC330" s="27"/>
      <c r="AD330" s="27"/>
      <c r="AE330" s="27"/>
      <c r="AF330" s="27"/>
      <c r="AG330" s="27"/>
      <c r="AH330" s="27"/>
      <c r="AI330" s="27"/>
      <c r="AJ330" s="27"/>
      <c r="AK330" s="27"/>
      <c r="AL330" s="27"/>
      <c r="AM330" s="27"/>
      <c r="AN330" s="27"/>
      <c r="AO330" s="27"/>
      <c r="AP330" s="27"/>
      <c r="AQ330" s="27"/>
      <c r="AR330" s="27"/>
      <c r="AS330" s="27"/>
      <c r="AT330" s="27"/>
      <c r="AU330" s="27"/>
    </row>
    <row r="331" spans="20:47" x14ac:dyDescent="0.2">
      <c r="T331" s="27"/>
      <c r="U331" s="27"/>
      <c r="V331" s="27"/>
      <c r="W331" s="27"/>
      <c r="X331" s="27"/>
      <c r="Y331" s="27"/>
      <c r="Z331" s="27"/>
      <c r="AA331" s="27"/>
      <c r="AB331" s="27"/>
      <c r="AC331" s="27"/>
      <c r="AD331" s="27"/>
      <c r="AE331" s="27"/>
      <c r="AF331" s="27"/>
      <c r="AG331" s="27"/>
      <c r="AH331" s="27"/>
      <c r="AI331" s="27"/>
      <c r="AJ331" s="27"/>
      <c r="AK331" s="27"/>
      <c r="AL331" s="27"/>
      <c r="AM331" s="27"/>
      <c r="AN331" s="27"/>
      <c r="AO331" s="27"/>
      <c r="AP331" s="27"/>
      <c r="AQ331" s="27"/>
      <c r="AR331" s="27"/>
      <c r="AS331" s="27"/>
      <c r="AT331" s="27"/>
      <c r="AU331" s="27"/>
    </row>
    <row r="332" spans="20:47" x14ac:dyDescent="0.2">
      <c r="T332" s="27"/>
      <c r="U332" s="27"/>
      <c r="V332" s="27"/>
      <c r="W332" s="27"/>
      <c r="X332" s="27"/>
      <c r="Y332" s="27"/>
      <c r="Z332" s="27"/>
      <c r="AA332" s="27"/>
      <c r="AB332" s="27"/>
      <c r="AC332" s="27"/>
      <c r="AD332" s="27"/>
      <c r="AE332" s="27"/>
      <c r="AF332" s="27"/>
      <c r="AG332" s="27"/>
      <c r="AH332" s="27"/>
      <c r="AI332" s="27"/>
      <c r="AJ332" s="27"/>
      <c r="AK332" s="27"/>
      <c r="AL332" s="27"/>
      <c r="AM332" s="27"/>
      <c r="AN332" s="27"/>
      <c r="AO332" s="27"/>
      <c r="AP332" s="27"/>
      <c r="AQ332" s="27"/>
      <c r="AR332" s="27"/>
      <c r="AS332" s="27"/>
      <c r="AT332" s="27"/>
      <c r="AU332" s="27"/>
    </row>
    <row r="333" spans="20:47" x14ac:dyDescent="0.2">
      <c r="T333" s="27"/>
      <c r="U333" s="27"/>
      <c r="V333" s="27"/>
      <c r="W333" s="27"/>
      <c r="X333" s="27"/>
      <c r="Y333" s="27"/>
      <c r="Z333" s="27"/>
      <c r="AA333" s="27"/>
      <c r="AB333" s="27"/>
      <c r="AC333" s="27"/>
      <c r="AD333" s="27"/>
      <c r="AE333" s="27"/>
      <c r="AF333" s="27"/>
      <c r="AG333" s="27"/>
      <c r="AH333" s="27"/>
      <c r="AI333" s="27"/>
      <c r="AJ333" s="27"/>
      <c r="AK333" s="27"/>
      <c r="AL333" s="27"/>
      <c r="AM333" s="27"/>
      <c r="AN333" s="27"/>
      <c r="AO333" s="27"/>
      <c r="AP333" s="27"/>
      <c r="AQ333" s="27"/>
      <c r="AR333" s="27"/>
      <c r="AS333" s="27"/>
      <c r="AT333" s="27"/>
      <c r="AU333" s="27"/>
    </row>
    <row r="334" spans="20:47" x14ac:dyDescent="0.2">
      <c r="T334" s="27"/>
      <c r="U334" s="27"/>
      <c r="V334" s="27"/>
      <c r="W334" s="27"/>
      <c r="X334" s="27"/>
      <c r="Y334" s="27"/>
      <c r="Z334" s="27"/>
      <c r="AA334" s="27"/>
      <c r="AB334" s="27"/>
      <c r="AC334" s="27"/>
      <c r="AD334" s="27"/>
      <c r="AE334" s="27"/>
      <c r="AF334" s="27"/>
      <c r="AG334" s="27"/>
      <c r="AH334" s="27"/>
      <c r="AI334" s="27"/>
      <c r="AJ334" s="27"/>
      <c r="AK334" s="27"/>
      <c r="AL334" s="27"/>
      <c r="AM334" s="27"/>
      <c r="AN334" s="27"/>
      <c r="AO334" s="27"/>
      <c r="AP334" s="27"/>
      <c r="AQ334" s="27"/>
      <c r="AR334" s="27"/>
      <c r="AS334" s="27"/>
      <c r="AT334" s="27"/>
      <c r="AU334" s="27"/>
    </row>
    <row r="335" spans="20:47" x14ac:dyDescent="0.2">
      <c r="T335" s="27"/>
      <c r="U335" s="27"/>
      <c r="V335" s="27"/>
      <c r="W335" s="27"/>
      <c r="X335" s="27"/>
      <c r="Y335" s="27"/>
      <c r="Z335" s="27"/>
      <c r="AA335" s="27"/>
      <c r="AB335" s="27"/>
      <c r="AC335" s="27"/>
      <c r="AD335" s="27"/>
      <c r="AE335" s="27"/>
      <c r="AF335" s="27"/>
      <c r="AG335" s="27"/>
      <c r="AH335" s="27"/>
      <c r="AI335" s="27"/>
      <c r="AJ335" s="27"/>
      <c r="AK335" s="27"/>
      <c r="AL335" s="27"/>
      <c r="AM335" s="27"/>
      <c r="AN335" s="27"/>
      <c r="AO335" s="27"/>
      <c r="AP335" s="27"/>
      <c r="AQ335" s="27"/>
      <c r="AR335" s="27"/>
      <c r="AS335" s="27"/>
      <c r="AT335" s="27"/>
      <c r="AU335" s="27"/>
    </row>
    <row r="336" spans="20:47" x14ac:dyDescent="0.2">
      <c r="T336" s="27"/>
      <c r="U336" s="27"/>
      <c r="V336" s="27"/>
      <c r="W336" s="27"/>
      <c r="X336" s="27"/>
      <c r="Y336" s="27"/>
      <c r="Z336" s="27"/>
      <c r="AA336" s="27"/>
      <c r="AB336" s="27"/>
      <c r="AC336" s="27"/>
      <c r="AD336" s="27"/>
      <c r="AE336" s="27"/>
      <c r="AF336" s="27"/>
      <c r="AG336" s="27"/>
      <c r="AH336" s="27"/>
      <c r="AI336" s="27"/>
      <c r="AJ336" s="27"/>
      <c r="AK336" s="27"/>
      <c r="AL336" s="27"/>
      <c r="AM336" s="27"/>
      <c r="AN336" s="27"/>
      <c r="AO336" s="27"/>
      <c r="AP336" s="27"/>
      <c r="AQ336" s="27"/>
      <c r="AR336" s="27"/>
      <c r="AS336" s="27"/>
      <c r="AT336" s="27"/>
      <c r="AU336" s="27"/>
    </row>
    <row r="337" spans="20:47" x14ac:dyDescent="0.2">
      <c r="T337" s="27"/>
      <c r="U337" s="27"/>
      <c r="V337" s="27"/>
      <c r="W337" s="27"/>
      <c r="X337" s="27"/>
      <c r="Y337" s="27"/>
      <c r="Z337" s="27"/>
      <c r="AA337" s="27"/>
      <c r="AB337" s="27"/>
      <c r="AC337" s="27"/>
      <c r="AD337" s="27"/>
      <c r="AE337" s="27"/>
      <c r="AF337" s="27"/>
      <c r="AG337" s="27"/>
      <c r="AH337" s="27"/>
      <c r="AI337" s="27"/>
      <c r="AJ337" s="27"/>
      <c r="AK337" s="27"/>
      <c r="AL337" s="27"/>
      <c r="AM337" s="27"/>
      <c r="AN337" s="27"/>
      <c r="AO337" s="27"/>
      <c r="AP337" s="27"/>
      <c r="AQ337" s="27"/>
      <c r="AR337" s="27"/>
      <c r="AS337" s="27"/>
      <c r="AT337" s="27"/>
      <c r="AU337" s="27"/>
    </row>
    <row r="338" spans="20:47" x14ac:dyDescent="0.2">
      <c r="T338" s="27"/>
      <c r="U338" s="27"/>
      <c r="V338" s="27"/>
      <c r="W338" s="27"/>
      <c r="X338" s="27"/>
      <c r="Y338" s="27"/>
      <c r="Z338" s="27"/>
      <c r="AA338" s="27"/>
      <c r="AB338" s="27"/>
      <c r="AC338" s="27"/>
      <c r="AD338" s="27"/>
      <c r="AE338" s="27"/>
      <c r="AF338" s="27"/>
      <c r="AG338" s="27"/>
      <c r="AH338" s="27"/>
      <c r="AI338" s="27"/>
      <c r="AJ338" s="27"/>
      <c r="AK338" s="27"/>
      <c r="AL338" s="27"/>
      <c r="AM338" s="27"/>
      <c r="AN338" s="27"/>
      <c r="AO338" s="27"/>
      <c r="AP338" s="27"/>
      <c r="AQ338" s="27"/>
      <c r="AR338" s="27"/>
      <c r="AS338" s="27"/>
      <c r="AT338" s="27"/>
      <c r="AU338" s="27"/>
    </row>
    <row r="339" spans="20:47" x14ac:dyDescent="0.2">
      <c r="T339" s="27"/>
      <c r="U339" s="27"/>
      <c r="V339" s="27"/>
      <c r="W339" s="27"/>
      <c r="X339" s="27"/>
      <c r="Y339" s="27"/>
      <c r="Z339" s="27"/>
      <c r="AA339" s="27"/>
      <c r="AB339" s="27"/>
      <c r="AC339" s="27"/>
      <c r="AD339" s="27"/>
      <c r="AE339" s="27"/>
      <c r="AF339" s="27"/>
      <c r="AG339" s="27"/>
      <c r="AH339" s="27"/>
      <c r="AI339" s="27"/>
      <c r="AJ339" s="27"/>
      <c r="AK339" s="27"/>
      <c r="AL339" s="27"/>
      <c r="AM339" s="27"/>
      <c r="AN339" s="27"/>
      <c r="AO339" s="27"/>
      <c r="AP339" s="27"/>
      <c r="AQ339" s="27"/>
      <c r="AR339" s="27"/>
      <c r="AS339" s="27"/>
      <c r="AT339" s="27"/>
      <c r="AU339" s="27"/>
    </row>
    <row r="340" spans="20:47" x14ac:dyDescent="0.2">
      <c r="T340" s="27"/>
      <c r="U340" s="27"/>
      <c r="V340" s="27"/>
      <c r="W340" s="27"/>
      <c r="X340" s="27"/>
      <c r="Y340" s="27"/>
      <c r="Z340" s="27"/>
      <c r="AA340" s="27"/>
      <c r="AB340" s="27"/>
      <c r="AC340" s="27"/>
      <c r="AD340" s="27"/>
      <c r="AE340" s="27"/>
      <c r="AF340" s="27"/>
      <c r="AG340" s="27"/>
      <c r="AH340" s="27"/>
      <c r="AI340" s="27"/>
      <c r="AJ340" s="27"/>
      <c r="AK340" s="27"/>
      <c r="AL340" s="27"/>
      <c r="AM340" s="27"/>
      <c r="AN340" s="27"/>
      <c r="AO340" s="27"/>
      <c r="AP340" s="27"/>
      <c r="AQ340" s="27"/>
      <c r="AR340" s="27"/>
      <c r="AS340" s="27"/>
      <c r="AT340" s="27"/>
      <c r="AU340" s="27"/>
    </row>
    <row r="341" spans="20:47" x14ac:dyDescent="0.2">
      <c r="T341" s="27"/>
      <c r="U341" s="27"/>
      <c r="V341" s="27"/>
      <c r="W341" s="27"/>
      <c r="X341" s="27"/>
      <c r="Y341" s="27"/>
      <c r="Z341" s="27"/>
      <c r="AA341" s="27"/>
      <c r="AB341" s="27"/>
      <c r="AC341" s="27"/>
      <c r="AD341" s="27"/>
      <c r="AE341" s="27"/>
      <c r="AF341" s="27"/>
      <c r="AG341" s="27"/>
      <c r="AH341" s="27"/>
      <c r="AI341" s="27"/>
      <c r="AJ341" s="27"/>
      <c r="AK341" s="27"/>
      <c r="AL341" s="27"/>
      <c r="AM341" s="27"/>
      <c r="AN341" s="27"/>
      <c r="AO341" s="27"/>
      <c r="AP341" s="27"/>
      <c r="AQ341" s="27"/>
      <c r="AR341" s="27"/>
      <c r="AS341" s="27"/>
      <c r="AT341" s="27"/>
      <c r="AU341" s="27"/>
    </row>
    <row r="342" spans="20:47" x14ac:dyDescent="0.2">
      <c r="T342" s="27"/>
      <c r="U342" s="27"/>
      <c r="V342" s="27"/>
      <c r="W342" s="27"/>
      <c r="X342" s="27"/>
      <c r="Y342" s="27"/>
      <c r="Z342" s="27"/>
      <c r="AA342" s="27"/>
      <c r="AB342" s="27"/>
      <c r="AC342" s="27"/>
      <c r="AD342" s="27"/>
      <c r="AE342" s="27"/>
      <c r="AF342" s="27"/>
      <c r="AG342" s="27"/>
      <c r="AH342" s="27"/>
      <c r="AI342" s="27"/>
      <c r="AJ342" s="27"/>
      <c r="AK342" s="27"/>
      <c r="AL342" s="27"/>
      <c r="AM342" s="27"/>
      <c r="AN342" s="27"/>
      <c r="AO342" s="27"/>
      <c r="AP342" s="27"/>
      <c r="AQ342" s="27"/>
      <c r="AR342" s="27"/>
      <c r="AS342" s="27"/>
      <c r="AT342" s="27"/>
      <c r="AU342" s="27"/>
    </row>
    <row r="343" spans="20:47" x14ac:dyDescent="0.2">
      <c r="T343" s="27"/>
      <c r="U343" s="27"/>
      <c r="V343" s="27"/>
      <c r="W343" s="27"/>
      <c r="X343" s="27"/>
      <c r="Y343" s="27"/>
      <c r="Z343" s="27"/>
      <c r="AA343" s="27"/>
      <c r="AB343" s="27"/>
      <c r="AC343" s="27"/>
      <c r="AD343" s="27"/>
      <c r="AE343" s="27"/>
      <c r="AF343" s="27"/>
      <c r="AG343" s="27"/>
      <c r="AH343" s="27"/>
      <c r="AI343" s="27"/>
      <c r="AJ343" s="27"/>
      <c r="AK343" s="27"/>
      <c r="AL343" s="27"/>
      <c r="AM343" s="27"/>
      <c r="AN343" s="27"/>
      <c r="AO343" s="27"/>
      <c r="AP343" s="27"/>
      <c r="AQ343" s="27"/>
      <c r="AR343" s="27"/>
      <c r="AS343" s="27"/>
      <c r="AT343" s="27"/>
      <c r="AU343" s="27"/>
    </row>
    <row r="344" spans="20:47" x14ac:dyDescent="0.2">
      <c r="T344" s="27"/>
      <c r="U344" s="27"/>
      <c r="V344" s="27"/>
      <c r="W344" s="27"/>
      <c r="X344" s="27"/>
      <c r="Y344" s="27"/>
      <c r="Z344" s="27"/>
      <c r="AA344" s="27"/>
      <c r="AB344" s="27"/>
      <c r="AC344" s="27"/>
      <c r="AD344" s="27"/>
      <c r="AE344" s="27"/>
      <c r="AF344" s="27"/>
      <c r="AG344" s="27"/>
      <c r="AH344" s="27"/>
      <c r="AI344" s="27"/>
      <c r="AJ344" s="27"/>
      <c r="AK344" s="27"/>
      <c r="AL344" s="27"/>
      <c r="AM344" s="27"/>
      <c r="AN344" s="27"/>
      <c r="AO344" s="27"/>
      <c r="AP344" s="27"/>
      <c r="AQ344" s="27"/>
      <c r="AR344" s="27"/>
      <c r="AS344" s="27"/>
      <c r="AT344" s="27"/>
      <c r="AU344" s="27"/>
    </row>
    <row r="345" spans="20:47" x14ac:dyDescent="0.2">
      <c r="T345" s="27"/>
      <c r="U345" s="27"/>
      <c r="V345" s="27"/>
      <c r="W345" s="27"/>
      <c r="X345" s="27"/>
      <c r="Y345" s="27"/>
      <c r="Z345" s="27"/>
      <c r="AA345" s="27"/>
      <c r="AB345" s="27"/>
      <c r="AC345" s="27"/>
      <c r="AD345" s="27"/>
      <c r="AE345" s="27"/>
      <c r="AF345" s="27"/>
      <c r="AG345" s="27"/>
      <c r="AH345" s="27"/>
      <c r="AI345" s="27"/>
      <c r="AJ345" s="27"/>
      <c r="AK345" s="27"/>
      <c r="AL345" s="27"/>
      <c r="AM345" s="27"/>
      <c r="AN345" s="27"/>
      <c r="AO345" s="27"/>
      <c r="AP345" s="27"/>
      <c r="AQ345" s="27"/>
      <c r="AR345" s="27"/>
      <c r="AS345" s="27"/>
      <c r="AT345" s="27"/>
      <c r="AU345" s="27"/>
    </row>
    <row r="346" spans="20:47" x14ac:dyDescent="0.2">
      <c r="T346" s="27"/>
      <c r="U346" s="27"/>
      <c r="V346" s="27"/>
      <c r="W346" s="27"/>
      <c r="X346" s="27"/>
      <c r="Y346" s="27"/>
      <c r="Z346" s="27"/>
      <c r="AA346" s="27"/>
      <c r="AB346" s="27"/>
      <c r="AC346" s="27"/>
      <c r="AD346" s="27"/>
      <c r="AE346" s="27"/>
      <c r="AF346" s="27"/>
      <c r="AG346" s="27"/>
      <c r="AH346" s="27"/>
      <c r="AI346" s="27"/>
      <c r="AJ346" s="27"/>
      <c r="AK346" s="27"/>
      <c r="AL346" s="27"/>
      <c r="AM346" s="27"/>
      <c r="AN346" s="27"/>
      <c r="AO346" s="27"/>
      <c r="AP346" s="27"/>
      <c r="AQ346" s="27"/>
      <c r="AR346" s="27"/>
      <c r="AS346" s="27"/>
      <c r="AT346" s="27"/>
      <c r="AU346" s="27"/>
    </row>
    <row r="347" spans="20:47" x14ac:dyDescent="0.2">
      <c r="T347" s="27"/>
      <c r="U347" s="27"/>
      <c r="V347" s="27"/>
      <c r="W347" s="27"/>
      <c r="X347" s="27"/>
      <c r="Y347" s="27"/>
      <c r="Z347" s="27"/>
      <c r="AA347" s="27"/>
      <c r="AB347" s="27"/>
      <c r="AC347" s="27"/>
      <c r="AD347" s="27"/>
      <c r="AE347" s="27"/>
      <c r="AF347" s="27"/>
      <c r="AG347" s="27"/>
      <c r="AH347" s="27"/>
      <c r="AI347" s="27"/>
      <c r="AJ347" s="27"/>
      <c r="AK347" s="27"/>
      <c r="AL347" s="27"/>
      <c r="AM347" s="27"/>
      <c r="AN347" s="27"/>
      <c r="AO347" s="27"/>
      <c r="AP347" s="27"/>
      <c r="AQ347" s="27"/>
      <c r="AR347" s="27"/>
      <c r="AS347" s="27"/>
      <c r="AT347" s="27"/>
      <c r="AU347" s="27"/>
    </row>
    <row r="348" spans="20:47" x14ac:dyDescent="0.2">
      <c r="T348" s="27"/>
      <c r="U348" s="27"/>
      <c r="V348" s="27"/>
      <c r="W348" s="27"/>
      <c r="X348" s="27"/>
      <c r="Y348" s="27"/>
      <c r="Z348" s="27"/>
      <c r="AA348" s="27"/>
      <c r="AB348" s="27"/>
      <c r="AC348" s="27"/>
      <c r="AD348" s="27"/>
      <c r="AE348" s="27"/>
      <c r="AF348" s="27"/>
      <c r="AG348" s="27"/>
      <c r="AH348" s="27"/>
      <c r="AI348" s="27"/>
      <c r="AJ348" s="27"/>
      <c r="AK348" s="27"/>
      <c r="AL348" s="27"/>
      <c r="AM348" s="27"/>
      <c r="AN348" s="27"/>
      <c r="AO348" s="27"/>
      <c r="AP348" s="27"/>
      <c r="AQ348" s="27"/>
      <c r="AR348" s="27"/>
      <c r="AS348" s="27"/>
      <c r="AT348" s="27"/>
      <c r="AU348" s="27"/>
    </row>
    <row r="349" spans="20:47" x14ac:dyDescent="0.2">
      <c r="T349" s="27"/>
      <c r="U349" s="27"/>
      <c r="V349" s="27"/>
      <c r="W349" s="27"/>
      <c r="X349" s="27"/>
      <c r="Y349" s="27"/>
      <c r="Z349" s="27"/>
      <c r="AA349" s="27"/>
      <c r="AB349" s="27"/>
      <c r="AC349" s="27"/>
      <c r="AD349" s="27"/>
      <c r="AE349" s="27"/>
      <c r="AF349" s="27"/>
      <c r="AG349" s="27"/>
      <c r="AH349" s="27"/>
      <c r="AI349" s="27"/>
      <c r="AJ349" s="27"/>
      <c r="AK349" s="27"/>
      <c r="AL349" s="27"/>
      <c r="AM349" s="27"/>
      <c r="AN349" s="27"/>
      <c r="AO349" s="27"/>
      <c r="AP349" s="27"/>
      <c r="AQ349" s="27"/>
      <c r="AR349" s="27"/>
      <c r="AS349" s="27"/>
      <c r="AT349" s="27"/>
      <c r="AU349" s="27"/>
    </row>
    <row r="350" spans="20:47" x14ac:dyDescent="0.2">
      <c r="T350" s="27"/>
      <c r="U350" s="27"/>
      <c r="V350" s="27"/>
      <c r="W350" s="27"/>
      <c r="X350" s="27"/>
      <c r="Y350" s="27"/>
      <c r="Z350" s="27"/>
      <c r="AA350" s="27"/>
      <c r="AB350" s="27"/>
      <c r="AC350" s="27"/>
      <c r="AD350" s="27"/>
      <c r="AE350" s="27"/>
      <c r="AF350" s="27"/>
      <c r="AG350" s="27"/>
      <c r="AH350" s="27"/>
      <c r="AI350" s="27"/>
      <c r="AJ350" s="27"/>
      <c r="AK350" s="27"/>
      <c r="AL350" s="27"/>
      <c r="AM350" s="27"/>
      <c r="AN350" s="27"/>
      <c r="AO350" s="27"/>
      <c r="AP350" s="27"/>
      <c r="AQ350" s="27"/>
      <c r="AR350" s="27"/>
      <c r="AS350" s="27"/>
      <c r="AT350" s="27"/>
      <c r="AU350" s="27"/>
    </row>
    <row r="351" spans="20:47" x14ac:dyDescent="0.2">
      <c r="T351" s="27"/>
      <c r="U351" s="27"/>
      <c r="V351" s="27"/>
      <c r="W351" s="27"/>
      <c r="X351" s="27"/>
      <c r="Y351" s="27"/>
      <c r="Z351" s="27"/>
      <c r="AA351" s="27"/>
      <c r="AB351" s="27"/>
      <c r="AC351" s="27"/>
      <c r="AD351" s="27"/>
      <c r="AE351" s="27"/>
      <c r="AF351" s="27"/>
      <c r="AG351" s="27"/>
      <c r="AH351" s="27"/>
      <c r="AI351" s="27"/>
      <c r="AJ351" s="27"/>
      <c r="AK351" s="27"/>
      <c r="AL351" s="27"/>
      <c r="AM351" s="27"/>
      <c r="AN351" s="27"/>
      <c r="AO351" s="27"/>
      <c r="AP351" s="27"/>
      <c r="AQ351" s="27"/>
      <c r="AR351" s="27"/>
      <c r="AS351" s="27"/>
      <c r="AT351" s="27"/>
      <c r="AU351" s="27"/>
    </row>
    <row r="352" spans="20:47" x14ac:dyDescent="0.2">
      <c r="T352" s="27"/>
      <c r="U352" s="27"/>
      <c r="V352" s="27"/>
      <c r="W352" s="27"/>
      <c r="X352" s="27"/>
      <c r="Y352" s="27"/>
      <c r="Z352" s="27"/>
      <c r="AA352" s="27"/>
      <c r="AB352" s="27"/>
      <c r="AC352" s="27"/>
      <c r="AD352" s="27"/>
      <c r="AE352" s="27"/>
      <c r="AF352" s="27"/>
      <c r="AG352" s="27"/>
      <c r="AH352" s="27"/>
      <c r="AI352" s="27"/>
      <c r="AJ352" s="27"/>
      <c r="AK352" s="27"/>
      <c r="AL352" s="27"/>
      <c r="AM352" s="27"/>
      <c r="AN352" s="27"/>
      <c r="AO352" s="27"/>
      <c r="AP352" s="27"/>
      <c r="AQ352" s="27"/>
      <c r="AR352" s="27"/>
      <c r="AS352" s="27"/>
      <c r="AT352" s="27"/>
      <c r="AU352" s="27"/>
    </row>
    <row r="353" spans="20:47" x14ac:dyDescent="0.2">
      <c r="T353" s="27"/>
      <c r="U353" s="27"/>
      <c r="V353" s="27"/>
      <c r="W353" s="27"/>
      <c r="X353" s="27"/>
      <c r="Y353" s="27"/>
      <c r="Z353" s="27"/>
      <c r="AA353" s="27"/>
      <c r="AB353" s="27"/>
      <c r="AC353" s="27"/>
      <c r="AD353" s="27"/>
      <c r="AE353" s="27"/>
      <c r="AF353" s="27"/>
      <c r="AG353" s="27"/>
      <c r="AH353" s="27"/>
      <c r="AI353" s="27"/>
      <c r="AJ353" s="27"/>
      <c r="AK353" s="27"/>
      <c r="AL353" s="27"/>
      <c r="AM353" s="27"/>
      <c r="AN353" s="27"/>
      <c r="AO353" s="27"/>
      <c r="AP353" s="27"/>
      <c r="AQ353" s="27"/>
      <c r="AR353" s="27"/>
      <c r="AS353" s="27"/>
      <c r="AT353" s="27"/>
      <c r="AU353" s="27"/>
    </row>
    <row r="354" spans="20:47" x14ac:dyDescent="0.2">
      <c r="T354" s="27"/>
      <c r="U354" s="27"/>
      <c r="V354" s="27"/>
      <c r="W354" s="27"/>
      <c r="X354" s="27"/>
      <c r="Y354" s="27"/>
      <c r="Z354" s="27"/>
      <c r="AA354" s="27"/>
      <c r="AB354" s="27"/>
      <c r="AC354" s="27"/>
      <c r="AD354" s="27"/>
      <c r="AE354" s="27"/>
      <c r="AF354" s="27"/>
      <c r="AG354" s="27"/>
      <c r="AH354" s="27"/>
      <c r="AI354" s="27"/>
      <c r="AJ354" s="27"/>
      <c r="AK354" s="27"/>
      <c r="AL354" s="27"/>
      <c r="AM354" s="27"/>
      <c r="AN354" s="27"/>
      <c r="AO354" s="27"/>
      <c r="AP354" s="27"/>
      <c r="AQ354" s="27"/>
      <c r="AR354" s="27"/>
      <c r="AS354" s="27"/>
      <c r="AT354" s="27"/>
      <c r="AU354" s="27"/>
    </row>
    <row r="355" spans="20:47" x14ac:dyDescent="0.2">
      <c r="T355" s="27"/>
      <c r="U355" s="27"/>
      <c r="V355" s="27"/>
      <c r="W355" s="27"/>
      <c r="X355" s="27"/>
      <c r="Y355" s="27"/>
      <c r="Z355" s="27"/>
      <c r="AA355" s="27"/>
      <c r="AB355" s="27"/>
      <c r="AC355" s="27"/>
      <c r="AD355" s="27"/>
      <c r="AE355" s="27"/>
      <c r="AF355" s="27"/>
      <c r="AG355" s="27"/>
      <c r="AH355" s="27"/>
      <c r="AI355" s="27"/>
      <c r="AJ355" s="27"/>
      <c r="AK355" s="27"/>
      <c r="AL355" s="27"/>
      <c r="AM355" s="27"/>
      <c r="AN355" s="27"/>
      <c r="AO355" s="27"/>
      <c r="AP355" s="27"/>
      <c r="AQ355" s="27"/>
      <c r="AR355" s="27"/>
      <c r="AS355" s="27"/>
      <c r="AT355" s="27"/>
      <c r="AU355" s="27"/>
    </row>
    <row r="356" spans="20:47" x14ac:dyDescent="0.2">
      <c r="T356" s="27"/>
      <c r="U356" s="27"/>
      <c r="V356" s="27"/>
      <c r="W356" s="27"/>
      <c r="X356" s="27"/>
      <c r="Y356" s="27"/>
      <c r="Z356" s="27"/>
      <c r="AA356" s="27"/>
      <c r="AB356" s="27"/>
      <c r="AC356" s="27"/>
      <c r="AD356" s="27"/>
      <c r="AE356" s="27"/>
      <c r="AF356" s="27"/>
      <c r="AG356" s="27"/>
      <c r="AH356" s="27"/>
      <c r="AI356" s="27"/>
      <c r="AJ356" s="27"/>
      <c r="AK356" s="27"/>
      <c r="AL356" s="27"/>
      <c r="AM356" s="27"/>
      <c r="AN356" s="27"/>
      <c r="AO356" s="27"/>
      <c r="AP356" s="27"/>
      <c r="AQ356" s="27"/>
      <c r="AR356" s="27"/>
      <c r="AS356" s="27"/>
      <c r="AT356" s="27"/>
      <c r="AU356" s="27"/>
    </row>
    <row r="357" spans="20:47" x14ac:dyDescent="0.2">
      <c r="T357" s="27"/>
      <c r="U357" s="27"/>
      <c r="V357" s="27"/>
      <c r="W357" s="27"/>
      <c r="X357" s="27"/>
      <c r="Y357" s="27"/>
      <c r="Z357" s="27"/>
      <c r="AA357" s="27"/>
      <c r="AB357" s="27"/>
      <c r="AC357" s="27"/>
      <c r="AD357" s="27"/>
      <c r="AE357" s="27"/>
      <c r="AF357" s="27"/>
      <c r="AG357" s="27"/>
      <c r="AH357" s="27"/>
      <c r="AI357" s="27"/>
      <c r="AJ357" s="27"/>
      <c r="AK357" s="27"/>
      <c r="AL357" s="27"/>
      <c r="AM357" s="27"/>
      <c r="AN357" s="27"/>
      <c r="AO357" s="27"/>
      <c r="AP357" s="27"/>
      <c r="AQ357" s="27"/>
      <c r="AR357" s="27"/>
      <c r="AS357" s="27"/>
      <c r="AT357" s="27"/>
      <c r="AU357" s="27"/>
    </row>
    <row r="358" spans="20:47" x14ac:dyDescent="0.2">
      <c r="T358" s="27"/>
      <c r="U358" s="27"/>
      <c r="V358" s="27"/>
      <c r="W358" s="27"/>
      <c r="X358" s="27"/>
      <c r="Y358" s="27"/>
      <c r="Z358" s="27"/>
      <c r="AA358" s="27"/>
      <c r="AB358" s="27"/>
      <c r="AC358" s="27"/>
      <c r="AD358" s="27"/>
      <c r="AE358" s="27"/>
      <c r="AF358" s="27"/>
      <c r="AG358" s="27"/>
      <c r="AH358" s="27"/>
      <c r="AI358" s="27"/>
      <c r="AJ358" s="27"/>
      <c r="AK358" s="27"/>
      <c r="AL358" s="27"/>
      <c r="AM358" s="27"/>
      <c r="AN358" s="27"/>
      <c r="AO358" s="27"/>
      <c r="AP358" s="27"/>
      <c r="AQ358" s="27"/>
      <c r="AR358" s="27"/>
      <c r="AS358" s="27"/>
      <c r="AT358" s="27"/>
      <c r="AU358" s="27"/>
    </row>
    <row r="359" spans="20:47" x14ac:dyDescent="0.2">
      <c r="T359" s="27"/>
      <c r="U359" s="27"/>
      <c r="V359" s="27"/>
      <c r="W359" s="27"/>
      <c r="X359" s="27"/>
      <c r="Y359" s="27"/>
      <c r="Z359" s="27"/>
      <c r="AA359" s="27"/>
      <c r="AB359" s="27"/>
      <c r="AC359" s="27"/>
      <c r="AD359" s="27"/>
      <c r="AE359" s="27"/>
      <c r="AF359" s="27"/>
      <c r="AG359" s="27"/>
      <c r="AH359" s="27"/>
      <c r="AI359" s="27"/>
      <c r="AJ359" s="27"/>
      <c r="AK359" s="27"/>
      <c r="AL359" s="27"/>
      <c r="AM359" s="27"/>
      <c r="AN359" s="27"/>
      <c r="AO359" s="27"/>
      <c r="AP359" s="27"/>
      <c r="AQ359" s="27"/>
      <c r="AR359" s="27"/>
      <c r="AS359" s="27"/>
      <c r="AT359" s="27"/>
      <c r="AU359" s="27"/>
    </row>
    <row r="360" spans="20:47" x14ac:dyDescent="0.2">
      <c r="T360" s="27"/>
      <c r="U360" s="27"/>
      <c r="V360" s="27"/>
      <c r="W360" s="27"/>
      <c r="X360" s="27"/>
      <c r="Y360" s="27"/>
      <c r="Z360" s="27"/>
      <c r="AA360" s="27"/>
      <c r="AB360" s="27"/>
      <c r="AC360" s="27"/>
      <c r="AD360" s="27"/>
      <c r="AE360" s="27"/>
      <c r="AF360" s="27"/>
      <c r="AG360" s="27"/>
      <c r="AH360" s="27"/>
      <c r="AI360" s="27"/>
      <c r="AJ360" s="27"/>
      <c r="AK360" s="27"/>
      <c r="AL360" s="27"/>
      <c r="AM360" s="27"/>
      <c r="AN360" s="27"/>
      <c r="AO360" s="27"/>
      <c r="AP360" s="27"/>
      <c r="AQ360" s="27"/>
      <c r="AR360" s="27"/>
      <c r="AS360" s="27"/>
      <c r="AT360" s="27"/>
      <c r="AU360" s="27"/>
    </row>
    <row r="361" spans="20:47" x14ac:dyDescent="0.2">
      <c r="T361" s="27"/>
      <c r="U361" s="27"/>
      <c r="V361" s="27"/>
      <c r="W361" s="27"/>
      <c r="X361" s="27"/>
      <c r="Y361" s="27"/>
      <c r="Z361" s="27"/>
      <c r="AA361" s="27"/>
      <c r="AB361" s="27"/>
      <c r="AC361" s="27"/>
      <c r="AD361" s="27"/>
      <c r="AE361" s="27"/>
      <c r="AF361" s="27"/>
      <c r="AG361" s="27"/>
      <c r="AH361" s="27"/>
      <c r="AI361" s="27"/>
      <c r="AJ361" s="27"/>
      <c r="AK361" s="27"/>
      <c r="AL361" s="27"/>
      <c r="AM361" s="27"/>
      <c r="AN361" s="27"/>
      <c r="AO361" s="27"/>
      <c r="AP361" s="27"/>
      <c r="AQ361" s="27"/>
      <c r="AR361" s="27"/>
      <c r="AS361" s="27"/>
      <c r="AT361" s="27"/>
      <c r="AU361" s="27"/>
    </row>
    <row r="362" spans="20:47" x14ac:dyDescent="0.2">
      <c r="T362" s="27"/>
      <c r="U362" s="27"/>
      <c r="V362" s="27"/>
      <c r="W362" s="27"/>
      <c r="X362" s="27"/>
      <c r="Y362" s="27"/>
      <c r="Z362" s="27"/>
      <c r="AA362" s="27"/>
      <c r="AB362" s="27"/>
      <c r="AC362" s="27"/>
      <c r="AD362" s="27"/>
      <c r="AE362" s="27"/>
      <c r="AF362" s="27"/>
      <c r="AG362" s="27"/>
      <c r="AH362" s="27"/>
      <c r="AI362" s="27"/>
      <c r="AJ362" s="27"/>
      <c r="AK362" s="27"/>
      <c r="AL362" s="27"/>
      <c r="AM362" s="27"/>
      <c r="AN362" s="27"/>
      <c r="AO362" s="27"/>
      <c r="AP362" s="27"/>
      <c r="AQ362" s="27"/>
      <c r="AR362" s="27"/>
      <c r="AS362" s="27"/>
      <c r="AT362" s="27"/>
      <c r="AU362" s="27"/>
    </row>
    <row r="363" spans="20:47" x14ac:dyDescent="0.2">
      <c r="T363" s="27"/>
      <c r="U363" s="27"/>
      <c r="V363" s="27"/>
      <c r="W363" s="27"/>
      <c r="X363" s="27"/>
      <c r="Y363" s="27"/>
      <c r="Z363" s="27"/>
      <c r="AA363" s="27"/>
      <c r="AB363" s="27"/>
      <c r="AC363" s="27"/>
      <c r="AD363" s="27"/>
      <c r="AE363" s="27"/>
      <c r="AF363" s="27"/>
      <c r="AG363" s="27"/>
      <c r="AH363" s="27"/>
      <c r="AI363" s="27"/>
      <c r="AJ363" s="27"/>
      <c r="AK363" s="27"/>
      <c r="AL363" s="27"/>
      <c r="AM363" s="27"/>
      <c r="AN363" s="27"/>
      <c r="AO363" s="27"/>
      <c r="AP363" s="27"/>
      <c r="AQ363" s="27"/>
      <c r="AR363" s="27"/>
      <c r="AS363" s="27"/>
      <c r="AT363" s="27"/>
      <c r="AU363" s="27"/>
    </row>
    <row r="364" spans="20:47" x14ac:dyDescent="0.2">
      <c r="T364" s="27"/>
      <c r="U364" s="27"/>
      <c r="V364" s="27"/>
      <c r="W364" s="27"/>
      <c r="X364" s="27"/>
      <c r="Y364" s="27"/>
      <c r="Z364" s="27"/>
      <c r="AA364" s="27"/>
      <c r="AB364" s="27"/>
      <c r="AC364" s="27"/>
      <c r="AD364" s="27"/>
      <c r="AE364" s="27"/>
      <c r="AF364" s="27"/>
      <c r="AG364" s="27"/>
      <c r="AH364" s="27"/>
      <c r="AI364" s="27"/>
      <c r="AJ364" s="27"/>
      <c r="AK364" s="27"/>
      <c r="AL364" s="27"/>
      <c r="AM364" s="27"/>
      <c r="AN364" s="27"/>
      <c r="AO364" s="27"/>
      <c r="AP364" s="27"/>
      <c r="AQ364" s="27"/>
      <c r="AR364" s="27"/>
      <c r="AS364" s="27"/>
      <c r="AT364" s="27"/>
      <c r="AU364" s="27"/>
    </row>
    <row r="365" spans="20:47" x14ac:dyDescent="0.2">
      <c r="T365" s="27"/>
      <c r="U365" s="27"/>
      <c r="V365" s="27"/>
      <c r="W365" s="27"/>
      <c r="X365" s="27"/>
      <c r="Y365" s="27"/>
      <c r="Z365" s="27"/>
      <c r="AA365" s="27"/>
      <c r="AB365" s="27"/>
      <c r="AC365" s="27"/>
      <c r="AD365" s="27"/>
      <c r="AE365" s="27"/>
      <c r="AF365" s="27"/>
      <c r="AG365" s="27"/>
      <c r="AH365" s="27"/>
      <c r="AI365" s="27"/>
      <c r="AJ365" s="27"/>
      <c r="AK365" s="27"/>
      <c r="AL365" s="27"/>
      <c r="AM365" s="27"/>
      <c r="AN365" s="27"/>
      <c r="AO365" s="27"/>
      <c r="AP365" s="27"/>
      <c r="AQ365" s="27"/>
      <c r="AR365" s="27"/>
      <c r="AS365" s="27"/>
      <c r="AT365" s="27"/>
      <c r="AU365" s="27"/>
    </row>
    <row r="366" spans="20:47" x14ac:dyDescent="0.2">
      <c r="T366" s="27"/>
      <c r="U366" s="27"/>
      <c r="V366" s="27"/>
      <c r="W366" s="27"/>
      <c r="X366" s="27"/>
      <c r="Y366" s="27"/>
      <c r="Z366" s="27"/>
      <c r="AA366" s="27"/>
      <c r="AB366" s="27"/>
      <c r="AC366" s="27"/>
      <c r="AD366" s="27"/>
      <c r="AE366" s="27"/>
      <c r="AF366" s="27"/>
      <c r="AG366" s="27"/>
      <c r="AH366" s="27"/>
      <c r="AI366" s="27"/>
      <c r="AJ366" s="27"/>
      <c r="AK366" s="27"/>
      <c r="AL366" s="27"/>
      <c r="AM366" s="27"/>
      <c r="AN366" s="27"/>
      <c r="AO366" s="27"/>
      <c r="AP366" s="27"/>
      <c r="AQ366" s="27"/>
      <c r="AR366" s="27"/>
      <c r="AS366" s="27"/>
      <c r="AT366" s="27"/>
      <c r="AU366" s="27"/>
    </row>
    <row r="367" spans="20:47" x14ac:dyDescent="0.2">
      <c r="T367" s="27"/>
      <c r="U367" s="27"/>
      <c r="V367" s="27"/>
      <c r="W367" s="27"/>
      <c r="X367" s="27"/>
      <c r="Y367" s="27"/>
      <c r="Z367" s="27"/>
      <c r="AA367" s="27"/>
      <c r="AB367" s="27"/>
      <c r="AC367" s="27"/>
      <c r="AD367" s="27"/>
      <c r="AE367" s="27"/>
      <c r="AF367" s="27"/>
      <c r="AG367" s="27"/>
      <c r="AH367" s="27"/>
      <c r="AI367" s="27"/>
      <c r="AJ367" s="27"/>
      <c r="AK367" s="27"/>
      <c r="AL367" s="27"/>
      <c r="AM367" s="27"/>
      <c r="AN367" s="27"/>
      <c r="AO367" s="27"/>
      <c r="AP367" s="27"/>
      <c r="AQ367" s="27"/>
      <c r="AR367" s="27"/>
      <c r="AS367" s="27"/>
      <c r="AT367" s="27"/>
      <c r="AU367" s="27"/>
    </row>
    <row r="368" spans="20:47" x14ac:dyDescent="0.2">
      <c r="T368" s="27"/>
      <c r="U368" s="27"/>
      <c r="V368" s="27"/>
      <c r="W368" s="27"/>
      <c r="X368" s="27"/>
      <c r="Y368" s="27"/>
      <c r="Z368" s="27"/>
      <c r="AA368" s="27"/>
      <c r="AB368" s="27"/>
      <c r="AC368" s="27"/>
      <c r="AD368" s="27"/>
      <c r="AE368" s="27"/>
      <c r="AF368" s="27"/>
      <c r="AG368" s="27"/>
      <c r="AH368" s="27"/>
      <c r="AI368" s="27"/>
      <c r="AJ368" s="27"/>
      <c r="AK368" s="27"/>
      <c r="AL368" s="27"/>
      <c r="AM368" s="27"/>
      <c r="AN368" s="27"/>
      <c r="AO368" s="27"/>
      <c r="AP368" s="27"/>
      <c r="AQ368" s="27"/>
      <c r="AR368" s="27"/>
      <c r="AS368" s="27"/>
      <c r="AT368" s="27"/>
      <c r="AU368" s="27"/>
    </row>
    <row r="369" spans="20:47" x14ac:dyDescent="0.2">
      <c r="T369" s="27"/>
      <c r="U369" s="27"/>
      <c r="V369" s="27"/>
      <c r="W369" s="27"/>
      <c r="X369" s="27"/>
      <c r="Y369" s="27"/>
      <c r="Z369" s="27"/>
      <c r="AA369" s="27"/>
      <c r="AB369" s="27"/>
      <c r="AC369" s="27"/>
      <c r="AD369" s="27"/>
      <c r="AE369" s="27"/>
      <c r="AF369" s="27"/>
      <c r="AG369" s="27"/>
      <c r="AH369" s="27"/>
      <c r="AI369" s="27"/>
      <c r="AJ369" s="27"/>
      <c r="AK369" s="27"/>
      <c r="AL369" s="27"/>
      <c r="AM369" s="27"/>
      <c r="AN369" s="27"/>
      <c r="AO369" s="27"/>
      <c r="AP369" s="27"/>
      <c r="AQ369" s="27"/>
      <c r="AR369" s="27"/>
      <c r="AS369" s="27"/>
      <c r="AT369" s="27"/>
      <c r="AU369" s="27"/>
    </row>
    <row r="370" spans="20:47" x14ac:dyDescent="0.2">
      <c r="T370" s="27"/>
      <c r="U370" s="27"/>
      <c r="V370" s="27"/>
      <c r="W370" s="27"/>
      <c r="X370" s="27"/>
      <c r="Y370" s="27"/>
      <c r="Z370" s="27"/>
      <c r="AA370" s="27"/>
      <c r="AB370" s="27"/>
      <c r="AC370" s="27"/>
      <c r="AD370" s="27"/>
      <c r="AE370" s="27"/>
      <c r="AF370" s="27"/>
      <c r="AG370" s="27"/>
      <c r="AH370" s="27"/>
      <c r="AI370" s="27"/>
      <c r="AJ370" s="27"/>
      <c r="AK370" s="27"/>
      <c r="AL370" s="27"/>
      <c r="AM370" s="27"/>
      <c r="AN370" s="27"/>
      <c r="AO370" s="27"/>
      <c r="AP370" s="27"/>
      <c r="AQ370" s="27"/>
      <c r="AR370" s="27"/>
      <c r="AS370" s="27"/>
      <c r="AT370" s="27"/>
      <c r="AU370" s="27"/>
    </row>
    <row r="371" spans="20:47" x14ac:dyDescent="0.2">
      <c r="T371" s="27"/>
      <c r="U371" s="27"/>
      <c r="V371" s="27"/>
      <c r="W371" s="27"/>
      <c r="X371" s="27"/>
      <c r="Y371" s="27"/>
      <c r="Z371" s="27"/>
      <c r="AA371" s="27"/>
      <c r="AB371" s="27"/>
      <c r="AC371" s="27"/>
      <c r="AD371" s="27"/>
      <c r="AE371" s="27"/>
      <c r="AF371" s="27"/>
      <c r="AG371" s="27"/>
      <c r="AH371" s="27"/>
      <c r="AI371" s="27"/>
      <c r="AJ371" s="27"/>
      <c r="AK371" s="27"/>
      <c r="AL371" s="27"/>
      <c r="AM371" s="27"/>
      <c r="AN371" s="27"/>
      <c r="AO371" s="27"/>
      <c r="AP371" s="27"/>
      <c r="AQ371" s="27"/>
      <c r="AR371" s="27"/>
      <c r="AS371" s="27"/>
      <c r="AT371" s="27"/>
      <c r="AU371" s="27"/>
    </row>
    <row r="372" spans="20:47" x14ac:dyDescent="0.2">
      <c r="T372" s="27"/>
      <c r="U372" s="27"/>
      <c r="V372" s="27"/>
      <c r="W372" s="27"/>
      <c r="X372" s="27"/>
      <c r="Y372" s="27"/>
      <c r="Z372" s="27"/>
      <c r="AA372" s="27"/>
      <c r="AB372" s="27"/>
      <c r="AC372" s="27"/>
      <c r="AD372" s="27"/>
      <c r="AE372" s="27"/>
      <c r="AF372" s="27"/>
      <c r="AG372" s="27"/>
      <c r="AH372" s="27"/>
      <c r="AI372" s="27"/>
      <c r="AJ372" s="27"/>
      <c r="AK372" s="27"/>
      <c r="AL372" s="27"/>
      <c r="AM372" s="27"/>
      <c r="AN372" s="27"/>
      <c r="AO372" s="27"/>
      <c r="AP372" s="27"/>
      <c r="AQ372" s="27"/>
      <c r="AR372" s="27"/>
      <c r="AS372" s="27"/>
      <c r="AT372" s="27"/>
      <c r="AU372" s="27"/>
    </row>
    <row r="373" spans="20:47" x14ac:dyDescent="0.2">
      <c r="T373" s="27"/>
      <c r="U373" s="27"/>
      <c r="V373" s="27"/>
      <c r="W373" s="27"/>
      <c r="X373" s="27"/>
      <c r="Y373" s="27"/>
      <c r="Z373" s="27"/>
      <c r="AA373" s="27"/>
      <c r="AB373" s="27"/>
      <c r="AC373" s="27"/>
      <c r="AD373" s="27"/>
      <c r="AE373" s="27"/>
      <c r="AF373" s="27"/>
      <c r="AG373" s="27"/>
      <c r="AH373" s="27"/>
      <c r="AI373" s="27"/>
      <c r="AJ373" s="27"/>
      <c r="AK373" s="27"/>
      <c r="AL373" s="27"/>
      <c r="AM373" s="27"/>
      <c r="AN373" s="27"/>
      <c r="AO373" s="27"/>
      <c r="AP373" s="27"/>
      <c r="AQ373" s="27"/>
      <c r="AR373" s="27"/>
      <c r="AS373" s="27"/>
      <c r="AT373" s="27"/>
      <c r="AU373" s="27"/>
    </row>
    <row r="374" spans="20:47" x14ac:dyDescent="0.2">
      <c r="T374" s="27"/>
      <c r="U374" s="27"/>
      <c r="V374" s="27"/>
      <c r="W374" s="27"/>
      <c r="X374" s="27"/>
      <c r="Y374" s="27"/>
      <c r="Z374" s="27"/>
      <c r="AA374" s="27"/>
      <c r="AB374" s="27"/>
      <c r="AC374" s="27"/>
      <c r="AD374" s="27"/>
      <c r="AE374" s="27"/>
      <c r="AF374" s="27"/>
      <c r="AG374" s="27"/>
      <c r="AH374" s="27"/>
      <c r="AI374" s="27"/>
      <c r="AJ374" s="27"/>
      <c r="AK374" s="27"/>
      <c r="AL374" s="27"/>
      <c r="AM374" s="27"/>
      <c r="AN374" s="27"/>
      <c r="AO374" s="27"/>
      <c r="AP374" s="27"/>
      <c r="AQ374" s="27"/>
      <c r="AR374" s="27"/>
      <c r="AS374" s="27"/>
      <c r="AT374" s="27"/>
      <c r="AU374" s="27"/>
    </row>
    <row r="375" spans="20:47" x14ac:dyDescent="0.2">
      <c r="T375" s="27"/>
      <c r="U375" s="27"/>
      <c r="V375" s="27"/>
      <c r="W375" s="27"/>
      <c r="X375" s="27"/>
      <c r="Y375" s="27"/>
      <c r="Z375" s="27"/>
      <c r="AA375" s="27"/>
      <c r="AB375" s="27"/>
      <c r="AC375" s="27"/>
      <c r="AD375" s="27"/>
      <c r="AE375" s="27"/>
      <c r="AF375" s="27"/>
      <c r="AG375" s="27"/>
      <c r="AH375" s="27"/>
      <c r="AI375" s="27"/>
      <c r="AJ375" s="27"/>
      <c r="AK375" s="27"/>
      <c r="AL375" s="27"/>
      <c r="AM375" s="27"/>
      <c r="AN375" s="27"/>
      <c r="AO375" s="27"/>
      <c r="AP375" s="27"/>
      <c r="AQ375" s="27"/>
      <c r="AR375" s="27"/>
      <c r="AS375" s="27"/>
      <c r="AT375" s="27"/>
      <c r="AU375" s="27"/>
    </row>
    <row r="376" spans="20:47" x14ac:dyDescent="0.2">
      <c r="T376" s="27"/>
      <c r="U376" s="27"/>
      <c r="V376" s="27"/>
      <c r="W376" s="27"/>
      <c r="X376" s="27"/>
      <c r="Y376" s="27"/>
      <c r="Z376" s="27"/>
      <c r="AA376" s="27"/>
      <c r="AB376" s="27"/>
      <c r="AC376" s="27"/>
      <c r="AD376" s="27"/>
      <c r="AE376" s="27"/>
      <c r="AF376" s="27"/>
      <c r="AG376" s="27"/>
      <c r="AH376" s="27"/>
      <c r="AI376" s="27"/>
      <c r="AJ376" s="27"/>
      <c r="AK376" s="27"/>
      <c r="AL376" s="27"/>
      <c r="AM376" s="27"/>
      <c r="AN376" s="27"/>
      <c r="AO376" s="27"/>
      <c r="AP376" s="27"/>
      <c r="AQ376" s="27"/>
      <c r="AR376" s="27"/>
      <c r="AS376" s="27"/>
      <c r="AT376" s="27"/>
      <c r="AU376" s="27"/>
    </row>
    <row r="377" spans="20:47" x14ac:dyDescent="0.2">
      <c r="T377" s="27"/>
      <c r="U377" s="27"/>
      <c r="V377" s="27"/>
      <c r="W377" s="27"/>
      <c r="X377" s="27"/>
      <c r="Y377" s="27"/>
      <c r="Z377" s="27"/>
      <c r="AA377" s="27"/>
      <c r="AB377" s="27"/>
      <c r="AC377" s="27"/>
      <c r="AD377" s="27"/>
      <c r="AE377" s="27"/>
      <c r="AF377" s="27"/>
      <c r="AG377" s="27"/>
      <c r="AH377" s="27"/>
      <c r="AI377" s="27"/>
      <c r="AJ377" s="27"/>
      <c r="AK377" s="27"/>
      <c r="AL377" s="27"/>
      <c r="AM377" s="27"/>
      <c r="AN377" s="27"/>
      <c r="AO377" s="27"/>
      <c r="AP377" s="27"/>
      <c r="AQ377" s="27"/>
      <c r="AR377" s="27"/>
      <c r="AS377" s="27"/>
      <c r="AT377" s="27"/>
      <c r="AU377" s="27"/>
    </row>
    <row r="378" spans="20:47" x14ac:dyDescent="0.2">
      <c r="T378" s="27"/>
      <c r="U378" s="27"/>
      <c r="V378" s="27"/>
      <c r="W378" s="27"/>
      <c r="X378" s="27"/>
      <c r="Y378" s="27"/>
      <c r="Z378" s="27"/>
      <c r="AA378" s="27"/>
      <c r="AB378" s="27"/>
      <c r="AC378" s="27"/>
      <c r="AD378" s="27"/>
      <c r="AE378" s="27"/>
      <c r="AF378" s="27"/>
      <c r="AG378" s="27"/>
      <c r="AH378" s="27"/>
      <c r="AI378" s="27"/>
      <c r="AJ378" s="27"/>
      <c r="AK378" s="27"/>
      <c r="AL378" s="27"/>
      <c r="AM378" s="27"/>
      <c r="AN378" s="27"/>
      <c r="AO378" s="27"/>
      <c r="AP378" s="27"/>
      <c r="AQ378" s="27"/>
      <c r="AR378" s="27"/>
      <c r="AS378" s="27"/>
      <c r="AT378" s="27"/>
      <c r="AU378" s="27"/>
    </row>
    <row r="379" spans="20:47" x14ac:dyDescent="0.2">
      <c r="T379" s="27"/>
      <c r="U379" s="27"/>
      <c r="V379" s="27"/>
      <c r="W379" s="27"/>
      <c r="X379" s="27"/>
      <c r="Y379" s="27"/>
      <c r="Z379" s="27"/>
      <c r="AA379" s="27"/>
      <c r="AB379" s="27"/>
      <c r="AC379" s="27"/>
      <c r="AD379" s="27"/>
      <c r="AE379" s="27"/>
      <c r="AF379" s="27"/>
      <c r="AG379" s="27"/>
      <c r="AH379" s="27"/>
      <c r="AI379" s="27"/>
      <c r="AJ379" s="27"/>
      <c r="AK379" s="27"/>
      <c r="AL379" s="27"/>
      <c r="AM379" s="27"/>
      <c r="AN379" s="27"/>
      <c r="AO379" s="27"/>
      <c r="AP379" s="27"/>
      <c r="AQ379" s="27"/>
      <c r="AR379" s="27"/>
      <c r="AS379" s="27"/>
      <c r="AT379" s="27"/>
      <c r="AU379" s="27"/>
    </row>
    <row r="380" spans="20:47" x14ac:dyDescent="0.2">
      <c r="T380" s="27"/>
      <c r="U380" s="27"/>
      <c r="V380" s="27"/>
      <c r="W380" s="27"/>
      <c r="X380" s="27"/>
      <c r="Y380" s="27"/>
      <c r="Z380" s="27"/>
      <c r="AA380" s="27"/>
      <c r="AB380" s="27"/>
      <c r="AC380" s="27"/>
      <c r="AD380" s="27"/>
      <c r="AE380" s="27"/>
      <c r="AF380" s="27"/>
      <c r="AG380" s="27"/>
      <c r="AH380" s="27"/>
      <c r="AI380" s="27"/>
      <c r="AJ380" s="27"/>
      <c r="AK380" s="27"/>
      <c r="AL380" s="27"/>
      <c r="AM380" s="27"/>
      <c r="AN380" s="27"/>
      <c r="AO380" s="27"/>
      <c r="AP380" s="27"/>
      <c r="AQ380" s="27"/>
      <c r="AR380" s="27"/>
      <c r="AS380" s="27"/>
      <c r="AT380" s="27"/>
      <c r="AU380" s="27"/>
    </row>
    <row r="381" spans="20:47" x14ac:dyDescent="0.2">
      <c r="T381" s="27"/>
      <c r="U381" s="27"/>
      <c r="V381" s="27"/>
      <c r="W381" s="27"/>
      <c r="X381" s="27"/>
      <c r="Y381" s="27"/>
      <c r="Z381" s="27"/>
      <c r="AA381" s="27"/>
      <c r="AB381" s="27"/>
      <c r="AC381" s="27"/>
      <c r="AD381" s="27"/>
      <c r="AE381" s="27"/>
      <c r="AF381" s="27"/>
      <c r="AG381" s="27"/>
      <c r="AH381" s="27"/>
      <c r="AI381" s="27"/>
      <c r="AJ381" s="27"/>
      <c r="AK381" s="27"/>
      <c r="AL381" s="27"/>
      <c r="AM381" s="27"/>
      <c r="AN381" s="27"/>
      <c r="AO381" s="27"/>
      <c r="AP381" s="27"/>
      <c r="AQ381" s="27"/>
      <c r="AR381" s="27"/>
      <c r="AS381" s="27"/>
      <c r="AT381" s="27"/>
      <c r="AU381" s="27"/>
    </row>
  </sheetData>
  <mergeCells count="3">
    <mergeCell ref="B2:L2"/>
    <mergeCell ref="B4:L4"/>
    <mergeCell ref="O4:R4"/>
  </mergeCells>
  <printOptions gridLines="1"/>
  <pageMargins left="0.7" right="0.7" top="0.75" bottom="0.75" header="0.3" footer="0.3"/>
  <pageSetup paperSize="9" orientation="landscape" horizontalDpi="300" verticalDpi="30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6AEE0-C06B-45B1-B272-4C9B49307C27}">
  <dimension ref="A1"/>
  <sheetViews>
    <sheetView topLeftCell="A33" zoomScale="90" zoomScaleNormal="90" workbookViewId="0">
      <selection activeCell="A16" sqref="A16"/>
    </sheetView>
  </sheetViews>
  <sheetFormatPr defaultRowHeight="15" x14ac:dyDescent="0.25"/>
  <cols>
    <col min="1" max="1" width="3.28515625" customWidth="1"/>
    <col min="9" max="9" width="9.140625" customWidth="1"/>
    <col min="16" max="16" width="1.7109375" customWidth="1"/>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E90D5-6978-4418-88D9-8DFA77A53BBE}">
  <dimension ref="A2:S29"/>
  <sheetViews>
    <sheetView tabSelected="1" zoomScaleNormal="100" workbookViewId="0">
      <pane ySplit="2" topLeftCell="A3" activePane="bottomLeft" state="frozen"/>
      <selection activeCell="A16" sqref="A16"/>
      <selection pane="bottomLeft" activeCell="A16" sqref="A16"/>
    </sheetView>
  </sheetViews>
  <sheetFormatPr defaultRowHeight="15" x14ac:dyDescent="0.25"/>
  <cols>
    <col min="1" max="1" width="2.85546875" style="9" customWidth="1"/>
    <col min="2" max="2" width="15.85546875" style="9" bestFit="1" customWidth="1"/>
    <col min="3" max="3" width="8.85546875" style="9" customWidth="1"/>
    <col min="4" max="4" width="14" style="9" bestFit="1" customWidth="1"/>
    <col min="5" max="5" width="11.42578125" style="9" bestFit="1" customWidth="1"/>
    <col min="6" max="6" width="9.28515625" style="9" bestFit="1" customWidth="1"/>
    <col min="7" max="7" width="13.7109375" style="9" bestFit="1" customWidth="1"/>
    <col min="8" max="8" width="12.5703125" style="9" bestFit="1" customWidth="1"/>
    <col min="9" max="9" width="9.140625" style="9" customWidth="1"/>
    <col min="10" max="10" width="10.5703125" style="9" customWidth="1"/>
    <col min="11" max="11" width="8.42578125" style="9" bestFit="1" customWidth="1"/>
    <col min="12" max="12" width="8.42578125" style="9" customWidth="1"/>
    <col min="13" max="13" width="15.28515625" style="9" bestFit="1" customWidth="1"/>
    <col min="14" max="14" width="15.140625" style="9" bestFit="1" customWidth="1"/>
    <col min="15" max="15" width="14.7109375" style="9" bestFit="1" customWidth="1"/>
    <col min="16" max="16" width="12.42578125" style="9" bestFit="1" customWidth="1"/>
    <col min="17" max="17" width="19" style="9" bestFit="1" customWidth="1"/>
    <col min="18" max="18" width="15.85546875" style="9" bestFit="1" customWidth="1"/>
    <col min="19" max="16384" width="9.140625" style="9"/>
  </cols>
  <sheetData>
    <row r="2" spans="1:19" s="3" customFormat="1" ht="32.25" customHeight="1" x14ac:dyDescent="0.25">
      <c r="A2" s="1" t="s">
        <v>0</v>
      </c>
      <c r="B2" s="2" t="s">
        <v>1</v>
      </c>
      <c r="C2" s="2" t="s">
        <v>2</v>
      </c>
      <c r="D2" s="2" t="s">
        <v>3</v>
      </c>
      <c r="E2" s="2" t="s">
        <v>4</v>
      </c>
      <c r="F2" s="2" t="s">
        <v>5</v>
      </c>
      <c r="G2" s="2" t="s">
        <v>6</v>
      </c>
      <c r="H2" s="2" t="s">
        <v>7</v>
      </c>
      <c r="I2" s="2" t="s">
        <v>8</v>
      </c>
      <c r="J2" s="2" t="s">
        <v>9</v>
      </c>
      <c r="K2" s="2" t="s">
        <v>10</v>
      </c>
      <c r="L2" s="2" t="s">
        <v>11</v>
      </c>
      <c r="M2" s="2" t="s">
        <v>12</v>
      </c>
      <c r="N2" s="2" t="s">
        <v>13</v>
      </c>
      <c r="O2" s="3" t="s">
        <v>14</v>
      </c>
    </row>
    <row r="3" spans="1:19" x14ac:dyDescent="0.25">
      <c r="A3" s="4">
        <v>1</v>
      </c>
      <c r="B3" s="5" t="s">
        <v>15</v>
      </c>
      <c r="C3" s="6">
        <v>1284.3</v>
      </c>
      <c r="D3" s="6">
        <v>93482.6</v>
      </c>
      <c r="E3" s="7">
        <v>265</v>
      </c>
      <c r="F3" s="7">
        <v>0.04</v>
      </c>
      <c r="G3" s="7">
        <v>56.67</v>
      </c>
      <c r="H3" s="7"/>
      <c r="I3" s="7">
        <v>115.53</v>
      </c>
      <c r="J3" s="7">
        <v>0.56000000000000005</v>
      </c>
      <c r="K3" s="7">
        <v>67.92</v>
      </c>
      <c r="L3" s="7"/>
      <c r="M3" s="8">
        <v>17.53</v>
      </c>
      <c r="N3" s="8">
        <v>20.059999999999999</v>
      </c>
    </row>
    <row r="4" spans="1:19" x14ac:dyDescent="0.25">
      <c r="A4" s="4">
        <v>2</v>
      </c>
      <c r="B4" s="5" t="s">
        <v>16</v>
      </c>
      <c r="C4" s="6">
        <v>2114</v>
      </c>
      <c r="D4" s="6">
        <v>55872.9</v>
      </c>
      <c r="E4" s="7">
        <v>102.03</v>
      </c>
      <c r="F4" s="7">
        <v>0.02</v>
      </c>
      <c r="G4" s="7">
        <v>70.84</v>
      </c>
      <c r="H4" s="7"/>
      <c r="I4" s="7">
        <v>493.75</v>
      </c>
      <c r="J4" s="7">
        <v>0.11</v>
      </c>
      <c r="K4" s="10">
        <v>136.27000000000001</v>
      </c>
      <c r="L4" s="7"/>
      <c r="M4" s="7">
        <v>8.27</v>
      </c>
      <c r="N4" s="7">
        <v>11.44</v>
      </c>
    </row>
    <row r="5" spans="1:19" x14ac:dyDescent="0.25">
      <c r="A5" s="4">
        <v>3</v>
      </c>
      <c r="B5" s="5" t="s">
        <v>17</v>
      </c>
      <c r="C5" s="6">
        <v>1666.15</v>
      </c>
      <c r="D5" s="6">
        <v>22273.64</v>
      </c>
      <c r="E5" s="10">
        <v>818.36</v>
      </c>
      <c r="F5" s="7">
        <v>0.34</v>
      </c>
      <c r="G5" s="7">
        <v>40.26</v>
      </c>
      <c r="H5" s="7"/>
      <c r="I5" s="7">
        <v>-154.88999999999999</v>
      </c>
      <c r="J5" s="7">
        <v>0.36</v>
      </c>
      <c r="K5" s="10">
        <v>87.09</v>
      </c>
      <c r="L5" s="7"/>
      <c r="M5" s="7">
        <v>9.82</v>
      </c>
      <c r="N5" s="7">
        <v>11.61</v>
      </c>
    </row>
    <row r="6" spans="1:19" x14ac:dyDescent="0.25">
      <c r="A6" s="4">
        <v>4</v>
      </c>
      <c r="B6" s="5" t="s">
        <v>18</v>
      </c>
      <c r="C6" s="6">
        <v>330.85</v>
      </c>
      <c r="D6" s="6">
        <v>9250.07</v>
      </c>
      <c r="E6" s="7">
        <v>792.65</v>
      </c>
      <c r="F6" s="7">
        <v>1.95</v>
      </c>
      <c r="G6" s="8">
        <v>80.91</v>
      </c>
      <c r="H6" s="7"/>
      <c r="I6" s="8">
        <v>50.78</v>
      </c>
      <c r="J6" s="7">
        <v>1.24</v>
      </c>
      <c r="K6" s="7">
        <v>5745.38</v>
      </c>
      <c r="L6" s="7"/>
      <c r="M6" s="7">
        <v>0.4</v>
      </c>
      <c r="N6" s="7">
        <v>11.38</v>
      </c>
    </row>
    <row r="7" spans="1:19" x14ac:dyDescent="0.25">
      <c r="A7" s="4">
        <v>5</v>
      </c>
      <c r="B7" s="5" t="s">
        <v>19</v>
      </c>
      <c r="C7" s="6">
        <v>758.55</v>
      </c>
      <c r="D7" s="6">
        <v>7156.11</v>
      </c>
      <c r="E7" s="7">
        <v>171.8</v>
      </c>
      <c r="F7" s="7">
        <v>0.51</v>
      </c>
      <c r="G7" s="7">
        <v>70.97</v>
      </c>
      <c r="H7" s="7"/>
      <c r="I7" s="7">
        <v>633.58000000000004</v>
      </c>
      <c r="J7" s="7">
        <v>0.34</v>
      </c>
      <c r="K7" s="7">
        <v>81.69</v>
      </c>
      <c r="L7" s="7"/>
      <c r="M7" s="7">
        <v>10.19</v>
      </c>
      <c r="N7" s="7">
        <v>12.8</v>
      </c>
    </row>
    <row r="8" spans="1:19" x14ac:dyDescent="0.25">
      <c r="A8" s="4">
        <v>6</v>
      </c>
      <c r="B8" s="11" t="s">
        <v>20</v>
      </c>
      <c r="C8" s="6">
        <v>235.45</v>
      </c>
      <c r="D8" s="6">
        <v>4546.2700000000004</v>
      </c>
      <c r="E8" s="7">
        <v>121.44</v>
      </c>
      <c r="F8" s="7">
        <v>0.19</v>
      </c>
      <c r="G8" s="7">
        <v>40.19</v>
      </c>
      <c r="H8" s="7"/>
      <c r="I8" s="7">
        <v>57.97</v>
      </c>
      <c r="J8" s="7">
        <v>0.65</v>
      </c>
      <c r="K8" s="7">
        <v>32.25</v>
      </c>
      <c r="L8" s="7"/>
      <c r="M8" s="8">
        <v>23.89</v>
      </c>
      <c r="N8" s="8">
        <v>15.5</v>
      </c>
      <c r="O8" s="9" t="s">
        <v>21</v>
      </c>
    </row>
    <row r="9" spans="1:19" x14ac:dyDescent="0.25">
      <c r="A9" s="4">
        <v>7</v>
      </c>
      <c r="B9" s="5" t="s">
        <v>22</v>
      </c>
      <c r="C9" s="6">
        <v>501.4</v>
      </c>
      <c r="D9" s="6">
        <v>4233.6899999999996</v>
      </c>
      <c r="E9" s="7">
        <v>292</v>
      </c>
      <c r="F9" s="7">
        <v>0.51</v>
      </c>
      <c r="G9" s="7">
        <v>26.18</v>
      </c>
      <c r="H9" s="7"/>
      <c r="I9" s="7">
        <v>112.11</v>
      </c>
      <c r="J9" s="7">
        <v>0.7</v>
      </c>
      <c r="K9" s="7">
        <v>44.8</v>
      </c>
      <c r="L9" s="7"/>
      <c r="M9" s="8">
        <v>18.29</v>
      </c>
      <c r="N9" s="8">
        <v>19.920000000000002</v>
      </c>
      <c r="O9" s="9" t="s">
        <v>23</v>
      </c>
    </row>
    <row r="10" spans="1:19" x14ac:dyDescent="0.25">
      <c r="A10" s="4"/>
      <c r="B10" s="5" t="s">
        <v>24</v>
      </c>
      <c r="C10" s="6">
        <v>916.25</v>
      </c>
      <c r="D10" s="6">
        <v>2837.93</v>
      </c>
      <c r="E10" s="10">
        <v>1348.23</v>
      </c>
      <c r="F10" s="7">
        <v>0.66</v>
      </c>
      <c r="G10" s="7">
        <v>61.01</v>
      </c>
      <c r="H10" s="7"/>
      <c r="I10" s="7">
        <v>-17.899999999999999</v>
      </c>
      <c r="J10" s="7">
        <v>1.0900000000000001</v>
      </c>
      <c r="K10" s="7">
        <v>16.41</v>
      </c>
      <c r="L10" s="7"/>
      <c r="M10" s="7">
        <v>5.94</v>
      </c>
      <c r="N10" s="7">
        <v>8.39</v>
      </c>
    </row>
    <row r="11" spans="1:19" x14ac:dyDescent="0.25">
      <c r="A11" s="4">
        <v>9</v>
      </c>
      <c r="B11" s="5" t="s">
        <v>25</v>
      </c>
      <c r="C11" s="6">
        <v>858</v>
      </c>
      <c r="D11" s="6">
        <v>2476.5300000000002</v>
      </c>
      <c r="E11" s="7">
        <v>328.97</v>
      </c>
      <c r="F11" s="7">
        <v>0.34</v>
      </c>
      <c r="G11" s="7">
        <v>50.98</v>
      </c>
      <c r="H11" s="7"/>
      <c r="I11" s="7"/>
      <c r="J11" s="12">
        <v>1</v>
      </c>
      <c r="K11" s="7">
        <v>25.79</v>
      </c>
      <c r="L11" s="7"/>
      <c r="M11" s="7"/>
      <c r="N11" s="7"/>
    </row>
    <row r="12" spans="1:19" x14ac:dyDescent="0.25">
      <c r="A12" s="4">
        <v>10</v>
      </c>
      <c r="B12" s="5" t="s">
        <v>26</v>
      </c>
      <c r="C12" s="6">
        <v>114.68</v>
      </c>
      <c r="D12" s="6">
        <v>2219.3200000000002</v>
      </c>
      <c r="E12" s="7">
        <v>166.47</v>
      </c>
      <c r="F12" s="7">
        <v>0.3</v>
      </c>
      <c r="G12" s="7">
        <v>35.26</v>
      </c>
      <c r="H12" s="7"/>
      <c r="I12" s="7">
        <v>-73.19</v>
      </c>
      <c r="J12" s="7">
        <v>0.65</v>
      </c>
      <c r="K12" s="7">
        <v>25.66</v>
      </c>
      <c r="L12" s="7"/>
      <c r="M12" s="7">
        <v>18.14</v>
      </c>
      <c r="N12" s="7">
        <v>15.65</v>
      </c>
    </row>
    <row r="13" spans="1:19" x14ac:dyDescent="0.25">
      <c r="A13" s="4">
        <v>11</v>
      </c>
      <c r="B13" s="11" t="s">
        <v>27</v>
      </c>
      <c r="C13" s="6">
        <v>861.9</v>
      </c>
      <c r="D13" s="6">
        <v>1965.75</v>
      </c>
      <c r="E13" s="8">
        <v>0</v>
      </c>
      <c r="F13" s="7">
        <v>0</v>
      </c>
      <c r="G13" s="8">
        <v>74.430000000000007</v>
      </c>
      <c r="H13" s="7"/>
      <c r="I13" s="8">
        <v>35.69</v>
      </c>
      <c r="J13" s="7">
        <v>0.53</v>
      </c>
      <c r="K13" s="8">
        <v>12.56</v>
      </c>
      <c r="L13" s="7"/>
      <c r="M13" s="7">
        <v>14.95</v>
      </c>
      <c r="N13" s="13">
        <v>19.72</v>
      </c>
      <c r="O13" s="14" t="s">
        <v>28</v>
      </c>
      <c r="P13" s="9" t="s">
        <v>29</v>
      </c>
      <c r="Q13" s="9" t="s">
        <v>30</v>
      </c>
      <c r="R13" s="9" t="s">
        <v>31</v>
      </c>
      <c r="S13" s="15"/>
    </row>
    <row r="14" spans="1:19" x14ac:dyDescent="0.25">
      <c r="A14" s="4">
        <v>12</v>
      </c>
      <c r="B14" s="5" t="s">
        <v>32</v>
      </c>
      <c r="C14" s="6">
        <v>678.2</v>
      </c>
      <c r="D14" s="6">
        <v>1226.1300000000001</v>
      </c>
      <c r="E14" s="7">
        <v>107.99</v>
      </c>
      <c r="F14" s="7">
        <v>0.26</v>
      </c>
      <c r="G14" s="7">
        <v>59.29</v>
      </c>
      <c r="H14" s="7"/>
      <c r="I14" s="7">
        <v>-30.41</v>
      </c>
      <c r="J14" s="7">
        <v>0.37</v>
      </c>
      <c r="K14" s="7">
        <v>24.22</v>
      </c>
      <c r="L14" s="7"/>
      <c r="M14" s="7">
        <v>12.33</v>
      </c>
      <c r="N14" s="7">
        <v>14.6</v>
      </c>
    </row>
    <row r="15" spans="1:19" x14ac:dyDescent="0.25">
      <c r="A15" s="4">
        <v>13</v>
      </c>
      <c r="B15" s="5" t="s">
        <v>33</v>
      </c>
      <c r="C15" s="6">
        <v>205.55</v>
      </c>
      <c r="D15" s="6">
        <v>961.61</v>
      </c>
      <c r="E15" s="16">
        <v>270.97000000000003</v>
      </c>
      <c r="F15" s="7">
        <v>3.56</v>
      </c>
      <c r="G15" s="8">
        <v>87.55</v>
      </c>
      <c r="H15" s="7"/>
      <c r="I15" s="16">
        <v>-495.01</v>
      </c>
      <c r="J15" s="7">
        <v>1.74</v>
      </c>
      <c r="K15" s="10">
        <v>122.97</v>
      </c>
      <c r="L15" s="7"/>
      <c r="M15" s="7">
        <v>9.01</v>
      </c>
      <c r="N15" s="7">
        <v>12.71</v>
      </c>
    </row>
    <row r="16" spans="1:19" x14ac:dyDescent="0.25">
      <c r="A16" s="4">
        <v>14</v>
      </c>
      <c r="B16" s="5" t="s">
        <v>34</v>
      </c>
      <c r="C16" s="6">
        <v>566.85</v>
      </c>
      <c r="D16" s="6">
        <v>532.97</v>
      </c>
      <c r="E16" s="7">
        <v>11.18</v>
      </c>
      <c r="F16" s="7">
        <v>0.02</v>
      </c>
      <c r="G16" s="7">
        <v>65</v>
      </c>
      <c r="H16" s="7"/>
      <c r="I16" s="7">
        <v>53.68</v>
      </c>
      <c r="J16" s="7">
        <v>3.01</v>
      </c>
      <c r="K16" s="7"/>
      <c r="L16" s="7"/>
      <c r="M16" s="7">
        <v>9.39</v>
      </c>
      <c r="N16" s="7">
        <v>12.83</v>
      </c>
    </row>
    <row r="17" spans="1:14" x14ac:dyDescent="0.25">
      <c r="A17" s="4">
        <v>15</v>
      </c>
      <c r="B17" s="5" t="s">
        <v>35</v>
      </c>
      <c r="C17" s="6">
        <v>9.17</v>
      </c>
      <c r="D17" s="6">
        <v>293.38</v>
      </c>
      <c r="E17" s="7">
        <v>28.87</v>
      </c>
      <c r="F17" s="7">
        <v>0.17</v>
      </c>
      <c r="G17" s="7">
        <v>57.46</v>
      </c>
      <c r="H17" s="7"/>
      <c r="I17" s="7">
        <v>-107.32</v>
      </c>
      <c r="J17" s="7">
        <v>-0.89</v>
      </c>
      <c r="K17" s="7">
        <v>17.18</v>
      </c>
      <c r="L17" s="7"/>
      <c r="M17" s="7">
        <v>5.8</v>
      </c>
      <c r="N17" s="7">
        <v>6.84</v>
      </c>
    </row>
    <row r="18" spans="1:14" x14ac:dyDescent="0.25">
      <c r="A18" s="4">
        <v>16</v>
      </c>
      <c r="B18" s="5" t="s">
        <v>36</v>
      </c>
      <c r="C18" s="6">
        <v>356</v>
      </c>
      <c r="D18" s="6">
        <v>301.39</v>
      </c>
      <c r="E18" s="7">
        <v>62.46</v>
      </c>
      <c r="F18" s="7">
        <v>0.71</v>
      </c>
      <c r="G18" s="8">
        <v>74.930000000000007</v>
      </c>
      <c r="H18" s="7"/>
      <c r="I18" s="7">
        <v>-74.599999999999994</v>
      </c>
      <c r="J18" s="7">
        <v>-0.46</v>
      </c>
      <c r="K18" s="7">
        <v>13.95</v>
      </c>
      <c r="L18" s="7"/>
      <c r="M18" s="7">
        <v>28.94</v>
      </c>
      <c r="N18" s="7">
        <v>29.58</v>
      </c>
    </row>
    <row r="19" spans="1:14" x14ac:dyDescent="0.25">
      <c r="A19" s="4">
        <v>17</v>
      </c>
      <c r="B19" s="5" t="s">
        <v>37</v>
      </c>
      <c r="C19" s="6">
        <v>70.83</v>
      </c>
      <c r="D19" s="6">
        <v>164.68</v>
      </c>
      <c r="E19" s="7">
        <v>15.22</v>
      </c>
      <c r="F19" s="7">
        <v>1.25</v>
      </c>
      <c r="G19" s="8">
        <v>74.98</v>
      </c>
      <c r="H19" s="7"/>
      <c r="I19" s="7">
        <v>-49.12</v>
      </c>
      <c r="J19" s="7">
        <v>-1.28</v>
      </c>
      <c r="K19" s="7"/>
      <c r="L19" s="7"/>
      <c r="M19" s="10">
        <v>-21.89</v>
      </c>
      <c r="N19" s="10">
        <v>-21</v>
      </c>
    </row>
    <row r="20" spans="1:14" x14ac:dyDescent="0.25">
      <c r="A20" s="4">
        <v>18</v>
      </c>
      <c r="B20" s="5" t="s">
        <v>38</v>
      </c>
      <c r="C20" s="6">
        <v>74.900000000000006</v>
      </c>
      <c r="D20" s="6">
        <v>134.30000000000001</v>
      </c>
      <c r="E20" s="16">
        <v>128.16999999999999</v>
      </c>
      <c r="F20" s="7"/>
      <c r="G20" s="7">
        <v>36.479999999999997</v>
      </c>
      <c r="H20" s="7"/>
      <c r="I20" s="7">
        <v>-9.27</v>
      </c>
      <c r="J20" s="7">
        <v>0.48</v>
      </c>
      <c r="K20" s="7">
        <v>11.61</v>
      </c>
      <c r="L20" s="7"/>
      <c r="M20" s="7"/>
      <c r="N20" s="7">
        <v>21.73</v>
      </c>
    </row>
    <row r="21" spans="1:14" x14ac:dyDescent="0.25">
      <c r="A21" s="4">
        <v>19</v>
      </c>
      <c r="B21" s="5" t="s">
        <v>39</v>
      </c>
      <c r="C21" s="6">
        <v>30.94</v>
      </c>
      <c r="D21" s="6">
        <v>74.02</v>
      </c>
      <c r="E21" s="16">
        <v>39.69</v>
      </c>
      <c r="F21" s="7">
        <v>0.95</v>
      </c>
      <c r="G21" s="7">
        <v>23.59</v>
      </c>
      <c r="H21" s="7"/>
      <c r="I21" s="7">
        <v>-19.07</v>
      </c>
      <c r="J21" s="7">
        <v>-0.04</v>
      </c>
      <c r="K21" s="10">
        <v>321.82</v>
      </c>
      <c r="L21" s="7"/>
      <c r="M21" s="10">
        <v>-2.8</v>
      </c>
      <c r="N21" s="10">
        <v>-1.47</v>
      </c>
    </row>
    <row r="22" spans="1:14" x14ac:dyDescent="0.25">
      <c r="A22" s="4">
        <v>20</v>
      </c>
      <c r="B22" s="5" t="s">
        <v>40</v>
      </c>
      <c r="C22" s="6">
        <v>67</v>
      </c>
      <c r="D22" s="6">
        <v>25.39</v>
      </c>
      <c r="E22" s="16">
        <v>8.24</v>
      </c>
      <c r="F22" s="7">
        <v>1.1100000000000001</v>
      </c>
      <c r="G22" s="7">
        <v>64.709999999999994</v>
      </c>
      <c r="H22" s="7"/>
      <c r="I22" s="7">
        <v>-64.73</v>
      </c>
      <c r="J22" s="7">
        <v>0.92</v>
      </c>
      <c r="K22" s="7"/>
      <c r="L22" s="7"/>
      <c r="M22" s="10">
        <v>-15.69</v>
      </c>
      <c r="N22" s="10">
        <v>-2.62</v>
      </c>
    </row>
    <row r="24" spans="1:14" x14ac:dyDescent="0.25">
      <c r="H24" s="17" t="s">
        <v>41</v>
      </c>
      <c r="I24" s="12">
        <f>AVERAGE(I3:I22)</f>
        <v>24.083157894736821</v>
      </c>
      <c r="J24" s="17" t="s">
        <v>42</v>
      </c>
      <c r="K24" s="7">
        <f>MEDIAN(K3:K22)</f>
        <v>32.25</v>
      </c>
    </row>
    <row r="27" spans="1:14" ht="15" customHeight="1" x14ac:dyDescent="0.25">
      <c r="A27" s="18" t="s">
        <v>43</v>
      </c>
      <c r="B27" s="19" t="s">
        <v>44</v>
      </c>
      <c r="C27" s="19"/>
      <c r="D27" s="19"/>
      <c r="E27" s="19"/>
    </row>
    <row r="28" spans="1:14" x14ac:dyDescent="0.25">
      <c r="B28" s="19"/>
      <c r="C28" s="19"/>
      <c r="D28" s="19"/>
      <c r="E28" s="19"/>
    </row>
    <row r="29" spans="1:14" x14ac:dyDescent="0.25">
      <c r="B29" s="19"/>
      <c r="C29" s="19"/>
      <c r="D29" s="19"/>
      <c r="E29" s="19"/>
    </row>
  </sheetData>
  <mergeCells count="1">
    <mergeCell ref="B27:E29"/>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92D38-B7FE-4EAF-BC0B-E1B96C449199}">
  <dimension ref="A2:S12"/>
  <sheetViews>
    <sheetView workbookViewId="0">
      <selection activeCell="A16" sqref="A16"/>
    </sheetView>
  </sheetViews>
  <sheetFormatPr defaultRowHeight="15" x14ac:dyDescent="0.25"/>
  <cols>
    <col min="1" max="1" width="4.7109375" style="9" customWidth="1"/>
    <col min="2" max="16384" width="9.140625" style="9"/>
  </cols>
  <sheetData>
    <row r="2" spans="1:19" x14ac:dyDescent="0.25">
      <c r="A2" s="9" t="s">
        <v>45</v>
      </c>
      <c r="B2" s="20" t="s">
        <v>46</v>
      </c>
      <c r="C2" s="20"/>
      <c r="D2" s="20"/>
      <c r="E2" s="20"/>
      <c r="F2" s="20"/>
    </row>
    <row r="3" spans="1:19" x14ac:dyDescent="0.25">
      <c r="B3" s="9" t="s">
        <v>47</v>
      </c>
      <c r="J3" s="19" t="s">
        <v>48</v>
      </c>
      <c r="K3" s="19"/>
      <c r="L3" s="19"/>
      <c r="M3" s="19"/>
      <c r="N3" s="19"/>
      <c r="O3" s="19"/>
      <c r="P3" s="19"/>
      <c r="Q3" s="19"/>
      <c r="R3" s="19"/>
      <c r="S3" s="19"/>
    </row>
    <row r="4" spans="1:19" x14ac:dyDescent="0.25">
      <c r="J4" s="19"/>
      <c r="K4" s="19"/>
      <c r="L4" s="19"/>
      <c r="M4" s="19"/>
      <c r="N4" s="19"/>
      <c r="O4" s="19"/>
      <c r="P4" s="19"/>
      <c r="Q4" s="19"/>
      <c r="R4" s="19"/>
      <c r="S4" s="19"/>
    </row>
    <row r="5" spans="1:19" x14ac:dyDescent="0.25">
      <c r="J5" s="19"/>
      <c r="K5" s="19"/>
      <c r="L5" s="19"/>
      <c r="M5" s="19"/>
      <c r="N5" s="19"/>
      <c r="O5" s="19"/>
      <c r="P5" s="19"/>
      <c r="Q5" s="19"/>
      <c r="R5" s="19"/>
      <c r="S5" s="19"/>
    </row>
    <row r="6" spans="1:19" x14ac:dyDescent="0.25">
      <c r="B6" s="21" t="s">
        <v>49</v>
      </c>
      <c r="C6" s="21"/>
      <c r="D6" s="21"/>
      <c r="E6" s="21"/>
      <c r="F6" s="21"/>
      <c r="G6" s="21"/>
      <c r="H6" s="21"/>
      <c r="J6" s="19" t="s">
        <v>50</v>
      </c>
      <c r="K6" s="19"/>
      <c r="L6" s="19"/>
      <c r="M6" s="19"/>
      <c r="N6" s="19"/>
      <c r="O6" s="19"/>
      <c r="P6" s="19"/>
      <c r="Q6" s="19"/>
      <c r="R6" s="19"/>
      <c r="S6" s="19"/>
    </row>
    <row r="7" spans="1:19" x14ac:dyDescent="0.25">
      <c r="B7" s="21"/>
      <c r="C7" s="21"/>
      <c r="D7" s="21"/>
      <c r="E7" s="21"/>
      <c r="F7" s="21"/>
      <c r="G7" s="21"/>
      <c r="H7" s="21"/>
      <c r="J7" s="19"/>
      <c r="K7" s="19"/>
      <c r="L7" s="19"/>
      <c r="M7" s="19"/>
      <c r="N7" s="19"/>
      <c r="O7" s="19"/>
      <c r="P7" s="19"/>
      <c r="Q7" s="19"/>
      <c r="R7" s="19"/>
      <c r="S7" s="19"/>
    </row>
    <row r="8" spans="1:19" x14ac:dyDescent="0.25">
      <c r="J8" s="19"/>
      <c r="K8" s="19"/>
      <c r="L8" s="19"/>
      <c r="M8" s="19"/>
      <c r="N8" s="19"/>
      <c r="O8" s="19"/>
      <c r="P8" s="19"/>
      <c r="Q8" s="19"/>
      <c r="R8" s="19"/>
      <c r="S8" s="19"/>
    </row>
    <row r="10" spans="1:19" ht="15" customHeight="1" x14ac:dyDescent="0.25">
      <c r="B10" s="19" t="s">
        <v>51</v>
      </c>
      <c r="C10" s="19"/>
      <c r="D10" s="19"/>
      <c r="E10" s="19"/>
      <c r="F10" s="19"/>
      <c r="G10" s="19"/>
      <c r="H10" s="19"/>
      <c r="J10" s="21" t="s">
        <v>52</v>
      </c>
      <c r="K10" s="22"/>
      <c r="L10" s="22"/>
      <c r="M10" s="22"/>
      <c r="N10" s="22"/>
      <c r="O10" s="22"/>
      <c r="P10" s="22"/>
      <c r="Q10" s="22"/>
      <c r="R10" s="22"/>
      <c r="S10" s="22"/>
    </row>
    <row r="11" spans="1:19" x14ac:dyDescent="0.25">
      <c r="B11" s="19"/>
      <c r="C11" s="19"/>
      <c r="D11" s="19"/>
      <c r="E11" s="19"/>
      <c r="F11" s="19"/>
      <c r="G11" s="19"/>
      <c r="H11" s="19"/>
      <c r="J11" s="22"/>
      <c r="K11" s="22"/>
      <c r="L11" s="22"/>
      <c r="M11" s="22"/>
      <c r="N11" s="22"/>
      <c r="O11" s="22"/>
      <c r="P11" s="22"/>
      <c r="Q11" s="22"/>
      <c r="R11" s="22"/>
      <c r="S11" s="22"/>
    </row>
    <row r="12" spans="1:19" ht="27" customHeight="1" x14ac:dyDescent="0.25">
      <c r="B12" s="19"/>
      <c r="C12" s="19"/>
      <c r="D12" s="19"/>
      <c r="E12" s="19"/>
      <c r="F12" s="19"/>
      <c r="G12" s="19"/>
      <c r="H12" s="19"/>
      <c r="J12" s="22"/>
      <c r="K12" s="22"/>
      <c r="L12" s="22"/>
      <c r="M12" s="22"/>
      <c r="N12" s="22"/>
      <c r="O12" s="22"/>
      <c r="P12" s="22"/>
      <c r="Q12" s="22"/>
      <c r="R12" s="22"/>
      <c r="S12" s="22"/>
    </row>
  </sheetData>
  <mergeCells count="6">
    <mergeCell ref="B2:F2"/>
    <mergeCell ref="J3:S5"/>
    <mergeCell ref="B6:H7"/>
    <mergeCell ref="J6:S8"/>
    <mergeCell ref="B10:H12"/>
    <mergeCell ref="J10:S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Common Size Statement</vt:lpstr>
      <vt:lpstr>Ratio Analysis</vt:lpstr>
      <vt:lpstr>Cash Flow</vt:lpstr>
      <vt:lpstr>Balance Sheet</vt:lpstr>
      <vt:lpstr>Profit &amp; Loss</vt:lpstr>
      <vt:lpstr>Concall</vt:lpstr>
      <vt:lpstr>Stocks</vt:lpstr>
      <vt:lpstr>Sector Analysis</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ActSoftware</dc:creator>
  <cp:lastModifiedBy>ActSoftware</cp:lastModifiedBy>
  <dcterms:created xsi:type="dcterms:W3CDTF">2024-12-14T04:42:05Z</dcterms:created>
  <dcterms:modified xsi:type="dcterms:W3CDTF">2024-12-14T04:44:59Z</dcterms:modified>
</cp:coreProperties>
</file>