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da\Desktop\コロナ型\コロナ型(理容ノムラ)\"/>
    </mc:Choice>
  </mc:AlternateContent>
  <xr:revisionPtr revIDLastSave="0" documentId="13_ncr:1_{ECDE1280-701A-49A2-9F13-B24516E561AC}" xr6:coauthVersionLast="45" xr6:coauthVersionMax="45" xr10:uidLastSave="{00000000-0000-0000-0000-000000000000}"/>
  <bookViews>
    <workbookView xWindow="28680" yWindow="-120" windowWidth="29040" windowHeight="16440" xr2:uid="{A097D3E5-5843-4CA6-B388-D19E79D6296A}"/>
  </bookViews>
  <sheets>
    <sheet name="ひな形" sheetId="1" r:id="rId1"/>
    <sheet name="年齢別人口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4" i="1" l="1"/>
  <c r="BB6" i="1" l="1"/>
  <c r="BB8" i="1"/>
  <c r="BB10" i="1"/>
  <c r="BB12" i="1"/>
  <c r="BB14" i="1"/>
  <c r="BB16" i="1"/>
  <c r="BB18" i="1"/>
  <c r="BB20" i="1"/>
  <c r="BB22" i="1"/>
  <c r="BB4" i="1"/>
  <c r="BA24" i="1"/>
  <c r="BB24" i="1" s="1"/>
  <c r="AZ24" i="1"/>
  <c r="AU16" i="1" l="1"/>
  <c r="AV5" i="1"/>
  <c r="AV6" i="1"/>
  <c r="AV7" i="1"/>
  <c r="AV8" i="1"/>
  <c r="AV9" i="1"/>
  <c r="AV10" i="1"/>
  <c r="AV11" i="1"/>
  <c r="AV12" i="1"/>
  <c r="AV13" i="1"/>
  <c r="AV14" i="1"/>
  <c r="AV15" i="1"/>
  <c r="AV4" i="1"/>
  <c r="AS16" i="1" l="1"/>
  <c r="AV16" i="1" s="1"/>
  <c r="AR16" i="1"/>
  <c r="AT5" i="1"/>
  <c r="AT6" i="1"/>
  <c r="AT7" i="1"/>
  <c r="AT8" i="1"/>
  <c r="AT9" i="1"/>
  <c r="AT10" i="1"/>
  <c r="AT11" i="1"/>
  <c r="AT12" i="1"/>
  <c r="AT13" i="1"/>
  <c r="AT14" i="1"/>
  <c r="AT15" i="1"/>
  <c r="AT4" i="1"/>
  <c r="AT16" i="1" l="1"/>
  <c r="G8" i="2"/>
  <c r="G5" i="2"/>
  <c r="G4" i="2"/>
  <c r="D8" i="2"/>
  <c r="E8" i="2"/>
  <c r="C8" i="2"/>
  <c r="K4" i="1" l="1"/>
  <c r="K5" i="1"/>
  <c r="K6" i="1"/>
  <c r="K7" i="1"/>
  <c r="K8" i="1"/>
  <c r="K9" i="1"/>
  <c r="K10" i="1"/>
  <c r="K11" i="1"/>
  <c r="K3" i="1"/>
  <c r="P3" i="1"/>
  <c r="Q3" i="1"/>
  <c r="R3" i="1"/>
  <c r="S3" i="1"/>
  <c r="T3" i="1"/>
  <c r="O3" i="1"/>
  <c r="P6" i="1"/>
  <c r="P19" i="1" s="1"/>
  <c r="Q6" i="1"/>
  <c r="Q19" i="1" s="1"/>
  <c r="R6" i="1"/>
  <c r="R19" i="1" s="1"/>
  <c r="S6" i="1"/>
  <c r="S19" i="1" s="1"/>
  <c r="T6" i="1"/>
  <c r="T19" i="1" s="1"/>
  <c r="O6" i="1"/>
  <c r="O19" i="1" s="1"/>
  <c r="AD5" i="1"/>
  <c r="AD6" i="1"/>
  <c r="AD7" i="1"/>
  <c r="AD8" i="1"/>
  <c r="AD4" i="1"/>
  <c r="AD3" i="1"/>
  <c r="E13" i="1"/>
  <c r="F13" i="1"/>
  <c r="G13" i="1"/>
  <c r="H13" i="1"/>
  <c r="D13" i="1"/>
  <c r="D16" i="1" s="1"/>
  <c r="D9" i="1"/>
  <c r="E9" i="1"/>
  <c r="F9" i="1"/>
  <c r="G9" i="1"/>
  <c r="H9" i="1"/>
  <c r="D6" i="1"/>
  <c r="E6" i="1"/>
  <c r="F6" i="1"/>
  <c r="G6" i="1"/>
  <c r="H6" i="1"/>
  <c r="C6" i="1"/>
  <c r="C9" i="1"/>
  <c r="O20" i="1" l="1"/>
  <c r="O31" i="1" s="1"/>
  <c r="R20" i="1"/>
  <c r="R31" i="1" s="1"/>
  <c r="Q20" i="1"/>
  <c r="Q31" i="1" s="1"/>
  <c r="T20" i="1"/>
  <c r="T31" i="1" s="1"/>
  <c r="S20" i="1"/>
  <c r="S31" i="1" s="1"/>
  <c r="P20" i="1"/>
  <c r="P31" i="1" s="1"/>
  <c r="E16" i="1"/>
  <c r="F16" i="1" s="1"/>
  <c r="G16" i="1" s="1"/>
  <c r="H16" i="1" s="1"/>
  <c r="G10" i="1"/>
  <c r="E10" i="1"/>
  <c r="D10" i="1"/>
  <c r="D15" i="1" s="1"/>
  <c r="F10" i="1"/>
  <c r="H10" i="1"/>
  <c r="E15" i="1" l="1"/>
  <c r="F15" i="1" s="1"/>
  <c r="G15" i="1" s="1"/>
  <c r="H15" i="1" s="1"/>
</calcChain>
</file>

<file path=xl/sharedStrings.xml><?xml version="1.0" encoding="utf-8"?>
<sst xmlns="http://schemas.openxmlformats.org/spreadsheetml/2006/main" count="166" uniqueCount="106">
  <si>
    <t>事業計画</t>
    <rPh sb="0" eb="2">
      <t>ジギョウ</t>
    </rPh>
    <rPh sb="2" eb="4">
      <t>ケイカク</t>
    </rPh>
    <phoneticPr fontId="2"/>
  </si>
  <si>
    <t>売上</t>
    <rPh sb="0" eb="2">
      <t>ウリアゲ</t>
    </rPh>
    <phoneticPr fontId="2"/>
  </si>
  <si>
    <t>売上高</t>
  </si>
  <si>
    <t>売上高</t>
    <rPh sb="0" eb="2">
      <t>ウリアゲ</t>
    </rPh>
    <rPh sb="2" eb="3">
      <t>タカ</t>
    </rPh>
    <phoneticPr fontId="2"/>
  </si>
  <si>
    <t>営業利益</t>
    <rPh sb="0" eb="2">
      <t>エイギョウ</t>
    </rPh>
    <rPh sb="2" eb="4">
      <t>リエキ</t>
    </rPh>
    <phoneticPr fontId="2"/>
  </si>
  <si>
    <t>営業外費用</t>
    <rPh sb="0" eb="3">
      <t>エイギョウガイ</t>
    </rPh>
    <rPh sb="3" eb="5">
      <t>ヒヨウ</t>
    </rPh>
    <phoneticPr fontId="2"/>
  </si>
  <si>
    <t>経常利益</t>
    <rPh sb="0" eb="2">
      <t>ケイジョウ</t>
    </rPh>
    <rPh sb="2" eb="4">
      <t>リエキ</t>
    </rPh>
    <phoneticPr fontId="2"/>
  </si>
  <si>
    <t>人件費</t>
    <rPh sb="0" eb="3">
      <t>ジンケンヒ</t>
    </rPh>
    <phoneticPr fontId="2"/>
  </si>
  <si>
    <t>減価償却費</t>
    <rPh sb="0" eb="2">
      <t>ゲンカ</t>
    </rPh>
    <rPh sb="2" eb="4">
      <t>ショウキャク</t>
    </rPh>
    <rPh sb="4" eb="5">
      <t>ヒ</t>
    </rPh>
    <phoneticPr fontId="2"/>
  </si>
  <si>
    <t>設備投資費</t>
    <rPh sb="0" eb="2">
      <t>セツビ</t>
    </rPh>
    <rPh sb="2" eb="4">
      <t>トウシ</t>
    </rPh>
    <rPh sb="4" eb="5">
      <t>ヒ</t>
    </rPh>
    <phoneticPr fontId="2"/>
  </si>
  <si>
    <t>給与支給額</t>
    <rPh sb="0" eb="2">
      <t>キュウヨ</t>
    </rPh>
    <rPh sb="2" eb="4">
      <t>シキュウ</t>
    </rPh>
    <rPh sb="4" eb="5">
      <t>ガク</t>
    </rPh>
    <phoneticPr fontId="2"/>
  </si>
  <si>
    <t>基準年度
［2020/11］</t>
    <rPh sb="0" eb="2">
      <t>キジュン</t>
    </rPh>
    <rPh sb="2" eb="4">
      <t>ネンド</t>
    </rPh>
    <phoneticPr fontId="2"/>
  </si>
  <si>
    <t>付加価値額</t>
    <rPh sb="0" eb="2">
      <t>フカ</t>
    </rPh>
    <rPh sb="2" eb="4">
      <t>カチ</t>
    </rPh>
    <rPh sb="4" eb="5">
      <t>ガク</t>
    </rPh>
    <phoneticPr fontId="2"/>
  </si>
  <si>
    <t>伸び率</t>
    <rPh sb="0" eb="1">
      <t>ノ</t>
    </rPh>
    <rPh sb="2" eb="3">
      <t>リツ</t>
    </rPh>
    <phoneticPr fontId="2"/>
  </si>
  <si>
    <t>-</t>
    <phoneticPr fontId="2"/>
  </si>
  <si>
    <t>判定</t>
    <rPh sb="0" eb="2">
      <t>ハンテイ</t>
    </rPh>
    <phoneticPr fontId="2"/>
  </si>
  <si>
    <t>付加価値伸び率</t>
    <rPh sb="0" eb="2">
      <t>フカ</t>
    </rPh>
    <rPh sb="2" eb="4">
      <t>カチ</t>
    </rPh>
    <rPh sb="4" eb="5">
      <t>ノ</t>
    </rPh>
    <rPh sb="6" eb="7">
      <t>リツ</t>
    </rPh>
    <phoneticPr fontId="2"/>
  </si>
  <si>
    <t>給与支給額伸び率</t>
    <rPh sb="0" eb="2">
      <t>キュウヨ</t>
    </rPh>
    <rPh sb="2" eb="4">
      <t>シキュウ</t>
    </rPh>
    <rPh sb="4" eb="5">
      <t>ガク</t>
    </rPh>
    <rPh sb="5" eb="6">
      <t>ノ</t>
    </rPh>
    <rPh sb="7" eb="8">
      <t>リツ</t>
    </rPh>
    <phoneticPr fontId="2"/>
  </si>
  <si>
    <t>2021年
期</t>
    <rPh sb="4" eb="5">
      <t>ネン</t>
    </rPh>
    <rPh sb="6" eb="7">
      <t>キ</t>
    </rPh>
    <phoneticPr fontId="2"/>
  </si>
  <si>
    <t>2022年
期</t>
    <rPh sb="4" eb="5">
      <t>ネン</t>
    </rPh>
    <phoneticPr fontId="2"/>
  </si>
  <si>
    <t>2023年
期</t>
    <rPh sb="4" eb="5">
      <t>ネン</t>
    </rPh>
    <rPh sb="6" eb="7">
      <t>キ</t>
    </rPh>
    <phoneticPr fontId="2"/>
  </si>
  <si>
    <t>2024年
期</t>
    <rPh sb="4" eb="5">
      <t>ネン</t>
    </rPh>
    <rPh sb="6" eb="7">
      <t>キ</t>
    </rPh>
    <phoneticPr fontId="2"/>
  </si>
  <si>
    <t>2025年
期</t>
    <rPh sb="4" eb="5">
      <t>ネン</t>
    </rPh>
    <rPh sb="6" eb="7">
      <t>キ</t>
    </rPh>
    <phoneticPr fontId="2"/>
  </si>
  <si>
    <t>経費明細表</t>
    <rPh sb="0" eb="2">
      <t>ケイヒ</t>
    </rPh>
    <rPh sb="2" eb="5">
      <t>メイサイヒョウ</t>
    </rPh>
    <phoneticPr fontId="2"/>
  </si>
  <si>
    <t>経費区分</t>
    <rPh sb="0" eb="2">
      <t>ケイヒ</t>
    </rPh>
    <rPh sb="2" eb="4">
      <t>クブン</t>
    </rPh>
    <phoneticPr fontId="2"/>
  </si>
  <si>
    <t>機械装置システム構築費</t>
    <rPh sb="0" eb="2">
      <t>キカイ</t>
    </rPh>
    <rPh sb="2" eb="4">
      <t>ソウチ</t>
    </rPh>
    <rPh sb="8" eb="10">
      <t>コウチク</t>
    </rPh>
    <rPh sb="10" eb="11">
      <t>ヒ</t>
    </rPh>
    <phoneticPr fontId="2"/>
  </si>
  <si>
    <t>技術導入費用</t>
    <rPh sb="0" eb="2">
      <t>ギジュツ</t>
    </rPh>
    <rPh sb="2" eb="4">
      <t>ドウニュウ</t>
    </rPh>
    <rPh sb="4" eb="6">
      <t>ヒヨウ</t>
    </rPh>
    <phoneticPr fontId="2"/>
  </si>
  <si>
    <t>専門家経費</t>
    <rPh sb="0" eb="3">
      <t>センモンカ</t>
    </rPh>
    <rPh sb="3" eb="5">
      <t>ケイヒ</t>
    </rPh>
    <phoneticPr fontId="2"/>
  </si>
  <si>
    <t>運搬費</t>
    <rPh sb="0" eb="2">
      <t>ウンパン</t>
    </rPh>
    <rPh sb="2" eb="3">
      <t>ヒ</t>
    </rPh>
    <phoneticPr fontId="2"/>
  </si>
  <si>
    <t>クラウドサービス利用費</t>
    <rPh sb="8" eb="10">
      <t>リヨウ</t>
    </rPh>
    <rPh sb="10" eb="11">
      <t>ヒ</t>
    </rPh>
    <phoneticPr fontId="2"/>
  </si>
  <si>
    <t>原材料</t>
    <rPh sb="0" eb="3">
      <t>ゲンザイリョウ</t>
    </rPh>
    <phoneticPr fontId="2"/>
  </si>
  <si>
    <t>外注費</t>
    <rPh sb="0" eb="2">
      <t>ガイチュウ</t>
    </rPh>
    <phoneticPr fontId="2"/>
  </si>
  <si>
    <t>知的財産権など関連費用</t>
    <rPh sb="0" eb="2">
      <t>チテキ</t>
    </rPh>
    <rPh sb="2" eb="4">
      <t>ザイサン</t>
    </rPh>
    <rPh sb="4" eb="5">
      <t>ケン</t>
    </rPh>
    <rPh sb="7" eb="9">
      <t>カンレン</t>
    </rPh>
    <rPh sb="9" eb="11">
      <t>ヒヨウ</t>
    </rPh>
    <phoneticPr fontId="2"/>
  </si>
  <si>
    <t>海外旅費</t>
    <rPh sb="0" eb="2">
      <t>カイガイ</t>
    </rPh>
    <rPh sb="2" eb="4">
      <t>リョヒ</t>
    </rPh>
    <phoneticPr fontId="2"/>
  </si>
  <si>
    <t>金額</t>
    <rPh sb="0" eb="2">
      <t>キンガク</t>
    </rPh>
    <phoneticPr fontId="2"/>
  </si>
  <si>
    <t>販売計画</t>
    <rPh sb="0" eb="2">
      <t>ハンバイ</t>
    </rPh>
    <rPh sb="2" eb="4">
      <t>ケイカク</t>
    </rPh>
    <phoneticPr fontId="2"/>
  </si>
  <si>
    <t>販売先名</t>
  </si>
  <si>
    <t>所在地</t>
  </si>
  <si>
    <t>回収条件</t>
  </si>
  <si>
    <t>販売単価</t>
  </si>
  <si>
    <t>売上原価</t>
  </si>
  <si>
    <t>粗利率</t>
  </si>
  <si>
    <t>売上総利益</t>
    <rPh sb="2" eb="5">
      <t>ソウリエキ</t>
    </rPh>
    <phoneticPr fontId="2"/>
  </si>
  <si>
    <t>事業期
(いつ？)</t>
    <phoneticPr fontId="2"/>
  </si>
  <si>
    <t>20/1Q</t>
  </si>
  <si>
    <t>20/2Q</t>
  </si>
  <si>
    <t>20/3Q</t>
  </si>
  <si>
    <t>20/4Q</t>
  </si>
  <si>
    <t>21/1Q</t>
  </si>
  <si>
    <t>21/2Q</t>
  </si>
  <si>
    <t>21/3Q</t>
  </si>
  <si>
    <t>21/4Q</t>
  </si>
  <si>
    <t>22/1Q</t>
  </si>
  <si>
    <t>開発計画</t>
    <rPh sb="0" eb="2">
      <t>カイハツ</t>
    </rPh>
    <rPh sb="2" eb="4">
      <t>ケイカク</t>
    </rPh>
    <phoneticPr fontId="2"/>
  </si>
  <si>
    <t>例)業種研究</t>
    <rPh sb="0" eb="1">
      <t>レイ</t>
    </rPh>
    <rPh sb="2" eb="4">
      <t>ギョウシュ</t>
    </rPh>
    <rPh sb="4" eb="6">
      <t>ケンキュウ</t>
    </rPh>
    <phoneticPr fontId="2"/>
  </si>
  <si>
    <t>例)要求定義</t>
    <rPh sb="2" eb="4">
      <t>ヨウキュウ</t>
    </rPh>
    <rPh sb="4" eb="6">
      <t>テイギ</t>
    </rPh>
    <phoneticPr fontId="2"/>
  </si>
  <si>
    <t>例)要件定義</t>
    <rPh sb="2" eb="4">
      <t>ヨウケン</t>
    </rPh>
    <rPh sb="4" eb="6">
      <t>テイギ</t>
    </rPh>
    <phoneticPr fontId="2"/>
  </si>
  <si>
    <t>例)α版</t>
    <rPh sb="3" eb="4">
      <t>バン</t>
    </rPh>
    <phoneticPr fontId="2"/>
  </si>
  <si>
    <t>資金繰り表</t>
    <rPh sb="0" eb="2">
      <t>シキン</t>
    </rPh>
    <rPh sb="2" eb="3">
      <t>グ</t>
    </rPh>
    <rPh sb="4" eb="5">
      <t>ヒョウ</t>
    </rPh>
    <phoneticPr fontId="2"/>
  </si>
  <si>
    <t>収入</t>
    <rPh sb="0" eb="2">
      <t>シュウニュウ</t>
    </rPh>
    <phoneticPr fontId="2"/>
  </si>
  <si>
    <t>支出</t>
    <rPh sb="0" eb="2">
      <t>シシュツ</t>
    </rPh>
    <phoneticPr fontId="2"/>
  </si>
  <si>
    <t>役員報酬</t>
    <rPh sb="0" eb="2">
      <t>ヤクイン</t>
    </rPh>
    <rPh sb="2" eb="4">
      <t>ホウシュウ</t>
    </rPh>
    <phoneticPr fontId="2"/>
  </si>
  <si>
    <t>家賃</t>
    <rPh sb="0" eb="2">
      <t>ヤチン</t>
    </rPh>
    <phoneticPr fontId="2"/>
  </si>
  <si>
    <t>通信費</t>
    <rPh sb="0" eb="3">
      <t>ツウシンヒ</t>
    </rPh>
    <phoneticPr fontId="2"/>
  </si>
  <si>
    <t>水道光熱費</t>
    <rPh sb="0" eb="2">
      <t>スイドウ</t>
    </rPh>
    <rPh sb="2" eb="5">
      <t>コウネツヒ</t>
    </rPh>
    <phoneticPr fontId="2"/>
  </si>
  <si>
    <t>財務収支</t>
    <rPh sb="0" eb="2">
      <t>ザイム</t>
    </rPh>
    <rPh sb="2" eb="4">
      <t>シュウシ</t>
    </rPh>
    <phoneticPr fontId="2"/>
  </si>
  <si>
    <t>借入金入金</t>
    <rPh sb="0" eb="2">
      <t>カリイレ</t>
    </rPh>
    <rPh sb="2" eb="3">
      <t>キン</t>
    </rPh>
    <rPh sb="3" eb="5">
      <t>ニュウキン</t>
    </rPh>
    <phoneticPr fontId="2"/>
  </si>
  <si>
    <t>借入金返済</t>
    <rPh sb="0" eb="2">
      <t>カリイレ</t>
    </rPh>
    <rPh sb="2" eb="3">
      <t>キン</t>
    </rPh>
    <rPh sb="3" eb="5">
      <t>ヘンサイ</t>
    </rPh>
    <phoneticPr fontId="2"/>
  </si>
  <si>
    <t>自己資金</t>
    <rPh sb="0" eb="2">
      <t>ジコ</t>
    </rPh>
    <rPh sb="2" eb="4">
      <t>シキン</t>
    </rPh>
    <phoneticPr fontId="2"/>
  </si>
  <si>
    <t>投資家報酬</t>
    <rPh sb="0" eb="3">
      <t>トウシカ</t>
    </rPh>
    <rPh sb="3" eb="5">
      <t>ホウシュウ</t>
    </rPh>
    <phoneticPr fontId="2"/>
  </si>
  <si>
    <t>翌月繰越金</t>
    <rPh sb="0" eb="2">
      <t>ヨクゲツ</t>
    </rPh>
    <rPh sb="2" eb="4">
      <t>クリコシ</t>
    </rPh>
    <rPh sb="4" eb="5">
      <t>キン</t>
    </rPh>
    <phoneticPr fontId="2"/>
  </si>
  <si>
    <t>小計</t>
    <rPh sb="0" eb="2">
      <t>ショウケイ</t>
    </rPh>
    <phoneticPr fontId="2"/>
  </si>
  <si>
    <t>収入ー支出</t>
    <rPh sb="0" eb="2">
      <t>シュウニュウ</t>
    </rPh>
    <rPh sb="3" eb="5">
      <t>シシュツ</t>
    </rPh>
    <phoneticPr fontId="2"/>
  </si>
  <si>
    <t>投資入金</t>
    <rPh sb="0" eb="2">
      <t>トウシ</t>
    </rPh>
    <rPh sb="2" eb="4">
      <t>ニュウキン</t>
    </rPh>
    <phoneticPr fontId="2"/>
  </si>
  <si>
    <t>女</t>
  </si>
  <si>
    <t>男</t>
  </si>
  <si>
    <t>合計</t>
  </si>
  <si>
    <t>年齢</t>
    <phoneticPr fontId="9"/>
  </si>
  <si>
    <t>0～6歳</t>
    <rPh sb="3" eb="4">
      <t>サイ</t>
    </rPh>
    <phoneticPr fontId="2"/>
  </si>
  <si>
    <t>7～18歳</t>
    <rPh sb="4" eb="5">
      <t>サイ</t>
    </rPh>
    <phoneticPr fontId="2"/>
  </si>
  <si>
    <t>19～65歳</t>
    <rPh sb="5" eb="6">
      <t>サイ</t>
    </rPh>
    <phoneticPr fontId="2"/>
  </si>
  <si>
    <t>66～110歳以上</t>
    <rPh sb="6" eb="7">
      <t>サイ</t>
    </rPh>
    <rPh sb="7" eb="9">
      <t>イジョウ</t>
    </rPh>
    <phoneticPr fontId="2"/>
  </si>
  <si>
    <t>巣鴨年齢層別</t>
    <rPh sb="0" eb="2">
      <t>スガモ</t>
    </rPh>
    <rPh sb="2" eb="5">
      <t>ネンレイソウ</t>
    </rPh>
    <rPh sb="5" eb="6">
      <t>ベツ</t>
    </rPh>
    <phoneticPr fontId="2"/>
  </si>
  <si>
    <t>合計</t>
    <rPh sb="0" eb="2">
      <t>ゴウケイ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</si>
  <si>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</si>
  <si>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</si>
  <si>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令和３年</t>
    <rPh sb="0" eb="2">
      <t>レイワ</t>
    </rPh>
    <rPh sb="3" eb="4">
      <t>ネン</t>
    </rPh>
    <phoneticPr fontId="2"/>
  </si>
  <si>
    <t>1月</t>
    <rPh sb="1" eb="2">
      <t>ガツ</t>
    </rPh>
    <phoneticPr fontId="2"/>
  </si>
  <si>
    <t>2月</t>
    <rPh sb="1" eb="2">
      <t>ガツ</t>
    </rPh>
    <phoneticPr fontId="2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</si>
  <si>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</si>
  <si>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</si>
  <si>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</si>
  <si>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</si>
  <si>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</si>
  <si>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</si>
  <si>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</si>
  <si>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</si>
  <si>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</si>
  <si>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</si>
  <si>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増減率</t>
    <rPh sb="0" eb="2">
      <t>ゾウゲン</t>
    </rPh>
    <rPh sb="2" eb="3">
      <t>リツ</t>
    </rPh>
    <phoneticPr fontId="2"/>
  </si>
  <si>
    <t>合計(10月まで)</t>
    <rPh sb="0" eb="2">
      <t>ゴウケイ</t>
    </rPh>
    <rPh sb="5" eb="6">
      <t>ガツ</t>
    </rPh>
    <phoneticPr fontId="2"/>
  </si>
  <si>
    <t>令和3年</t>
    <rPh sb="0" eb="2">
      <t>レイワ</t>
    </rPh>
    <rPh sb="3" eb="4">
      <t>ネン</t>
    </rPh>
    <phoneticPr fontId="2"/>
  </si>
  <si>
    <t>店舗営業</t>
    <rPh sb="0" eb="2">
      <t>テンポ</t>
    </rPh>
    <rPh sb="2" eb="4">
      <t>エイギョウ</t>
    </rPh>
    <phoneticPr fontId="2"/>
  </si>
  <si>
    <t>店舗営業</t>
    <phoneticPr fontId="2"/>
  </si>
  <si>
    <t>ｽﾀｲﾘﾝｸﾞ講座</t>
    <phoneticPr fontId="2"/>
  </si>
  <si>
    <t>ｽﾀｲﾘﾝｸﾞ講座</t>
    <rPh sb="7" eb="9">
      <t>コウザ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</si>
</sst>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%"/>
    <numFmt numFmtId="177" formatCode="#,##0_ ;[Red]\-#,##0\ 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i/>
      <sz val="11"/>
      <color theme="1"/>
      <name val="游ゴシック"/>
      <family val="3"/>
      <charset val="128"/>
      <scheme val="minor"/>
    </font>
    <font>
      <sz val="10.5"/>
      <color theme="1"/>
      <name val="游明朝"/>
      <family val="1"/>
      <charset val="128"/>
    </font>
    <font>
      <sz val="10.5"/>
      <color theme="1"/>
      <name val="游ゴシック Light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name val="ＭＳ Ｐゴシック"/>
      <family val="2"/>
    </font>
    <font>
      <sz val="6"/>
      <name val="游ゴシック"/>
      <family val="3"/>
      <charset val="128"/>
      <scheme val="minor"/>
    </font>
    <font>
      <b/>
      <sz val="11"/>
      <name val="ＭＳ Ｐゴシック"/>
      <family val="2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9" fontId="0" fillId="0" borderId="1" xfId="2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9" fontId="0" fillId="0" borderId="10" xfId="2" applyFont="1" applyBorder="1">
      <alignment vertical="center"/>
    </xf>
    <xf numFmtId="176" fontId="0" fillId="0" borderId="11" xfId="2" applyNumberFormat="1" applyFont="1" applyBorder="1">
      <alignment vertical="center"/>
    </xf>
    <xf numFmtId="0" fontId="3" fillId="0" borderId="0" xfId="0" applyFont="1">
      <alignment vertical="center"/>
    </xf>
    <xf numFmtId="0" fontId="0" fillId="0" borderId="8" xfId="0" applyFill="1" applyBorder="1" applyAlignment="1">
      <alignment horizontal="center" vertical="center" wrapText="1"/>
    </xf>
    <xf numFmtId="6" fontId="0" fillId="0" borderId="6" xfId="1" applyFont="1" applyBorder="1">
      <alignment vertical="center"/>
    </xf>
    <xf numFmtId="6" fontId="0" fillId="0" borderId="3" xfId="1" applyFont="1" applyBorder="1">
      <alignment vertical="center"/>
    </xf>
    <xf numFmtId="6" fontId="0" fillId="0" borderId="7" xfId="1" applyFont="1" applyBorder="1">
      <alignment vertical="center"/>
    </xf>
    <xf numFmtId="6" fontId="0" fillId="0" borderId="1" xfId="1" applyFont="1" applyBorder="1">
      <alignment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9" fontId="4" fillId="0" borderId="3" xfId="2" applyFont="1" applyBorder="1" applyAlignment="1">
      <alignment horizontal="justify" vertical="center" wrapText="1"/>
    </xf>
    <xf numFmtId="0" fontId="4" fillId="0" borderId="3" xfId="0" applyNumberFormat="1" applyFont="1" applyBorder="1" applyAlignment="1">
      <alignment horizontal="justify" vertical="center" wrapText="1"/>
    </xf>
    <xf numFmtId="0" fontId="4" fillId="0" borderId="1" xfId="0" applyNumberFormat="1" applyFont="1" applyBorder="1" applyAlignment="1">
      <alignment horizontal="justify" vertical="center" wrapText="1"/>
    </xf>
    <xf numFmtId="6" fontId="4" fillId="0" borderId="3" xfId="1" applyFont="1" applyBorder="1" applyAlignment="1">
      <alignment horizontal="justify" vertical="center" wrapText="1"/>
    </xf>
    <xf numFmtId="6" fontId="4" fillId="0" borderId="1" xfId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0" xfId="3"/>
    <xf numFmtId="0" fontId="8" fillId="0" borderId="3" xfId="0" applyFont="1" applyBorder="1" applyAlignment="1">
      <alignment horizontal="right" vertical="center"/>
    </xf>
    <xf numFmtId="177" fontId="8" fillId="0" borderId="3" xfId="0" applyNumberFormat="1" applyFont="1" applyBorder="1">
      <alignment vertical="center"/>
    </xf>
    <xf numFmtId="0" fontId="8" fillId="0" borderId="1" xfId="0" applyFont="1" applyBorder="1" applyAlignment="1">
      <alignment horizontal="right" vertical="center"/>
    </xf>
    <xf numFmtId="177" fontId="8" fillId="0" borderId="1" xfId="0" applyNumberFormat="1" applyFont="1" applyBorder="1">
      <alignment vertical="center"/>
    </xf>
    <xf numFmtId="177" fontId="7" fillId="0" borderId="0" xfId="3" applyNumberFormat="1"/>
    <xf numFmtId="177" fontId="8" fillId="0" borderId="2" xfId="0" applyNumberFormat="1" applyFont="1" applyBorder="1">
      <alignment vertical="center"/>
    </xf>
    <xf numFmtId="177" fontId="8" fillId="0" borderId="16" xfId="0" applyNumberFormat="1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7" fillId="0" borderId="0" xfId="2" applyFont="1" applyAlignment="1"/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11" fillId="0" borderId="3" xfId="0" applyFont="1" applyBorder="1">
      <alignment vertical="center"/>
    </xf>
    <xf numFmtId="9" fontId="12" fillId="0" borderId="3" xfId="2" applyFont="1" applyBorder="1">
      <alignment vertical="center"/>
    </xf>
    <xf numFmtId="9" fontId="12" fillId="0" borderId="2" xfId="2" applyFont="1" applyBorder="1">
      <alignment vertical="center"/>
    </xf>
    <xf numFmtId="0" fontId="11" fillId="0" borderId="2" xfId="0" applyFont="1" applyBorder="1">
      <alignment vertical="center"/>
    </xf>
    <xf numFmtId="0" fontId="0" fillId="0" borderId="15" xfId="0" applyBorder="1">
      <alignment vertical="center"/>
    </xf>
    <xf numFmtId="0" fontId="0" fillId="0" borderId="0" xfId="0" applyBorder="1" applyAlignment="1">
      <alignment horizontal="center" vertical="center"/>
    </xf>
    <xf numFmtId="6" fontId="0" fillId="0" borderId="0" xfId="1" applyFont="1" applyBorder="1">
      <alignment vertical="center"/>
    </xf>
    <xf numFmtId="0" fontId="0" fillId="0" borderId="19" xfId="0" applyBorder="1">
      <alignment vertical="center"/>
    </xf>
    <xf numFmtId="9" fontId="12" fillId="0" borderId="3" xfId="2" applyFont="1" applyBorder="1" applyAlignment="1">
      <alignment horizontal="center" vertical="center"/>
    </xf>
    <xf numFmtId="6" fontId="0" fillId="0" borderId="2" xfId="1" applyFont="1" applyBorder="1">
      <alignment vertical="center"/>
    </xf>
    <xf numFmtId="6" fontId="11" fillId="0" borderId="3" xfId="1" applyFon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12" fillId="0" borderId="3" xfId="2" applyFont="1" applyBorder="1" applyAlignment="1">
      <alignment horizontal="center" vertical="center"/>
    </xf>
    <xf numFmtId="9" fontId="12" fillId="0" borderId="1" xfId="2" applyFont="1" applyBorder="1" applyAlignment="1">
      <alignment horizontal="center" vertical="center"/>
    </xf>
    <xf numFmtId="9" fontId="12" fillId="0" borderId="2" xfId="2" applyFont="1" applyBorder="1" applyAlignment="1">
      <alignment horizontal="center" vertical="center"/>
    </xf>
    <xf numFmtId="0" fontId="10" fillId="0" borderId="0" xfId="0" applyFont="1" applyAlignment="1">
      <alignment vertical="center" justifyLastLine="1"/>
    </xf>
    <xf numFmtId="0" fontId="6" fillId="0" borderId="0" xfId="0" applyFont="1" applyAlignment="1">
      <alignment vertical="center" justifyLastLine="1"/>
    </xf>
    <xf numFmtId="6" fontId="13" fillId="0" borderId="20" xfId="1" applyFont="1" applyFill="1" applyBorder="1">
      <alignment vertical="center"/>
    </xf>
    <xf numFmtId="6" fontId="0" fillId="0" borderId="0" xfId="1" applyFont="1">
      <alignment vertical="center"/>
    </xf>
  </cellXfs>
  <cellStyles count="4">
    <cellStyle name="パーセント" xfId="2" builtinId="5"/>
    <cellStyle name="通貨" xfId="1" builtinId="7"/>
    <cellStyle name="標準" xfId="0" builtinId="0"/>
    <cellStyle name="標準 2" xfId="3" xr:uid="{4DA736DD-81B3-45BB-B059-B34891ABCF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7954-8E2B-4671-9FCE-C9562F10A756}">
  <dimension ref="B1:BB32"/>
  <sheetViews>
    <sheetView tabSelected="1" topLeftCell="AJ1" zoomScale="113" zoomScaleNormal="70" workbookViewId="0">
      <selection activeCell="AN14" sqref="AN14"/>
    </sheetView>
  </sheetViews>
  <sheetFormatPr defaultRowHeight="18" outlineLevelCol="1" x14ac:dyDescent="0.45"/>
  <cols>
    <col min="1" max="1" width="2.59765625" customWidth="1"/>
    <col min="2" max="2" width="17.296875" bestFit="1" customWidth="1"/>
    <col min="3" max="3" width="12.09765625" bestFit="1" customWidth="1"/>
    <col min="9" max="9" width="5.296875" customWidth="1"/>
    <col min="10" max="10" width="23.5" bestFit="1" customWidth="1"/>
    <col min="12" max="12" width="4.5" customWidth="1"/>
    <col min="13" max="13" width="12.09765625" customWidth="1"/>
    <col min="14" max="14" width="24.796875" customWidth="1"/>
    <col min="15" max="15" width="12.09765625" bestFit="1" customWidth="1"/>
    <col min="16" max="20" width="8.5" bestFit="1" customWidth="1"/>
    <col min="21" max="21" width="4.5" customWidth="1"/>
    <col min="29" max="29" width="10.3984375" bestFit="1" customWidth="1"/>
    <col min="31" max="31" width="3.69921875" customWidth="1"/>
    <col min="32" max="32" width="11.8984375" bestFit="1" customWidth="1"/>
    <col min="43" max="43" width="14.5" bestFit="1" customWidth="1"/>
    <col min="44" max="44" width="8.796875" hidden="1" customWidth="1" outlineLevel="1"/>
    <col min="45" max="45" width="8.796875" collapsed="1"/>
    <col min="46" max="46" width="8.796875" customWidth="1" outlineLevel="1"/>
    <col min="47" max="47" width="8.796875" customWidth="1"/>
    <col min="48" max="48" width="8.8984375" bestFit="1" customWidth="1"/>
    <col min="49" max="49" width="2.796875" customWidth="1"/>
    <col min="50" max="50" width="5.3984375" bestFit="1" customWidth="1"/>
    <col min="51" max="51" width="12.5" bestFit="1" customWidth="1"/>
    <col min="52" max="53" width="11.59765625" bestFit="1" customWidth="1"/>
    <col min="54" max="54" width="7.19921875" bestFit="1" customWidth="1"/>
  </cols>
  <sheetData>
    <row r="1" spans="2:54" x14ac:dyDescent="0.45">
      <c r="B1" t="s">
        <v>0</v>
      </c>
      <c r="J1" t="s">
        <v>23</v>
      </c>
      <c r="M1" t="s">
        <v>58</v>
      </c>
      <c r="V1" t="s">
        <v>35</v>
      </c>
      <c r="AF1" t="s">
        <v>53</v>
      </c>
    </row>
    <row r="2" spans="2:54" ht="36.6" thickBot="1" x14ac:dyDescent="0.5">
      <c r="B2" s="6"/>
      <c r="C2" s="4" t="s">
        <v>11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J2" s="15" t="s">
        <v>24</v>
      </c>
      <c r="K2" s="2" t="s">
        <v>34</v>
      </c>
      <c r="M2" s="32"/>
      <c r="N2" s="6"/>
      <c r="O2" s="4" t="s">
        <v>11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V2" s="22" t="s">
        <v>36</v>
      </c>
      <c r="W2" s="22" t="s">
        <v>37</v>
      </c>
      <c r="X2" s="22" t="s">
        <v>38</v>
      </c>
      <c r="Y2" s="30" t="s">
        <v>43</v>
      </c>
      <c r="Z2" s="23" t="s">
        <v>39</v>
      </c>
      <c r="AA2" s="23" t="s">
        <v>2</v>
      </c>
      <c r="AB2" s="23" t="s">
        <v>40</v>
      </c>
      <c r="AC2" s="23" t="s">
        <v>42</v>
      </c>
      <c r="AD2" s="23" t="s">
        <v>41</v>
      </c>
      <c r="AF2" s="31"/>
      <c r="AG2" s="31" t="s">
        <v>44</v>
      </c>
      <c r="AH2" s="31" t="s">
        <v>45</v>
      </c>
      <c r="AI2" s="31" t="s">
        <v>46</v>
      </c>
      <c r="AJ2" s="31" t="s">
        <v>47</v>
      </c>
      <c r="AK2" s="31" t="s">
        <v>48</v>
      </c>
      <c r="AL2" s="31" t="s">
        <v>49</v>
      </c>
      <c r="AM2" s="31" t="s">
        <v>50</v>
      </c>
      <c r="AN2" s="31" t="s">
        <v>51</v>
      </c>
      <c r="AO2" s="31" t="s">
        <v>52</v>
      </c>
    </row>
    <row r="3" spans="2:54" ht="19.2" thickTop="1" thickBot="1" x14ac:dyDescent="0.5">
      <c r="B3" s="7" t="s">
        <v>3</v>
      </c>
      <c r="C3" s="16"/>
      <c r="D3" s="17"/>
      <c r="E3" s="17"/>
      <c r="F3" s="17"/>
      <c r="G3" s="17"/>
      <c r="H3" s="17"/>
      <c r="J3" s="7" t="s">
        <v>25</v>
      </c>
      <c r="K3" s="17">
        <f>SUM(O10:T10)</f>
        <v>0</v>
      </c>
      <c r="M3" s="33" t="s">
        <v>59</v>
      </c>
      <c r="N3" s="7" t="s">
        <v>1</v>
      </c>
      <c r="O3" s="16">
        <f>C3</f>
        <v>0</v>
      </c>
      <c r="P3" s="16">
        <f t="shared" ref="P3:T3" si="0">D3</f>
        <v>0</v>
      </c>
      <c r="Q3" s="16">
        <f t="shared" si="0"/>
        <v>0</v>
      </c>
      <c r="R3" s="16">
        <f t="shared" si="0"/>
        <v>0</v>
      </c>
      <c r="S3" s="16">
        <f t="shared" si="0"/>
        <v>0</v>
      </c>
      <c r="T3" s="16">
        <f t="shared" si="0"/>
        <v>0</v>
      </c>
      <c r="V3" s="25"/>
      <c r="W3" s="25"/>
      <c r="X3" s="25"/>
      <c r="Y3" s="25"/>
      <c r="Z3" s="27"/>
      <c r="AA3" s="27"/>
      <c r="AB3" s="27"/>
      <c r="AC3" s="27"/>
      <c r="AD3" s="24" t="e">
        <f>(AC3-AB3)/AC3</f>
        <v>#DIV/0!</v>
      </c>
      <c r="AF3" s="29" t="s">
        <v>54</v>
      </c>
      <c r="AG3" s="21"/>
      <c r="AH3" s="21"/>
      <c r="AI3" s="21"/>
      <c r="AJ3" s="21"/>
      <c r="AK3" s="21"/>
      <c r="AL3" s="21"/>
      <c r="AM3" s="21"/>
      <c r="AN3" s="21"/>
      <c r="AO3" s="21"/>
      <c r="AQ3" s="50" t="s">
        <v>1</v>
      </c>
      <c r="AR3" s="50" t="s">
        <v>84</v>
      </c>
      <c r="AS3" s="50" t="s">
        <v>85</v>
      </c>
      <c r="AT3" s="50" t="s">
        <v>99</v>
      </c>
      <c r="AU3" s="50" t="s">
        <v>86</v>
      </c>
      <c r="AV3" s="50" t="s">
        <v>99</v>
      </c>
      <c r="AX3" s="61" t="s">
        <v>1</v>
      </c>
      <c r="AY3" s="61"/>
      <c r="AZ3" s="50" t="s">
        <v>85</v>
      </c>
      <c r="BA3" s="50" t="s">
        <v>101</v>
      </c>
      <c r="BB3" s="50" t="s">
        <v>99</v>
      </c>
    </row>
    <row r="4" spans="2:54" ht="18.600000000000001" thickTop="1" x14ac:dyDescent="0.45">
      <c r="B4" s="8" t="s">
        <v>4</v>
      </c>
      <c r="C4" s="18"/>
      <c r="D4" s="19"/>
      <c r="E4" s="19"/>
      <c r="F4" s="19"/>
      <c r="G4" s="19"/>
      <c r="H4" s="19"/>
      <c r="J4" s="8" t="s">
        <v>26</v>
      </c>
      <c r="K4" s="17">
        <f t="shared" ref="K4:K11" si="1">SUM(O11:T11)</f>
        <v>0</v>
      </c>
      <c r="M4" s="34"/>
      <c r="N4" s="8"/>
      <c r="O4" s="18"/>
      <c r="P4" s="19"/>
      <c r="Q4" s="19"/>
      <c r="R4" s="19"/>
      <c r="S4" s="19"/>
      <c r="T4" s="19"/>
      <c r="V4" s="26"/>
      <c r="W4" s="26"/>
      <c r="X4" s="26"/>
      <c r="Y4" s="26"/>
      <c r="Z4" s="28"/>
      <c r="AA4" s="28"/>
      <c r="AB4" s="28"/>
      <c r="AC4" s="28"/>
      <c r="AD4" s="24" t="e">
        <f>(AC4-AB4)/AC4</f>
        <v>#DIV/0!</v>
      </c>
      <c r="AF4" s="29" t="s">
        <v>55</v>
      </c>
      <c r="AG4" s="20"/>
      <c r="AH4" s="20"/>
      <c r="AI4" s="20"/>
      <c r="AJ4" s="20"/>
      <c r="AK4" s="20"/>
      <c r="AL4" s="20"/>
      <c r="AM4" s="20"/>
      <c r="AN4" s="20"/>
      <c r="AO4" s="20"/>
      <c r="AQ4" s="45" t="s">
        <v>87</v>
      </c>
      <c r="AR4" s="45">
        <v>318400</v>
      </c>
      <c r="AS4" s="45">
        <v>309600</v>
      </c>
      <c r="AT4" s="48">
        <f>AS4/AR4</f>
        <v>0.97236180904522618</v>
      </c>
      <c r="AU4" s="45">
        <v>350240</v>
      </c>
      <c r="AV4" s="48">
        <f>AU4/AS4</f>
        <v>1.131266149870801</v>
      </c>
      <c r="AX4" s="62" t="s">
        <v>87</v>
      </c>
      <c r="AY4" s="45" t="s">
        <v>102</v>
      </c>
      <c r="AZ4" s="17">
        <v>309600</v>
      </c>
      <c r="BA4" s="71">
        <f>309600+(10*4600)</f>
        <v>355600</v>
      </c>
      <c r="BB4" s="66">
        <f>(BA4+BA5)/AZ4</f>
        <v>1.2939276485788114</v>
      </c>
    </row>
    <row r="5" spans="2:54" x14ac:dyDescent="0.45">
      <c r="B5" s="8" t="s">
        <v>5</v>
      </c>
      <c r="C5" s="18"/>
      <c r="D5" s="19"/>
      <c r="E5" s="19"/>
      <c r="F5" s="19"/>
      <c r="G5" s="19"/>
      <c r="H5" s="19"/>
      <c r="J5" s="8" t="s">
        <v>27</v>
      </c>
      <c r="K5" s="17">
        <f t="shared" si="1"/>
        <v>0</v>
      </c>
      <c r="M5" s="34" t="s">
        <v>60</v>
      </c>
      <c r="N5" s="8" t="s">
        <v>61</v>
      </c>
      <c r="O5" s="18"/>
      <c r="P5" s="18"/>
      <c r="Q5" s="18"/>
      <c r="R5" s="18"/>
      <c r="S5" s="18"/>
      <c r="T5" s="18"/>
      <c r="V5" s="26"/>
      <c r="W5" s="26"/>
      <c r="X5" s="26"/>
      <c r="Y5" s="26"/>
      <c r="Z5" s="28"/>
      <c r="AA5" s="28"/>
      <c r="AB5" s="28"/>
      <c r="AC5" s="28"/>
      <c r="AD5" s="24" t="e">
        <f t="shared" ref="AD5:AD8" si="2">(AC5-AB5)/AC5</f>
        <v>#DIV/0!</v>
      </c>
      <c r="AF5" s="20" t="s">
        <v>56</v>
      </c>
      <c r="AG5" s="20"/>
      <c r="AH5" s="20"/>
      <c r="AI5" s="20"/>
      <c r="AJ5" s="20"/>
      <c r="AK5" s="20"/>
      <c r="AL5" s="20"/>
      <c r="AM5" s="20"/>
      <c r="AN5" s="20"/>
      <c r="AO5" s="20"/>
      <c r="AQ5" s="1" t="s">
        <v>88</v>
      </c>
      <c r="AR5" s="1">
        <v>361400</v>
      </c>
      <c r="AS5" s="1">
        <v>409500</v>
      </c>
      <c r="AT5" s="48">
        <f t="shared" ref="AT5:AT15" si="3">AS5/AR5</f>
        <v>1.1330935251798562</v>
      </c>
      <c r="AU5" s="45">
        <v>397540.00000000006</v>
      </c>
      <c r="AV5" s="48">
        <f t="shared" ref="AV5:AV15" si="4">AU5/AS5</f>
        <v>0.97079365079365099</v>
      </c>
      <c r="AX5" s="63"/>
      <c r="AY5" s="45" t="s">
        <v>104</v>
      </c>
      <c r="AZ5" s="17" t="s">
        <v>14</v>
      </c>
      <c r="BA5" s="19">
        <v>45000</v>
      </c>
      <c r="BB5" s="67"/>
    </row>
    <row r="6" spans="2:54" x14ac:dyDescent="0.45">
      <c r="B6" s="8" t="s">
        <v>6</v>
      </c>
      <c r="C6" s="18">
        <f>C4-C5</f>
        <v>0</v>
      </c>
      <c r="D6" s="18">
        <f t="shared" ref="D6:H6" si="5">D4-D5</f>
        <v>0</v>
      </c>
      <c r="E6" s="18">
        <f t="shared" si="5"/>
        <v>0</v>
      </c>
      <c r="F6" s="18">
        <f t="shared" si="5"/>
        <v>0</v>
      </c>
      <c r="G6" s="18">
        <f t="shared" si="5"/>
        <v>0</v>
      </c>
      <c r="H6" s="18">
        <f t="shared" si="5"/>
        <v>0</v>
      </c>
      <c r="J6" s="8" t="s">
        <v>28</v>
      </c>
      <c r="K6" s="17">
        <f t="shared" si="1"/>
        <v>0</v>
      </c>
      <c r="M6" s="34"/>
      <c r="N6" s="8" t="s">
        <v>7</v>
      </c>
      <c r="O6" s="18">
        <f>C7</f>
        <v>0</v>
      </c>
      <c r="P6" s="18">
        <f t="shared" ref="P6:T6" si="6">D7</f>
        <v>0</v>
      </c>
      <c r="Q6" s="18">
        <f t="shared" si="6"/>
        <v>0</v>
      </c>
      <c r="R6" s="18">
        <f t="shared" si="6"/>
        <v>0</v>
      </c>
      <c r="S6" s="18">
        <f t="shared" si="6"/>
        <v>0</v>
      </c>
      <c r="T6" s="18">
        <f t="shared" si="6"/>
        <v>0</v>
      </c>
      <c r="V6" s="26"/>
      <c r="W6" s="26"/>
      <c r="X6" s="26"/>
      <c r="Y6" s="26"/>
      <c r="Z6" s="28"/>
      <c r="AA6" s="28"/>
      <c r="AB6" s="28"/>
      <c r="AC6" s="28"/>
      <c r="AD6" s="24" t="e">
        <f t="shared" si="2"/>
        <v>#DIV/0!</v>
      </c>
      <c r="AF6" s="29" t="s">
        <v>57</v>
      </c>
      <c r="AG6" s="20"/>
      <c r="AH6" s="20"/>
      <c r="AI6" s="20"/>
      <c r="AJ6" s="20"/>
      <c r="AK6" s="20"/>
      <c r="AL6" s="20"/>
      <c r="AM6" s="20"/>
      <c r="AN6" s="20"/>
      <c r="AO6" s="20"/>
      <c r="AQ6" s="1" t="s">
        <v>89</v>
      </c>
      <c r="AR6" s="1">
        <v>404400</v>
      </c>
      <c r="AS6" s="1">
        <v>322900</v>
      </c>
      <c r="AT6" s="48">
        <f t="shared" si="3"/>
        <v>0.79846686449060333</v>
      </c>
      <c r="AU6" s="45">
        <v>444840.00000000006</v>
      </c>
      <c r="AV6" s="48">
        <f t="shared" si="4"/>
        <v>1.3776401362650976</v>
      </c>
      <c r="AX6" s="64" t="s">
        <v>88</v>
      </c>
      <c r="AY6" s="45" t="s">
        <v>103</v>
      </c>
      <c r="AZ6" s="19">
        <v>409500</v>
      </c>
      <c r="BA6" s="72">
        <v>455500</v>
      </c>
      <c r="BB6" s="66">
        <f t="shared" ref="BB6" si="7">(BA6+BA7)/AZ6</f>
        <v>1.2222222222222223</v>
      </c>
    </row>
    <row r="7" spans="2:54" x14ac:dyDescent="0.45">
      <c r="B7" s="8" t="s">
        <v>7</v>
      </c>
      <c r="C7" s="18"/>
      <c r="D7" s="19"/>
      <c r="E7" s="19"/>
      <c r="F7" s="19"/>
      <c r="G7" s="19"/>
      <c r="H7" s="19"/>
      <c r="J7" s="8" t="s">
        <v>29</v>
      </c>
      <c r="K7" s="17">
        <f t="shared" si="1"/>
        <v>0</v>
      </c>
      <c r="M7" s="34"/>
      <c r="N7" s="8" t="s">
        <v>62</v>
      </c>
      <c r="O7" s="18"/>
      <c r="P7" s="19"/>
      <c r="Q7" s="19"/>
      <c r="R7" s="19"/>
      <c r="S7" s="19"/>
      <c r="T7" s="19"/>
      <c r="V7" s="26"/>
      <c r="W7" s="26"/>
      <c r="X7" s="26"/>
      <c r="Y7" s="26"/>
      <c r="Z7" s="28"/>
      <c r="AA7" s="28"/>
      <c r="AB7" s="28"/>
      <c r="AC7" s="28"/>
      <c r="AD7" s="24" t="e">
        <f t="shared" si="2"/>
        <v>#DIV/0!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Q7" s="1" t="s">
        <v>90</v>
      </c>
      <c r="AR7" s="1">
        <v>368800</v>
      </c>
      <c r="AS7" s="1">
        <v>181400</v>
      </c>
      <c r="AT7" s="48">
        <f t="shared" si="3"/>
        <v>0.49186550976138826</v>
      </c>
      <c r="AU7" s="45">
        <v>405680.00000000006</v>
      </c>
      <c r="AV7" s="48">
        <f>AU7/AS7</f>
        <v>2.2363836824696808</v>
      </c>
      <c r="AX7" s="63"/>
      <c r="AY7" s="45" t="s">
        <v>104</v>
      </c>
      <c r="AZ7" s="19" t="s">
        <v>14</v>
      </c>
      <c r="BA7" s="19">
        <v>45000</v>
      </c>
      <c r="BB7" s="67"/>
    </row>
    <row r="8" spans="2:54" x14ac:dyDescent="0.45">
      <c r="B8" s="8" t="s">
        <v>8</v>
      </c>
      <c r="C8" s="18"/>
      <c r="D8" s="19"/>
      <c r="E8" s="19"/>
      <c r="F8" s="19"/>
      <c r="G8" s="19"/>
      <c r="H8" s="19"/>
      <c r="J8" s="8" t="s">
        <v>30</v>
      </c>
      <c r="K8" s="17">
        <f t="shared" si="1"/>
        <v>0</v>
      </c>
      <c r="M8" s="34"/>
      <c r="N8" s="8" t="s">
        <v>63</v>
      </c>
      <c r="O8" s="18"/>
      <c r="P8" s="18"/>
      <c r="Q8" s="18"/>
      <c r="R8" s="18"/>
      <c r="S8" s="18"/>
      <c r="T8" s="18"/>
      <c r="V8" s="26"/>
      <c r="W8" s="26"/>
      <c r="X8" s="26"/>
      <c r="Y8" s="26"/>
      <c r="Z8" s="28"/>
      <c r="AA8" s="28"/>
      <c r="AB8" s="28"/>
      <c r="AC8" s="28"/>
      <c r="AD8" s="24" t="e">
        <f t="shared" si="2"/>
        <v>#DIV/0!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Q8" s="1" t="s">
        <v>91</v>
      </c>
      <c r="AR8" s="1">
        <v>361200</v>
      </c>
      <c r="AS8" s="1">
        <v>306600</v>
      </c>
      <c r="AT8" s="48">
        <f t="shared" si="3"/>
        <v>0.84883720930232553</v>
      </c>
      <c r="AU8" s="45">
        <v>397320.00000000006</v>
      </c>
      <c r="AV8" s="48">
        <f t="shared" si="4"/>
        <v>1.2958904109589042</v>
      </c>
      <c r="AX8" s="64" t="s">
        <v>89</v>
      </c>
      <c r="AY8" s="45" t="s">
        <v>103</v>
      </c>
      <c r="AZ8" s="19">
        <v>322900</v>
      </c>
      <c r="BA8" s="72">
        <v>368900</v>
      </c>
      <c r="BB8" s="66">
        <f>(BA8+BA9)/AZ8</f>
        <v>1.2818209972127594</v>
      </c>
    </row>
    <row r="9" spans="2:54" x14ac:dyDescent="0.45">
      <c r="B9" s="8" t="s">
        <v>12</v>
      </c>
      <c r="C9" s="18">
        <f>C4+C7+C8</f>
        <v>0</v>
      </c>
      <c r="D9" s="18">
        <f t="shared" ref="D9:H9" si="8">D4+D7+D8</f>
        <v>0</v>
      </c>
      <c r="E9" s="18">
        <f t="shared" si="8"/>
        <v>0</v>
      </c>
      <c r="F9" s="18">
        <f t="shared" si="8"/>
        <v>0</v>
      </c>
      <c r="G9" s="18">
        <f t="shared" si="8"/>
        <v>0</v>
      </c>
      <c r="H9" s="18">
        <f t="shared" si="8"/>
        <v>0</v>
      </c>
      <c r="J9" s="8" t="s">
        <v>31</v>
      </c>
      <c r="K9" s="17">
        <f t="shared" si="1"/>
        <v>0</v>
      </c>
      <c r="M9" s="34"/>
      <c r="N9" s="8" t="s">
        <v>64</v>
      </c>
      <c r="O9" s="18"/>
      <c r="P9" s="19"/>
      <c r="Q9" s="19"/>
      <c r="R9" s="19"/>
      <c r="S9" s="19"/>
      <c r="T9" s="19"/>
      <c r="AQ9" s="1" t="s">
        <v>92</v>
      </c>
      <c r="AR9" s="1">
        <v>391900</v>
      </c>
      <c r="AS9" s="1">
        <v>282100</v>
      </c>
      <c r="AT9" s="48">
        <f t="shared" si="3"/>
        <v>0.71982648634855828</v>
      </c>
      <c r="AU9" s="45">
        <v>431090.00000000006</v>
      </c>
      <c r="AV9" s="48">
        <f t="shared" si="4"/>
        <v>1.5281460475008863</v>
      </c>
      <c r="AX9" s="63"/>
      <c r="AY9" s="45" t="s">
        <v>104</v>
      </c>
      <c r="AZ9" s="19" t="s">
        <v>14</v>
      </c>
      <c r="BA9" s="19">
        <v>45000</v>
      </c>
      <c r="BB9" s="67"/>
    </row>
    <row r="10" spans="2:54" x14ac:dyDescent="0.45">
      <c r="B10" s="8" t="s">
        <v>13</v>
      </c>
      <c r="C10" s="5" t="s">
        <v>14</v>
      </c>
      <c r="D10" s="9" t="e">
        <f>(D9-$C$9)/D9</f>
        <v>#DIV/0!</v>
      </c>
      <c r="E10" s="9" t="e">
        <f>(E9-$C$9)/E9</f>
        <v>#DIV/0!</v>
      </c>
      <c r="F10" s="9" t="e">
        <f>(F9-$C$9)/F9</f>
        <v>#DIV/0!</v>
      </c>
      <c r="G10" s="9" t="e">
        <f>(G9-$C$9)/G9</f>
        <v>#DIV/0!</v>
      </c>
      <c r="H10" s="9" t="e">
        <f>(H9-$C$9)/H9</f>
        <v>#DIV/0!</v>
      </c>
      <c r="J10" s="8" t="s">
        <v>32</v>
      </c>
      <c r="K10" s="17">
        <f t="shared" si="1"/>
        <v>0</v>
      </c>
      <c r="M10" s="34"/>
      <c r="N10" s="7" t="s">
        <v>25</v>
      </c>
      <c r="O10" s="18"/>
      <c r="P10" s="19"/>
      <c r="Q10" s="19"/>
      <c r="R10" s="19"/>
      <c r="S10" s="19"/>
      <c r="T10" s="19"/>
      <c r="AQ10" s="1" t="s">
        <v>93</v>
      </c>
      <c r="AR10" s="1">
        <v>360500</v>
      </c>
      <c r="AS10" s="1">
        <v>384700</v>
      </c>
      <c r="AT10" s="48">
        <f t="shared" si="3"/>
        <v>1.0671289875173371</v>
      </c>
      <c r="AU10" s="45">
        <v>396550.00000000006</v>
      </c>
      <c r="AV10" s="48">
        <f t="shared" si="4"/>
        <v>1.0308032232908761</v>
      </c>
      <c r="AX10" s="64" t="s">
        <v>90</v>
      </c>
      <c r="AY10" s="45" t="s">
        <v>103</v>
      </c>
      <c r="AZ10" s="19">
        <v>181400</v>
      </c>
      <c r="BA10" s="72">
        <v>227400</v>
      </c>
      <c r="BB10" s="66">
        <f t="shared" ref="BB10" si="9">(BA10+BA11)/AZ10</f>
        <v>1.5016538037486218</v>
      </c>
    </row>
    <row r="11" spans="2:54" x14ac:dyDescent="0.45">
      <c r="B11" s="8" t="s">
        <v>9</v>
      </c>
      <c r="C11" s="18"/>
      <c r="D11" s="19"/>
      <c r="E11" s="19"/>
      <c r="F11" s="19"/>
      <c r="G11" s="19"/>
      <c r="H11" s="19"/>
      <c r="J11" s="8" t="s">
        <v>33</v>
      </c>
      <c r="K11" s="17">
        <f t="shared" si="1"/>
        <v>0</v>
      </c>
      <c r="M11" s="34"/>
      <c r="N11" s="8" t="s">
        <v>26</v>
      </c>
      <c r="O11" s="18"/>
      <c r="P11" s="19"/>
      <c r="Q11" s="19"/>
      <c r="R11" s="19"/>
      <c r="S11" s="19"/>
      <c r="T11" s="19"/>
      <c r="AQ11" s="1" t="s">
        <v>94</v>
      </c>
      <c r="AR11" s="1">
        <v>426000</v>
      </c>
      <c r="AS11" s="1">
        <v>371200</v>
      </c>
      <c r="AT11" s="48">
        <f t="shared" si="3"/>
        <v>0.87136150234741783</v>
      </c>
      <c r="AU11" s="45">
        <v>468600.00000000006</v>
      </c>
      <c r="AV11" s="48">
        <f t="shared" si="4"/>
        <v>1.2623922413793105</v>
      </c>
      <c r="AX11" s="63"/>
      <c r="AY11" s="45" t="s">
        <v>104</v>
      </c>
      <c r="AZ11" s="19" t="s">
        <v>14</v>
      </c>
      <c r="BA11" s="19">
        <v>45000</v>
      </c>
      <c r="BB11" s="67"/>
    </row>
    <row r="12" spans="2:54" x14ac:dyDescent="0.45">
      <c r="B12" s="8" t="s">
        <v>10</v>
      </c>
      <c r="C12" s="18"/>
      <c r="D12" s="19"/>
      <c r="E12" s="19"/>
      <c r="F12" s="19"/>
      <c r="G12" s="19"/>
      <c r="H12" s="19"/>
      <c r="M12" s="34"/>
      <c r="N12" s="8" t="s">
        <v>27</v>
      </c>
      <c r="O12" s="18"/>
      <c r="P12" s="19"/>
      <c r="Q12" s="19"/>
      <c r="R12" s="19"/>
      <c r="S12" s="19"/>
      <c r="T12" s="19"/>
      <c r="AQ12" s="1" t="s">
        <v>95</v>
      </c>
      <c r="AR12" s="1">
        <v>401300</v>
      </c>
      <c r="AS12" s="1">
        <v>334200</v>
      </c>
      <c r="AT12" s="48">
        <f t="shared" si="3"/>
        <v>0.83279342138051338</v>
      </c>
      <c r="AU12" s="45">
        <v>441430.00000000006</v>
      </c>
      <c r="AV12" s="48">
        <f t="shared" si="4"/>
        <v>1.3208557749850391</v>
      </c>
      <c r="AX12" s="64" t="s">
        <v>91</v>
      </c>
      <c r="AY12" s="45" t="s">
        <v>103</v>
      </c>
      <c r="AZ12" s="19">
        <v>306600</v>
      </c>
      <c r="BA12" s="72">
        <v>352600</v>
      </c>
      <c r="BB12" s="66">
        <f t="shared" ref="BB12" si="10">(BA12+BA13)/AZ12</f>
        <v>1.2968036529680365</v>
      </c>
    </row>
    <row r="13" spans="2:54" x14ac:dyDescent="0.45">
      <c r="B13" s="8" t="s">
        <v>13</v>
      </c>
      <c r="C13" s="5" t="s">
        <v>14</v>
      </c>
      <c r="D13" s="9" t="e">
        <f>(D12-$C$12)/D12</f>
        <v>#DIV/0!</v>
      </c>
      <c r="E13" s="9" t="e">
        <f t="shared" ref="E13:H13" si="11">(E12-$C$12)/E12</f>
        <v>#DIV/0!</v>
      </c>
      <c r="F13" s="9" t="e">
        <f t="shared" si="11"/>
        <v>#DIV/0!</v>
      </c>
      <c r="G13" s="9" t="e">
        <f t="shared" si="11"/>
        <v>#DIV/0!</v>
      </c>
      <c r="H13" s="9" t="e">
        <f t="shared" si="11"/>
        <v>#DIV/0!</v>
      </c>
      <c r="M13" s="34"/>
      <c r="N13" s="8" t="s">
        <v>28</v>
      </c>
      <c r="O13" s="18"/>
      <c r="P13" s="19"/>
      <c r="Q13" s="19"/>
      <c r="R13" s="19"/>
      <c r="S13" s="19"/>
      <c r="T13" s="19"/>
      <c r="AQ13" s="1" t="s">
        <v>96</v>
      </c>
      <c r="AR13" s="1">
        <v>370000</v>
      </c>
      <c r="AS13" s="1">
        <v>296000</v>
      </c>
      <c r="AT13" s="48">
        <f t="shared" si="3"/>
        <v>0.8</v>
      </c>
      <c r="AU13" s="45">
        <v>407000.00000000006</v>
      </c>
      <c r="AV13" s="48">
        <f t="shared" si="4"/>
        <v>1.3750000000000002</v>
      </c>
      <c r="AX13" s="63"/>
      <c r="AY13" s="45" t="s">
        <v>105</v>
      </c>
      <c r="AZ13" s="19" t="s">
        <v>14</v>
      </c>
      <c r="BA13" s="19">
        <v>45000</v>
      </c>
      <c r="BB13" s="67"/>
    </row>
    <row r="14" spans="2:54" x14ac:dyDescent="0.45">
      <c r="B14" s="14" t="s">
        <v>15</v>
      </c>
      <c r="M14" s="34"/>
      <c r="N14" s="8" t="s">
        <v>29</v>
      </c>
      <c r="O14" s="18"/>
      <c r="P14" s="19"/>
      <c r="Q14" s="19"/>
      <c r="R14" s="19"/>
      <c r="S14" s="19"/>
      <c r="T14" s="19"/>
      <c r="AQ14" s="1" t="s">
        <v>97</v>
      </c>
      <c r="AR14" s="1">
        <v>390800</v>
      </c>
      <c r="AS14" s="1"/>
      <c r="AT14" s="48">
        <f t="shared" si="3"/>
        <v>0</v>
      </c>
      <c r="AU14" s="1"/>
      <c r="AV14" s="48" t="e">
        <f t="shared" si="4"/>
        <v>#DIV/0!</v>
      </c>
      <c r="AX14" s="64" t="s">
        <v>92</v>
      </c>
      <c r="AY14" s="45" t="s">
        <v>103</v>
      </c>
      <c r="AZ14" s="19">
        <v>282100</v>
      </c>
      <c r="BA14" s="72">
        <v>328100</v>
      </c>
      <c r="BB14" s="66">
        <f t="shared" ref="BB14" si="12">(BA14+BA15)/AZ14</f>
        <v>1.3225806451612903</v>
      </c>
    </row>
    <row r="15" spans="2:54" ht="18.600000000000001" thickBot="1" x14ac:dyDescent="0.5">
      <c r="B15" s="10" t="s">
        <v>16</v>
      </c>
      <c r="C15" s="12">
        <v>0.03</v>
      </c>
      <c r="D15" s="10" t="e">
        <f>IF(D10&gt;=C15,"OK","NG")</f>
        <v>#DIV/0!</v>
      </c>
      <c r="E15" s="10" t="e">
        <f t="shared" ref="E15:H15" si="13">IF(E10&gt;=D15,"OK","NG")</f>
        <v>#DIV/0!</v>
      </c>
      <c r="F15" s="10" t="e">
        <f t="shared" si="13"/>
        <v>#DIV/0!</v>
      </c>
      <c r="G15" s="10" t="e">
        <f t="shared" si="13"/>
        <v>#DIV/0!</v>
      </c>
      <c r="H15" s="10" t="e">
        <f t="shared" si="13"/>
        <v>#DIV/0!</v>
      </c>
      <c r="M15" s="34"/>
      <c r="N15" s="8" t="s">
        <v>30</v>
      </c>
      <c r="O15" s="18"/>
      <c r="P15" s="19"/>
      <c r="Q15" s="19"/>
      <c r="R15" s="19"/>
      <c r="S15" s="19"/>
      <c r="T15" s="19"/>
      <c r="AQ15" s="2" t="s">
        <v>98</v>
      </c>
      <c r="AR15" s="2">
        <v>420500</v>
      </c>
      <c r="AS15" s="2"/>
      <c r="AT15" s="49">
        <f t="shared" si="3"/>
        <v>0</v>
      </c>
      <c r="AU15" s="2"/>
      <c r="AV15" s="48" t="e">
        <f t="shared" si="4"/>
        <v>#DIV/0!</v>
      </c>
      <c r="AX15" s="63"/>
      <c r="AY15" s="45" t="s">
        <v>104</v>
      </c>
      <c r="AZ15" s="19" t="s">
        <v>14</v>
      </c>
      <c r="BA15" s="19">
        <v>45000</v>
      </c>
      <c r="BB15" s="67"/>
    </row>
    <row r="16" spans="2:54" ht="18.600000000000001" thickTop="1" x14ac:dyDescent="0.45">
      <c r="B16" s="11" t="s">
        <v>17</v>
      </c>
      <c r="C16" s="13">
        <v>1.4999999999999999E-2</v>
      </c>
      <c r="D16" s="10" t="e">
        <f>IF(D13&gt;=C16,"OK","NG")</f>
        <v>#DIV/0!</v>
      </c>
      <c r="E16" s="10" t="e">
        <f t="shared" ref="E16:H16" si="14">IF(E13&gt;=D16,"OK","NG")</f>
        <v>#DIV/0!</v>
      </c>
      <c r="F16" s="10" t="e">
        <f t="shared" si="14"/>
        <v>#DIV/0!</v>
      </c>
      <c r="G16" s="10" t="e">
        <f t="shared" si="14"/>
        <v>#DIV/0!</v>
      </c>
      <c r="H16" s="10" t="e">
        <f t="shared" si="14"/>
        <v>#DIV/0!</v>
      </c>
      <c r="M16" s="34"/>
      <c r="N16" s="8" t="s">
        <v>31</v>
      </c>
      <c r="O16" s="18"/>
      <c r="P16" s="19"/>
      <c r="Q16" s="19"/>
      <c r="R16" s="19"/>
      <c r="S16" s="19"/>
      <c r="T16" s="19"/>
      <c r="AQ16" s="46" t="s">
        <v>100</v>
      </c>
      <c r="AR16" s="47">
        <f>SUM(AR4:AR13)</f>
        <v>3763900</v>
      </c>
      <c r="AS16" s="47">
        <f>SUM(AS4:AS13)</f>
        <v>3198200</v>
      </c>
      <c r="AT16" s="48">
        <f>AS16/AR16</f>
        <v>0.84970376471213371</v>
      </c>
      <c r="AU16" s="47">
        <f>SUM(AU4:AU13)</f>
        <v>4140290</v>
      </c>
      <c r="AV16" s="48">
        <f>AU16/AS16</f>
        <v>1.2945688199612282</v>
      </c>
      <c r="AX16" s="64" t="s">
        <v>93</v>
      </c>
      <c r="AY16" s="45" t="s">
        <v>103</v>
      </c>
      <c r="AZ16" s="19">
        <v>384700</v>
      </c>
      <c r="BA16" s="72">
        <v>430700</v>
      </c>
      <c r="BB16" s="66">
        <f t="shared" ref="BB16" si="15">(BA16+BA17)/AZ16</f>
        <v>1.2365479594489213</v>
      </c>
    </row>
    <row r="17" spans="13:54" x14ac:dyDescent="0.45">
      <c r="M17" s="1"/>
      <c r="N17" s="8" t="s">
        <v>32</v>
      </c>
      <c r="O17" s="18"/>
      <c r="P17" s="19"/>
      <c r="Q17" s="19"/>
      <c r="R17" s="19"/>
      <c r="S17" s="19"/>
      <c r="T17" s="19"/>
      <c r="AX17" s="63"/>
      <c r="AY17" s="45" t="s">
        <v>104</v>
      </c>
      <c r="AZ17" s="19" t="s">
        <v>14</v>
      </c>
      <c r="BA17" s="19">
        <v>45000</v>
      </c>
      <c r="BB17" s="67"/>
    </row>
    <row r="18" spans="13:54" x14ac:dyDescent="0.45">
      <c r="M18" s="1"/>
      <c r="N18" s="8" t="s">
        <v>33</v>
      </c>
      <c r="O18" s="18"/>
      <c r="P18" s="19"/>
      <c r="Q18" s="19"/>
      <c r="R18" s="19"/>
      <c r="S18" s="19"/>
      <c r="T18" s="19"/>
      <c r="AX18" s="64" t="s">
        <v>94</v>
      </c>
      <c r="AY18" s="45" t="s">
        <v>103</v>
      </c>
      <c r="AZ18" s="19">
        <v>371200</v>
      </c>
      <c r="BA18" s="72">
        <v>417200</v>
      </c>
      <c r="BB18" s="66">
        <f t="shared" ref="BB18" si="16">(BA18+BA19)/AZ18</f>
        <v>1.2451508620689655</v>
      </c>
    </row>
    <row r="19" spans="13:54" x14ac:dyDescent="0.45">
      <c r="M19" s="58" t="s">
        <v>71</v>
      </c>
      <c r="N19" s="59"/>
      <c r="O19" s="18">
        <f>SUM(O5:O18)</f>
        <v>0</v>
      </c>
      <c r="P19" s="18">
        <f t="shared" ref="P19:T19" si="17">SUM(P5:P18)</f>
        <v>0</v>
      </c>
      <c r="Q19" s="18">
        <f t="shared" si="17"/>
        <v>0</v>
      </c>
      <c r="R19" s="18">
        <f t="shared" si="17"/>
        <v>0</v>
      </c>
      <c r="S19" s="18">
        <f t="shared" si="17"/>
        <v>0</v>
      </c>
      <c r="T19" s="18">
        <f t="shared" si="17"/>
        <v>0</v>
      </c>
      <c r="AX19" s="63"/>
      <c r="AY19" s="45" t="s">
        <v>104</v>
      </c>
      <c r="AZ19" s="19" t="s">
        <v>14</v>
      </c>
      <c r="BA19" s="19">
        <v>45000</v>
      </c>
      <c r="BB19" s="67"/>
    </row>
    <row r="20" spans="13:54" x14ac:dyDescent="0.45">
      <c r="M20" s="58" t="s">
        <v>72</v>
      </c>
      <c r="N20" s="59"/>
      <c r="O20" s="18">
        <f>O3-O19</f>
        <v>0</v>
      </c>
      <c r="P20" s="18">
        <f t="shared" ref="P20:T20" si="18">P3-P19</f>
        <v>0</v>
      </c>
      <c r="Q20" s="18">
        <f t="shared" si="18"/>
        <v>0</v>
      </c>
      <c r="R20" s="18">
        <f t="shared" si="18"/>
        <v>0</v>
      </c>
      <c r="S20" s="18">
        <f t="shared" si="18"/>
        <v>0</v>
      </c>
      <c r="T20" s="18">
        <f t="shared" si="18"/>
        <v>0</v>
      </c>
      <c r="AX20" s="64" t="s">
        <v>95</v>
      </c>
      <c r="AY20" s="45" t="s">
        <v>103</v>
      </c>
      <c r="AZ20" s="19">
        <v>334200</v>
      </c>
      <c r="BA20" s="72">
        <v>380200</v>
      </c>
      <c r="BB20" s="66">
        <f t="shared" ref="BB20" si="19">(BA20+BA21)/AZ20</f>
        <v>1.2722920406941951</v>
      </c>
    </row>
    <row r="21" spans="13:54" x14ac:dyDescent="0.45">
      <c r="M21" s="1"/>
      <c r="N21" s="8"/>
      <c r="O21" s="18"/>
      <c r="P21" s="19"/>
      <c r="Q21" s="19"/>
      <c r="R21" s="19"/>
      <c r="S21" s="19"/>
      <c r="T21" s="19"/>
      <c r="AX21" s="63"/>
      <c r="AY21" s="45" t="s">
        <v>104</v>
      </c>
      <c r="AZ21" s="19" t="s">
        <v>14</v>
      </c>
      <c r="BA21" s="19">
        <v>45000</v>
      </c>
      <c r="BB21" s="67"/>
    </row>
    <row r="22" spans="13:54" x14ac:dyDescent="0.45">
      <c r="M22" s="1" t="s">
        <v>65</v>
      </c>
      <c r="N22" s="8" t="s">
        <v>66</v>
      </c>
      <c r="O22" s="18"/>
      <c r="P22" s="19"/>
      <c r="Q22" s="19"/>
      <c r="R22" s="19"/>
      <c r="S22" s="19"/>
      <c r="T22" s="19"/>
      <c r="AX22" s="64" t="s">
        <v>96</v>
      </c>
      <c r="AY22" s="1" t="s">
        <v>103</v>
      </c>
      <c r="AZ22" s="19">
        <v>296000</v>
      </c>
      <c r="BA22" s="72">
        <v>342000</v>
      </c>
      <c r="BB22" s="67">
        <f t="shared" ref="BB22" si="20">(BA22+BA23)/AZ22</f>
        <v>1.3074324324324325</v>
      </c>
    </row>
    <row r="23" spans="13:54" ht="18.600000000000001" thickBot="1" x14ac:dyDescent="0.5">
      <c r="M23" s="1"/>
      <c r="N23" s="8" t="s">
        <v>73</v>
      </c>
      <c r="O23" s="18"/>
      <c r="P23" s="19"/>
      <c r="Q23" s="19"/>
      <c r="R23" s="19"/>
      <c r="S23" s="19"/>
      <c r="T23" s="19"/>
      <c r="AX23" s="65"/>
      <c r="AY23" s="54" t="s">
        <v>104</v>
      </c>
      <c r="AZ23" s="56" t="s">
        <v>14</v>
      </c>
      <c r="BA23" s="19">
        <v>45000</v>
      </c>
      <c r="BB23" s="68"/>
    </row>
    <row r="24" spans="13:54" ht="18.600000000000001" thickTop="1" x14ac:dyDescent="0.45">
      <c r="M24" s="1"/>
      <c r="N24" s="8" t="s">
        <v>68</v>
      </c>
      <c r="O24" s="18"/>
      <c r="P24" s="19"/>
      <c r="Q24" s="19"/>
      <c r="R24" s="19"/>
      <c r="S24" s="19"/>
      <c r="T24" s="19"/>
      <c r="AX24" s="60" t="s">
        <v>100</v>
      </c>
      <c r="AY24" s="60"/>
      <c r="AZ24" s="57">
        <f>SUM(AZ4:AZ22)</f>
        <v>3198200</v>
      </c>
      <c r="BA24" s="57">
        <f>SUM(BA4:BA22)</f>
        <v>4063200</v>
      </c>
      <c r="BB24" s="55">
        <f>BA24/AZ24</f>
        <v>1.2704646363579513</v>
      </c>
    </row>
    <row r="25" spans="13:54" x14ac:dyDescent="0.45">
      <c r="M25" s="1"/>
      <c r="N25" s="8" t="s">
        <v>67</v>
      </c>
      <c r="O25" s="18"/>
      <c r="P25" s="19"/>
      <c r="Q25" s="19"/>
      <c r="R25" s="19"/>
      <c r="S25" s="19"/>
      <c r="T25" s="19"/>
    </row>
    <row r="26" spans="13:54" x14ac:dyDescent="0.45">
      <c r="M26" s="1"/>
      <c r="N26" s="8"/>
      <c r="O26" s="18"/>
      <c r="P26" s="19"/>
      <c r="Q26" s="19"/>
      <c r="R26" s="19"/>
      <c r="S26" s="19"/>
      <c r="T26" s="19"/>
    </row>
    <row r="27" spans="13:54" x14ac:dyDescent="0.45">
      <c r="M27" s="1"/>
      <c r="N27" s="8" t="s">
        <v>69</v>
      </c>
      <c r="O27" s="18"/>
      <c r="P27" s="19"/>
      <c r="Q27" s="19"/>
      <c r="R27" s="19"/>
      <c r="S27" s="19"/>
      <c r="T27" s="19"/>
    </row>
    <row r="28" spans="13:54" x14ac:dyDescent="0.45">
      <c r="M28" s="1"/>
      <c r="N28" s="8"/>
      <c r="O28" s="18"/>
      <c r="P28" s="19"/>
      <c r="Q28" s="19"/>
      <c r="R28" s="19"/>
      <c r="S28" s="19"/>
      <c r="T28" s="19"/>
    </row>
    <row r="29" spans="13:54" x14ac:dyDescent="0.45">
      <c r="M29" s="1"/>
      <c r="N29" s="8"/>
      <c r="O29" s="18"/>
      <c r="P29" s="19"/>
      <c r="Q29" s="19"/>
      <c r="R29" s="19"/>
      <c r="S29" s="19"/>
      <c r="T29" s="19"/>
    </row>
    <row r="30" spans="13:54" x14ac:dyDescent="0.45">
      <c r="M30" s="34"/>
      <c r="N30" s="51"/>
      <c r="O30" s="18"/>
      <c r="P30" s="18"/>
      <c r="Q30" s="18"/>
      <c r="R30" s="18"/>
      <c r="S30" s="18"/>
      <c r="T30" s="18"/>
    </row>
    <row r="31" spans="13:54" x14ac:dyDescent="0.45">
      <c r="M31" s="58" t="s">
        <v>70</v>
      </c>
      <c r="N31" s="59"/>
      <c r="O31" s="18">
        <f t="shared" ref="O31:T31" si="21">O20+O22+O23+O24-O25-O27</f>
        <v>0</v>
      </c>
      <c r="P31" s="18">
        <f t="shared" si="21"/>
        <v>0</v>
      </c>
      <c r="Q31" s="18">
        <f t="shared" si="21"/>
        <v>0</v>
      </c>
      <c r="R31" s="18">
        <f t="shared" si="21"/>
        <v>0</v>
      </c>
      <c r="S31" s="18">
        <f t="shared" si="21"/>
        <v>0</v>
      </c>
      <c r="T31" s="18">
        <f t="shared" si="21"/>
        <v>0</v>
      </c>
    </row>
    <row r="32" spans="13:54" x14ac:dyDescent="0.45">
      <c r="M32" s="52"/>
      <c r="N32" s="52"/>
      <c r="O32" s="53"/>
      <c r="P32" s="53"/>
      <c r="Q32" s="53"/>
      <c r="R32" s="53"/>
      <c r="S32" s="53"/>
      <c r="T32" s="53"/>
    </row>
  </sheetData>
  <mergeCells count="25">
    <mergeCell ref="BB4:BB5"/>
    <mergeCell ref="BB6:BB7"/>
    <mergeCell ref="BB8:BB9"/>
    <mergeCell ref="BB10:BB11"/>
    <mergeCell ref="BB12:BB13"/>
    <mergeCell ref="BB14:BB15"/>
    <mergeCell ref="BB16:BB17"/>
    <mergeCell ref="BB18:BB19"/>
    <mergeCell ref="BB20:BB21"/>
    <mergeCell ref="BB22:BB23"/>
    <mergeCell ref="M31:N31"/>
    <mergeCell ref="M19:N19"/>
    <mergeCell ref="M20:N20"/>
    <mergeCell ref="AX24:AY24"/>
    <mergeCell ref="AX3:AY3"/>
    <mergeCell ref="AX4:AX5"/>
    <mergeCell ref="AX6:AX7"/>
    <mergeCell ref="AX8:AX9"/>
    <mergeCell ref="AX10:AX11"/>
    <mergeCell ref="AX12:AX13"/>
    <mergeCell ref="AX14:AX15"/>
    <mergeCell ref="AX16:AX17"/>
    <mergeCell ref="AX18:AX19"/>
    <mergeCell ref="AX20:AX21"/>
    <mergeCell ref="AX22:AX23"/>
  </mergeCells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BB05-60AD-4FC8-9024-0548419594ED}">
  <dimension ref="B2:G8"/>
  <sheetViews>
    <sheetView zoomScale="130" zoomScaleNormal="130" workbookViewId="0">
      <selection activeCell="G7" sqref="G7"/>
    </sheetView>
  </sheetViews>
  <sheetFormatPr defaultRowHeight="18" x14ac:dyDescent="0.45"/>
  <cols>
    <col min="1" max="1" width="5.796875" style="35" customWidth="1"/>
    <col min="2" max="2" width="14.3984375" style="35" bestFit="1" customWidth="1"/>
    <col min="3" max="5" width="8.796875" style="35"/>
    <col min="6" max="6" width="4.19921875" style="35" customWidth="1"/>
    <col min="7" max="16384" width="8.796875" style="35"/>
  </cols>
  <sheetData>
    <row r="2" spans="2:7" x14ac:dyDescent="0.45">
      <c r="B2" s="69" t="s">
        <v>82</v>
      </c>
      <c r="C2" s="70"/>
      <c r="D2" s="70"/>
      <c r="E2" s="70"/>
    </row>
    <row r="3" spans="2:7" ht="18.600000000000001" thickBot="1" x14ac:dyDescent="0.5">
      <c r="B3" s="43" t="s">
        <v>77</v>
      </c>
      <c r="C3" s="43" t="s">
        <v>76</v>
      </c>
      <c r="D3" s="43" t="s">
        <v>75</v>
      </c>
      <c r="E3" s="43" t="s">
        <v>74</v>
      </c>
    </row>
    <row r="4" spans="2:7" ht="18.600000000000001" thickTop="1" x14ac:dyDescent="0.45">
      <c r="B4" s="36" t="s">
        <v>78</v>
      </c>
      <c r="C4" s="37">
        <v>1439</v>
      </c>
      <c r="D4" s="37">
        <v>755</v>
      </c>
      <c r="E4" s="37">
        <v>684</v>
      </c>
      <c r="G4" s="40">
        <f>C4+C7</f>
        <v>8059</v>
      </c>
    </row>
    <row r="5" spans="2:7" x14ac:dyDescent="0.45">
      <c r="B5" s="38" t="s">
        <v>79</v>
      </c>
      <c r="C5" s="39">
        <v>2261</v>
      </c>
      <c r="D5" s="39">
        <v>1152</v>
      </c>
      <c r="E5" s="39">
        <v>1109</v>
      </c>
      <c r="G5" s="44">
        <f>G4/C8</f>
        <v>0.2536350475231321</v>
      </c>
    </row>
    <row r="6" spans="2:7" x14ac:dyDescent="0.45">
      <c r="B6" s="38" t="s">
        <v>80</v>
      </c>
      <c r="C6" s="39">
        <v>21454</v>
      </c>
      <c r="D6" s="39">
        <v>10879</v>
      </c>
      <c r="E6" s="39">
        <v>10575</v>
      </c>
    </row>
    <row r="7" spans="2:7" ht="18.600000000000001" thickBot="1" x14ac:dyDescent="0.5">
      <c r="B7" s="41" t="s">
        <v>81</v>
      </c>
      <c r="C7" s="41">
        <v>6620</v>
      </c>
      <c r="D7" s="41">
        <v>2792</v>
      </c>
      <c r="E7" s="41">
        <v>3828</v>
      </c>
    </row>
    <row r="8" spans="2:7" ht="18.600000000000001" thickTop="1" x14ac:dyDescent="0.45">
      <c r="B8" s="42" t="s">
        <v>83</v>
      </c>
      <c r="C8" s="42">
        <f>SUM(C4:C7)</f>
        <v>31774</v>
      </c>
      <c r="D8" s="42">
        <f t="shared" ref="D8:E8" si="0">SUM(D4:D7)</f>
        <v>15578</v>
      </c>
      <c r="E8" s="42">
        <f t="shared" si="0"/>
        <v>16196</v>
      </c>
      <c r="G8" s="35">
        <f>207*3</f>
        <v>621</v>
      </c>
    </row>
  </sheetData>
  <mergeCells count="1">
    <mergeCell ref="B2:E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ひな形</vt:lpstr>
      <vt:lpstr>年齢別人口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上田敬介</dc:creator>
  <cp:lastModifiedBy>上田敬介</cp:lastModifiedBy>
  <dcterms:created xsi:type="dcterms:W3CDTF">2020-11-10T17:33:42Z</dcterms:created>
  <dcterms:modified xsi:type="dcterms:W3CDTF">2020-12-08T13:59:10Z</dcterms:modified>
</cp:coreProperties>
</file>