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comments2.xml" ContentType="application/vnd.openxmlformats-officedocument.spreadsheetml.comments+xml"/>
  <Override PartName="/xl/drawings/drawing9.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426"/>
  <workbookPr dateCompatibility="0" defaultThemeVersion="166925"/>
  <mc:AlternateContent xmlns:mc="http://schemas.openxmlformats.org/markup-compatibility/2006">
    <mc:Choice Requires="x15">
      <x15ac:absPath xmlns:x15ac="http://schemas.microsoft.com/office/spreadsheetml/2010/11/ac" url="C:\Users\natal\Desktop\UAI\5to Año\TFI\Scali\TFI Negocio Final\"/>
    </mc:Choice>
  </mc:AlternateContent>
  <xr:revisionPtr revIDLastSave="0" documentId="13_ncr:9_{22D0AABA-5157-45BC-9FEC-CAD9B17946A1}" xr6:coauthVersionLast="45" xr6:coauthVersionMax="45" xr10:uidLastSave="{00000000-0000-0000-0000-000000000000}"/>
  <bookViews>
    <workbookView xWindow="-120" yWindow="-120" windowWidth="20730" windowHeight="11160" firstSheet="9" activeTab="12" xr2:uid="{00000000-000D-0000-FFFF-FFFF00000000}"/>
  </bookViews>
  <sheets>
    <sheet name="Caratula" sheetId="14" r:id="rId1"/>
    <sheet name="Indice" sheetId="1" r:id="rId2"/>
    <sheet name="Hipotesis" sheetId="2" r:id="rId3"/>
    <sheet name="Modelo de Ingresos" sheetId="16" r:id="rId4"/>
    <sheet name="Proyeccion de Ventas" sheetId="3" r:id="rId5"/>
    <sheet name="Costos Fijos" sheetId="4" r:id="rId6"/>
    <sheet name="Costos Variables" sheetId="5" r:id="rId7"/>
    <sheet name="Costos RRHH" sheetId="6" r:id="rId8"/>
    <sheet name="Modelo de Egresos" sheetId="7" r:id="rId9"/>
    <sheet name="Modelo de Inversion" sheetId="9" r:id="rId10"/>
    <sheet name="Amortizaciones" sheetId="8" r:id="rId11"/>
    <sheet name="Presupuesto Financiero" sheetId="10" r:id="rId12"/>
    <sheet name="Matriz de Riesgo" sheetId="11" r:id="rId13"/>
    <sheet name="Escenario 1" sheetId="12" r:id="rId14"/>
    <sheet name="Escenario 2" sheetId="18" r:id="rId15"/>
    <sheet name="Escenario 3" sheetId="19" r:id="rId16"/>
    <sheet name="Plan de Contingencia 1" sheetId="13" r:id="rId17"/>
    <sheet name="Plan de Contingencia 2" sheetId="17" r:id="rId18"/>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F22" i="19" l="1"/>
  <c r="E22" i="19"/>
  <c r="D22" i="19"/>
  <c r="C22" i="19"/>
  <c r="F20" i="19"/>
  <c r="E20" i="19"/>
  <c r="F19" i="19"/>
  <c r="E19" i="19"/>
  <c r="F17" i="19"/>
  <c r="E17" i="19"/>
  <c r="D17" i="19"/>
  <c r="F16" i="19"/>
  <c r="E16" i="19"/>
  <c r="D16" i="19"/>
  <c r="F15" i="19"/>
  <c r="E15" i="19"/>
  <c r="D15" i="19"/>
  <c r="F14" i="19"/>
  <c r="E14" i="19"/>
  <c r="E18" i="19" s="1"/>
  <c r="E23" i="19" s="1"/>
  <c r="D14" i="19"/>
  <c r="D18" i="19" s="1"/>
  <c r="D23" i="19" s="1"/>
  <c r="F13" i="19"/>
  <c r="F18" i="19" s="1"/>
  <c r="F23" i="19" s="1"/>
  <c r="E13" i="19"/>
  <c r="D13" i="19"/>
  <c r="D19" i="19" s="1"/>
  <c r="C28" i="19" l="1"/>
  <c r="C27" i="19"/>
  <c r="E42" i="13"/>
  <c r="C46" i="19" l="1"/>
  <c r="F44" i="19"/>
  <c r="F43" i="19"/>
  <c r="E43" i="19"/>
  <c r="D43" i="19"/>
  <c r="D42" i="19"/>
  <c r="D41" i="19"/>
  <c r="E40" i="19"/>
  <c r="D40" i="19"/>
  <c r="F39" i="19"/>
  <c r="E39" i="19"/>
  <c r="D39" i="19"/>
  <c r="F38" i="19"/>
  <c r="F42" i="19" s="1"/>
  <c r="F47" i="19" s="1"/>
  <c r="E38" i="19"/>
  <c r="E42" i="19" s="1"/>
  <c r="D38" i="19"/>
  <c r="E37" i="19"/>
  <c r="D37" i="19"/>
  <c r="C45" i="18"/>
  <c r="E42" i="18"/>
  <c r="D41" i="18"/>
  <c r="F40" i="18"/>
  <c r="E40" i="18"/>
  <c r="D40" i="18"/>
  <c r="F39" i="18"/>
  <c r="D39" i="18"/>
  <c r="F38" i="18"/>
  <c r="E38" i="18"/>
  <c r="E37" i="18" s="1"/>
  <c r="E41" i="18" s="1"/>
  <c r="D38" i="18"/>
  <c r="F37" i="18"/>
  <c r="D37" i="18"/>
  <c r="F36" i="18"/>
  <c r="F41" i="18" s="1"/>
  <c r="D36" i="18"/>
  <c r="D42" i="18" s="1"/>
  <c r="E44" i="19" l="1"/>
  <c r="D46" i="18"/>
  <c r="E46" i="18"/>
  <c r="E43" i="18"/>
  <c r="F42" i="18"/>
  <c r="D39" i="17"/>
  <c r="E44" i="17"/>
  <c r="D44" i="17"/>
  <c r="D43" i="17"/>
  <c r="F39" i="17"/>
  <c r="F43" i="17" s="1"/>
  <c r="E39" i="17"/>
  <c r="E43" i="17" s="1"/>
  <c r="E41" i="13"/>
  <c r="F43" i="18" l="1"/>
  <c r="F46" i="18" s="1"/>
  <c r="D48" i="17"/>
  <c r="C51" i="18" l="1"/>
  <c r="C50" i="18"/>
  <c r="Q133" i="6"/>
  <c r="P133" i="6"/>
  <c r="O133" i="6"/>
  <c r="N133" i="6"/>
  <c r="M133" i="6"/>
  <c r="L133" i="6"/>
  <c r="K133" i="6"/>
  <c r="J133" i="6"/>
  <c r="I133" i="6"/>
  <c r="H133" i="6"/>
  <c r="G133" i="6"/>
  <c r="F133" i="6"/>
  <c r="Q132" i="6"/>
  <c r="P132" i="6"/>
  <c r="O132" i="6"/>
  <c r="N132" i="6"/>
  <c r="M132" i="6"/>
  <c r="L132" i="6"/>
  <c r="K132" i="6"/>
  <c r="J132" i="6"/>
  <c r="I132" i="6"/>
  <c r="H132" i="6"/>
  <c r="G132" i="6"/>
  <c r="F132" i="6"/>
  <c r="Q131" i="6"/>
  <c r="P131" i="6"/>
  <c r="O131" i="6"/>
  <c r="N131" i="6"/>
  <c r="M131" i="6"/>
  <c r="L131" i="6"/>
  <c r="K131" i="6"/>
  <c r="J131" i="6"/>
  <c r="I131" i="6"/>
  <c r="H131" i="6"/>
  <c r="G131" i="6"/>
  <c r="F131" i="6"/>
  <c r="Q130" i="6"/>
  <c r="Q134" i="6" s="1"/>
  <c r="P130" i="6"/>
  <c r="P134" i="6" s="1"/>
  <c r="O130" i="6"/>
  <c r="O134" i="6" s="1"/>
  <c r="N130" i="6"/>
  <c r="N134" i="6" s="1"/>
  <c r="M130" i="6"/>
  <c r="M134" i="6" s="1"/>
  <c r="L130" i="6"/>
  <c r="L134" i="6" s="1"/>
  <c r="K130" i="6"/>
  <c r="K134" i="6" s="1"/>
  <c r="J130" i="6"/>
  <c r="J134" i="6" s="1"/>
  <c r="I130" i="6"/>
  <c r="I134" i="6" s="1"/>
  <c r="H130" i="6"/>
  <c r="H134" i="6" s="1"/>
  <c r="G130" i="6"/>
  <c r="G134" i="6" s="1"/>
  <c r="F130" i="6"/>
  <c r="F134" i="6" s="1"/>
  <c r="Q125" i="6"/>
  <c r="P125" i="6"/>
  <c r="O125" i="6"/>
  <c r="N125" i="6"/>
  <c r="M125" i="6"/>
  <c r="L125" i="6"/>
  <c r="K125" i="6"/>
  <c r="J125" i="6"/>
  <c r="I125" i="6"/>
  <c r="H125" i="6"/>
  <c r="G125" i="6"/>
  <c r="F125" i="6"/>
  <c r="Q124" i="6"/>
  <c r="P124" i="6"/>
  <c r="O124" i="6"/>
  <c r="N124" i="6"/>
  <c r="M124" i="6"/>
  <c r="L124" i="6"/>
  <c r="K124" i="6"/>
  <c r="J124" i="6"/>
  <c r="I124" i="6"/>
  <c r="H124" i="6"/>
  <c r="G124" i="6"/>
  <c r="F124" i="6"/>
  <c r="Q123" i="6"/>
  <c r="P123" i="6"/>
  <c r="O123" i="6"/>
  <c r="N123" i="6"/>
  <c r="M123" i="6"/>
  <c r="L123" i="6"/>
  <c r="K123" i="6"/>
  <c r="J123" i="6"/>
  <c r="I123" i="6"/>
  <c r="H123" i="6"/>
  <c r="G123" i="6"/>
  <c r="F123" i="6"/>
  <c r="Q122" i="6"/>
  <c r="Q126" i="6" s="1"/>
  <c r="P122" i="6"/>
  <c r="P126" i="6" s="1"/>
  <c r="O122" i="6"/>
  <c r="O126" i="6" s="1"/>
  <c r="N122" i="6"/>
  <c r="N126" i="6" s="1"/>
  <c r="M122" i="6"/>
  <c r="M126" i="6" s="1"/>
  <c r="L122" i="6"/>
  <c r="L126" i="6" s="1"/>
  <c r="K122" i="6"/>
  <c r="K126" i="6" s="1"/>
  <c r="J122" i="6"/>
  <c r="J126" i="6" s="1"/>
  <c r="I122" i="6"/>
  <c r="I126" i="6" s="1"/>
  <c r="H122" i="6"/>
  <c r="H126" i="6" s="1"/>
  <c r="G122" i="6"/>
  <c r="G126" i="6" s="1"/>
  <c r="F122" i="6"/>
  <c r="F126" i="6" s="1"/>
  <c r="Q98" i="6"/>
  <c r="P98" i="6"/>
  <c r="O98" i="6"/>
  <c r="N98" i="6"/>
  <c r="M98" i="6"/>
  <c r="L98" i="6"/>
  <c r="K98" i="6"/>
  <c r="J98" i="6"/>
  <c r="I98" i="6"/>
  <c r="H98" i="6"/>
  <c r="G98" i="6"/>
  <c r="F98" i="6"/>
  <c r="Q97" i="6"/>
  <c r="P97" i="6"/>
  <c r="O97" i="6"/>
  <c r="N97" i="6"/>
  <c r="M97" i="6"/>
  <c r="L97" i="6"/>
  <c r="K97" i="6"/>
  <c r="J97" i="6"/>
  <c r="I97" i="6"/>
  <c r="H97" i="6"/>
  <c r="G97" i="6"/>
  <c r="F97" i="6"/>
  <c r="Q96" i="6"/>
  <c r="P96" i="6"/>
  <c r="O96" i="6"/>
  <c r="N96" i="6"/>
  <c r="M96" i="6"/>
  <c r="L96" i="6"/>
  <c r="K96" i="6"/>
  <c r="J96" i="6"/>
  <c r="I96" i="6"/>
  <c r="H96" i="6"/>
  <c r="G96" i="6"/>
  <c r="F96" i="6"/>
  <c r="Q95" i="6"/>
  <c r="P95" i="6"/>
  <c r="P99" i="6" s="1"/>
  <c r="O95" i="6"/>
  <c r="N95" i="6"/>
  <c r="N99" i="6" s="1"/>
  <c r="M95" i="6"/>
  <c r="L95" i="6"/>
  <c r="L99" i="6" s="1"/>
  <c r="K95" i="6"/>
  <c r="J95" i="6"/>
  <c r="J99" i="6" s="1"/>
  <c r="I95" i="6"/>
  <c r="H95" i="6"/>
  <c r="H99" i="6" s="1"/>
  <c r="G95" i="6"/>
  <c r="F95" i="6"/>
  <c r="Q81" i="6"/>
  <c r="P81" i="6"/>
  <c r="O81" i="6"/>
  <c r="N81" i="6"/>
  <c r="M81" i="6"/>
  <c r="L81" i="6"/>
  <c r="K81" i="6"/>
  <c r="J81" i="6"/>
  <c r="I81" i="6"/>
  <c r="H81" i="6"/>
  <c r="G81" i="6"/>
  <c r="F81" i="6"/>
  <c r="Q80" i="6"/>
  <c r="P80" i="6"/>
  <c r="O80" i="6"/>
  <c r="N80" i="6"/>
  <c r="M80" i="6"/>
  <c r="L80" i="6"/>
  <c r="K80" i="6"/>
  <c r="J80" i="6"/>
  <c r="I80" i="6"/>
  <c r="H80" i="6"/>
  <c r="G80" i="6"/>
  <c r="F80" i="6"/>
  <c r="Q79" i="6"/>
  <c r="P79" i="6"/>
  <c r="O79" i="6"/>
  <c r="N79" i="6"/>
  <c r="M79" i="6"/>
  <c r="L79" i="6"/>
  <c r="K79" i="6"/>
  <c r="J79" i="6"/>
  <c r="E77" i="6" s="1"/>
  <c r="C27" i="6" s="1"/>
  <c r="I79" i="6"/>
  <c r="H79" i="6"/>
  <c r="G79" i="6"/>
  <c r="F79" i="6"/>
  <c r="Q78" i="6"/>
  <c r="Q82" i="6" s="1"/>
  <c r="P78" i="6"/>
  <c r="O78" i="6"/>
  <c r="O82" i="6" s="1"/>
  <c r="N78" i="6"/>
  <c r="N82" i="6" s="1"/>
  <c r="M78" i="6"/>
  <c r="M82" i="6" s="1"/>
  <c r="L78" i="6"/>
  <c r="K78" i="6"/>
  <c r="K82" i="6" s="1"/>
  <c r="J78" i="6"/>
  <c r="J82" i="6" s="1"/>
  <c r="I78" i="6"/>
  <c r="I82" i="6" s="1"/>
  <c r="H78" i="6"/>
  <c r="G78" i="6"/>
  <c r="G82" i="6" s="1"/>
  <c r="F78" i="6"/>
  <c r="Q62" i="6"/>
  <c r="P62" i="6"/>
  <c r="O62" i="6"/>
  <c r="N62" i="6"/>
  <c r="M62" i="6"/>
  <c r="L62" i="6"/>
  <c r="K62" i="6"/>
  <c r="J62" i="6"/>
  <c r="I62" i="6"/>
  <c r="H62" i="6"/>
  <c r="G62" i="6"/>
  <c r="F62" i="6"/>
  <c r="Q61" i="6"/>
  <c r="P61" i="6"/>
  <c r="O61" i="6"/>
  <c r="N61" i="6"/>
  <c r="M61" i="6"/>
  <c r="L61" i="6"/>
  <c r="K61" i="6"/>
  <c r="J61" i="6"/>
  <c r="I61" i="6"/>
  <c r="H61" i="6"/>
  <c r="G61" i="6"/>
  <c r="F61" i="6"/>
  <c r="Q60" i="6"/>
  <c r="P60" i="6"/>
  <c r="O60" i="6"/>
  <c r="N60" i="6"/>
  <c r="M60" i="6"/>
  <c r="L60" i="6"/>
  <c r="K60" i="6"/>
  <c r="J60" i="6"/>
  <c r="I60" i="6"/>
  <c r="H60" i="6"/>
  <c r="G60" i="6"/>
  <c r="F60" i="6"/>
  <c r="Q59" i="6"/>
  <c r="P59" i="6"/>
  <c r="P63" i="6" s="1"/>
  <c r="O59" i="6"/>
  <c r="N59" i="6"/>
  <c r="N63" i="6" s="1"/>
  <c r="M59" i="6"/>
  <c r="L59" i="6"/>
  <c r="L63" i="6" s="1"/>
  <c r="K59" i="6"/>
  <c r="J59" i="6"/>
  <c r="J63" i="6" s="1"/>
  <c r="I59" i="6"/>
  <c r="H59" i="6"/>
  <c r="H63" i="6" s="1"/>
  <c r="G59" i="6"/>
  <c r="F59" i="6"/>
  <c r="E60" i="6" l="1"/>
  <c r="E25" i="6" s="1"/>
  <c r="E96" i="6"/>
  <c r="E29" i="6" s="1"/>
  <c r="E133" i="6"/>
  <c r="G33" i="6" s="1"/>
  <c r="E58" i="6"/>
  <c r="C25" i="6" s="1"/>
  <c r="I63" i="6"/>
  <c r="E62" i="6" s="1"/>
  <c r="G25" i="6" s="1"/>
  <c r="M63" i="6"/>
  <c r="Q63" i="6"/>
  <c r="E61" i="6"/>
  <c r="F25" i="6" s="1"/>
  <c r="E94" i="6"/>
  <c r="C29" i="6" s="1"/>
  <c r="I99" i="6"/>
  <c r="E98" i="6" s="1"/>
  <c r="G29" i="6" s="1"/>
  <c r="M99" i="6"/>
  <c r="Q99" i="6"/>
  <c r="E121" i="6"/>
  <c r="E132" i="6"/>
  <c r="F33" i="6" s="1"/>
  <c r="E59" i="6"/>
  <c r="D25" i="6" s="1"/>
  <c r="E95" i="6"/>
  <c r="D29" i="6" s="1"/>
  <c r="E129" i="6"/>
  <c r="C33" i="6" s="1"/>
  <c r="E131" i="6"/>
  <c r="E33" i="6" s="1"/>
  <c r="G63" i="6"/>
  <c r="K63" i="6"/>
  <c r="O63" i="6"/>
  <c r="E79" i="6"/>
  <c r="E27" i="6" s="1"/>
  <c r="E80" i="6"/>
  <c r="F27" i="6" s="1"/>
  <c r="G99" i="6"/>
  <c r="K99" i="6"/>
  <c r="E97" i="6" s="1"/>
  <c r="F29" i="6" s="1"/>
  <c r="O99" i="6"/>
  <c r="E130" i="6"/>
  <c r="D33" i="6" s="1"/>
  <c r="E123" i="6"/>
  <c r="E124" i="6"/>
  <c r="E125" i="6"/>
  <c r="E122" i="6"/>
  <c r="E78" i="6"/>
  <c r="D27" i="6" s="1"/>
  <c r="H82" i="6"/>
  <c r="L82" i="6"/>
  <c r="E81" i="6" s="1"/>
  <c r="G27" i="6" s="1"/>
  <c r="P82" i="6"/>
  <c r="F99" i="6"/>
  <c r="F82" i="6"/>
  <c r="F63" i="6"/>
  <c r="I19" i="5"/>
  <c r="G19" i="5"/>
  <c r="E19" i="5"/>
  <c r="E134" i="6" l="1"/>
  <c r="H33" i="6" s="1"/>
  <c r="F13" i="6" s="1"/>
  <c r="E99" i="6"/>
  <c r="H29" i="6" s="1"/>
  <c r="E13" i="6" s="1"/>
  <c r="E63" i="6"/>
  <c r="H25" i="6" s="1"/>
  <c r="D12" i="6" s="1"/>
  <c r="E82" i="6"/>
  <c r="H27" i="6" s="1"/>
  <c r="E11" i="6" s="1"/>
  <c r="E126" i="6"/>
  <c r="S46" i="3"/>
  <c r="J20" i="8" l="1"/>
  <c r="J19" i="8"/>
  <c r="J18" i="8"/>
  <c r="J17" i="8"/>
  <c r="J21" i="8" s="1"/>
  <c r="J16" i="8"/>
  <c r="J15" i="8"/>
  <c r="J14" i="8"/>
  <c r="J13" i="8"/>
  <c r="J12" i="8"/>
  <c r="J11" i="8"/>
  <c r="H20" i="8"/>
  <c r="H19" i="8"/>
  <c r="H18" i="8"/>
  <c r="H17" i="8"/>
  <c r="H21" i="8" s="1"/>
  <c r="H16" i="8"/>
  <c r="H15" i="8"/>
  <c r="H14" i="8"/>
  <c r="H13" i="8"/>
  <c r="H12" i="8"/>
  <c r="H11" i="8"/>
  <c r="F17" i="8"/>
  <c r="F16" i="8"/>
  <c r="F15" i="8"/>
  <c r="F14" i="8"/>
  <c r="F13" i="8"/>
  <c r="F12" i="8"/>
  <c r="F11" i="8"/>
  <c r="F21" i="8" l="1"/>
  <c r="I46" i="8"/>
  <c r="H46" i="8"/>
  <c r="E46" i="8"/>
  <c r="F48" i="9"/>
  <c r="D19" i="8"/>
  <c r="D18" i="8"/>
  <c r="D16" i="8"/>
  <c r="D15" i="8"/>
  <c r="D14" i="8"/>
  <c r="D13" i="8"/>
  <c r="D12" i="8"/>
  <c r="D11" i="8"/>
  <c r="E70" i="8" l="1"/>
  <c r="E68" i="8"/>
  <c r="E67" i="8"/>
  <c r="E66" i="8"/>
  <c r="E58" i="8"/>
  <c r="I58" i="8" s="1"/>
  <c r="E56" i="8"/>
  <c r="I56" i="8" s="1"/>
  <c r="E55" i="8"/>
  <c r="I55" i="8" s="1"/>
  <c r="E54" i="8"/>
  <c r="I54" i="8" s="1"/>
  <c r="E29" i="8"/>
  <c r="I29" i="8" s="1"/>
  <c r="E45" i="8"/>
  <c r="E44" i="8"/>
  <c r="I59" i="8" l="1"/>
  <c r="E59" i="8"/>
  <c r="G29" i="8"/>
  <c r="E47" i="8"/>
  <c r="H29" i="8"/>
  <c r="H44" i="8"/>
  <c r="E71" i="8"/>
  <c r="I44" i="8"/>
  <c r="I45" i="8"/>
  <c r="H45" i="8"/>
  <c r="H47" i="8" l="1"/>
  <c r="I47" i="8"/>
  <c r="G11" i="9" l="1"/>
  <c r="F78" i="9"/>
  <c r="G18" i="9" s="1"/>
  <c r="F76" i="9"/>
  <c r="G14" i="9" s="1"/>
  <c r="F74" i="9"/>
  <c r="G13" i="9" s="1"/>
  <c r="F73" i="9"/>
  <c r="G12" i="9" s="1"/>
  <c r="F72" i="9"/>
  <c r="F13" i="9"/>
  <c r="F63" i="9"/>
  <c r="F18" i="9" s="1"/>
  <c r="F61" i="9"/>
  <c r="F14" i="9" s="1"/>
  <c r="F59" i="9"/>
  <c r="F58" i="9"/>
  <c r="F12" i="9" s="1"/>
  <c r="F57" i="9"/>
  <c r="F11" i="9" s="1"/>
  <c r="G22" i="9" l="1"/>
  <c r="F22" i="9"/>
  <c r="F79" i="9"/>
  <c r="F64" i="9"/>
  <c r="F47" i="9" l="1"/>
  <c r="F46" i="9"/>
  <c r="E19" i="9" l="1"/>
  <c r="F49" i="9"/>
  <c r="E20" i="9"/>
  <c r="F20" i="10"/>
  <c r="F22" i="12" s="1"/>
  <c r="F46" i="12" s="1"/>
  <c r="E20" i="10"/>
  <c r="E22" i="12" s="1"/>
  <c r="E46" i="19" s="1"/>
  <c r="E47" i="19" s="1"/>
  <c r="F30" i="9"/>
  <c r="D13" i="9" s="1"/>
  <c r="E22" i="9" l="1"/>
  <c r="D20" i="10" s="1"/>
  <c r="D22" i="12" s="1"/>
  <c r="D46" i="19" s="1"/>
  <c r="D47" i="19" s="1"/>
  <c r="E46" i="12"/>
  <c r="D54" i="4"/>
  <c r="E54" i="4"/>
  <c r="F54" i="4"/>
  <c r="G54" i="4"/>
  <c r="H54" i="4"/>
  <c r="I54" i="4"/>
  <c r="J54" i="4"/>
  <c r="K54" i="4"/>
  <c r="L54" i="4"/>
  <c r="M54" i="4"/>
  <c r="N54" i="4"/>
  <c r="C54" i="4"/>
  <c r="D36" i="4"/>
  <c r="E36" i="4"/>
  <c r="F36" i="4"/>
  <c r="G36" i="4"/>
  <c r="H36" i="4"/>
  <c r="I36" i="4"/>
  <c r="J36" i="4"/>
  <c r="K36" i="4"/>
  <c r="L36" i="4"/>
  <c r="M36" i="4"/>
  <c r="N36" i="4"/>
  <c r="C36" i="4"/>
  <c r="E18" i="4"/>
  <c r="F18" i="4"/>
  <c r="G18" i="4"/>
  <c r="H18" i="4"/>
  <c r="I18" i="4"/>
  <c r="J18" i="4"/>
  <c r="K18" i="4"/>
  <c r="L18" i="4"/>
  <c r="M18" i="4"/>
  <c r="N18" i="4"/>
  <c r="D18" i="4"/>
  <c r="C18" i="4"/>
  <c r="C52" i="19" l="1"/>
  <c r="C51" i="19"/>
  <c r="D46" i="12"/>
  <c r="C32" i="6"/>
  <c r="E76" i="4" l="1"/>
  <c r="F76" i="4"/>
  <c r="G76" i="4"/>
  <c r="G75" i="4" l="1"/>
  <c r="G74" i="4"/>
  <c r="G73" i="4"/>
  <c r="F75" i="4"/>
  <c r="F74" i="4"/>
  <c r="F73" i="4"/>
  <c r="E75" i="4"/>
  <c r="E74" i="4"/>
  <c r="E73" i="4"/>
  <c r="E70" i="4" l="1"/>
  <c r="R48" i="3" l="1"/>
  <c r="Q48" i="3"/>
  <c r="P48" i="3"/>
  <c r="O48" i="3"/>
  <c r="N48" i="3"/>
  <c r="M48" i="3"/>
  <c r="L48" i="3"/>
  <c r="K48" i="3"/>
  <c r="J48" i="3"/>
  <c r="I48" i="3"/>
  <c r="H48" i="3"/>
  <c r="G48" i="3"/>
  <c r="R45" i="3"/>
  <c r="Q45" i="3"/>
  <c r="P45" i="3"/>
  <c r="O45" i="3"/>
  <c r="N45" i="3"/>
  <c r="M45" i="3"/>
  <c r="L45" i="3"/>
  <c r="K45" i="3"/>
  <c r="J45" i="3"/>
  <c r="I45" i="3"/>
  <c r="H45" i="3"/>
  <c r="G45" i="3"/>
  <c r="R42" i="3"/>
  <c r="Q42" i="3"/>
  <c r="P42" i="3"/>
  <c r="O42" i="3"/>
  <c r="N42" i="3"/>
  <c r="M42" i="3"/>
  <c r="L42" i="3"/>
  <c r="K42" i="3"/>
  <c r="J42" i="3"/>
  <c r="I42" i="3"/>
  <c r="H42" i="3"/>
  <c r="G42" i="3"/>
  <c r="R36" i="3"/>
  <c r="Q36" i="3"/>
  <c r="P36" i="3"/>
  <c r="O36" i="3"/>
  <c r="N36" i="3"/>
  <c r="M36" i="3"/>
  <c r="L36" i="3"/>
  <c r="K36" i="3"/>
  <c r="J36" i="3"/>
  <c r="I36" i="3"/>
  <c r="H36" i="3"/>
  <c r="G36" i="3"/>
  <c r="R33" i="3"/>
  <c r="Q33" i="3"/>
  <c r="P33" i="3"/>
  <c r="O33" i="3"/>
  <c r="N33" i="3"/>
  <c r="M33" i="3"/>
  <c r="L33" i="3"/>
  <c r="K33" i="3"/>
  <c r="J33" i="3"/>
  <c r="I33" i="3"/>
  <c r="H33" i="3"/>
  <c r="G33" i="3"/>
  <c r="R30" i="3"/>
  <c r="Q30" i="3"/>
  <c r="P30" i="3"/>
  <c r="O30" i="3"/>
  <c r="N30" i="3"/>
  <c r="M30" i="3"/>
  <c r="L30" i="3"/>
  <c r="K30" i="3"/>
  <c r="J30" i="3"/>
  <c r="I30" i="3"/>
  <c r="H30" i="3"/>
  <c r="G30" i="3"/>
  <c r="R25" i="3"/>
  <c r="Q25" i="3"/>
  <c r="P25" i="3"/>
  <c r="O25" i="3"/>
  <c r="N25" i="3"/>
  <c r="M25" i="3"/>
  <c r="L25" i="3"/>
  <c r="K25" i="3"/>
  <c r="J25" i="3"/>
  <c r="I25" i="3"/>
  <c r="H25" i="3"/>
  <c r="G25" i="3"/>
  <c r="R22" i="3"/>
  <c r="Q22" i="3"/>
  <c r="P22" i="3"/>
  <c r="O22" i="3"/>
  <c r="N22" i="3"/>
  <c r="M22" i="3"/>
  <c r="L22" i="3"/>
  <c r="K22" i="3"/>
  <c r="J22" i="3"/>
  <c r="I22" i="3"/>
  <c r="H22" i="3"/>
  <c r="G22" i="3"/>
  <c r="R19" i="3"/>
  <c r="Q19" i="3"/>
  <c r="P19" i="3"/>
  <c r="O19" i="3"/>
  <c r="N19" i="3"/>
  <c r="M19" i="3"/>
  <c r="L19" i="3"/>
  <c r="K19" i="3"/>
  <c r="J19" i="3"/>
  <c r="I19" i="3"/>
  <c r="H19" i="3"/>
  <c r="G19" i="3"/>
  <c r="E21" i="16" l="1"/>
  <c r="G22" i="16" l="1"/>
  <c r="G21" i="16"/>
  <c r="F22" i="16"/>
  <c r="F21" i="16"/>
  <c r="E22" i="16"/>
  <c r="H11" i="16" l="1"/>
  <c r="J11" i="16"/>
  <c r="L11" i="16"/>
  <c r="M11" i="16"/>
  <c r="H12" i="16"/>
  <c r="J12" i="16"/>
  <c r="L12" i="16"/>
  <c r="M12" i="16"/>
  <c r="H13" i="16"/>
  <c r="J13" i="16"/>
  <c r="L13" i="16"/>
  <c r="M13" i="16"/>
  <c r="E20" i="16" l="1"/>
  <c r="D11" i="10" s="1" a="1"/>
  <c r="D11" i="10" s="1"/>
  <c r="G20" i="16"/>
  <c r="F20" i="16"/>
  <c r="N12" i="16"/>
  <c r="N13" i="16"/>
  <c r="N11" i="16"/>
  <c r="C47" i="12"/>
  <c r="E46" i="13" l="1"/>
  <c r="D45" i="13"/>
  <c r="E43" i="12"/>
  <c r="D50" i="13" l="1"/>
  <c r="F46" i="13"/>
  <c r="D46" i="13"/>
  <c r="E71" i="4" l="1"/>
  <c r="E77" i="4" s="1"/>
  <c r="E69" i="4"/>
  <c r="E68" i="4"/>
  <c r="E35" i="8" l="1"/>
  <c r="E33" i="8"/>
  <c r="E32" i="8"/>
  <c r="E31" i="8"/>
  <c r="E28" i="8"/>
  <c r="E27" i="8"/>
  <c r="F37" i="9"/>
  <c r="D18" i="9" s="1"/>
  <c r="F36" i="9"/>
  <c r="F34" i="9"/>
  <c r="D16" i="9" s="1"/>
  <c r="F33" i="9"/>
  <c r="D15" i="9" s="1"/>
  <c r="F32" i="9"/>
  <c r="D14" i="9" s="1"/>
  <c r="F29" i="9"/>
  <c r="D12" i="9" s="1"/>
  <c r="F28" i="9"/>
  <c r="D11" i="9" s="1"/>
  <c r="G141" i="6"/>
  <c r="H141" i="6"/>
  <c r="I141" i="6"/>
  <c r="J141" i="6"/>
  <c r="K141" i="6"/>
  <c r="L141" i="6"/>
  <c r="M141" i="6"/>
  <c r="N141" i="6"/>
  <c r="O141" i="6"/>
  <c r="P141" i="6"/>
  <c r="Q141" i="6"/>
  <c r="F141" i="6"/>
  <c r="G140" i="6"/>
  <c r="H140" i="6"/>
  <c r="I140" i="6"/>
  <c r="J140" i="6"/>
  <c r="K140" i="6"/>
  <c r="L140" i="6"/>
  <c r="M140" i="6"/>
  <c r="N140" i="6"/>
  <c r="O140" i="6"/>
  <c r="P140" i="6"/>
  <c r="Q140" i="6"/>
  <c r="F140" i="6"/>
  <c r="G139" i="6"/>
  <c r="H139" i="6"/>
  <c r="I139" i="6"/>
  <c r="J139" i="6"/>
  <c r="K139" i="6"/>
  <c r="L139" i="6"/>
  <c r="M139" i="6"/>
  <c r="N139" i="6"/>
  <c r="O139" i="6"/>
  <c r="P139" i="6"/>
  <c r="Q139" i="6"/>
  <c r="F139" i="6"/>
  <c r="G138" i="6"/>
  <c r="G142" i="6" s="1"/>
  <c r="H138" i="6"/>
  <c r="I138" i="6"/>
  <c r="J138" i="6"/>
  <c r="J142" i="6" s="1"/>
  <c r="K138" i="6"/>
  <c r="K142" i="6" s="1"/>
  <c r="L138" i="6"/>
  <c r="M138" i="6"/>
  <c r="M142" i="6" s="1"/>
  <c r="N138" i="6"/>
  <c r="N142" i="6" s="1"/>
  <c r="O138" i="6"/>
  <c r="P138" i="6"/>
  <c r="P142" i="6" s="1"/>
  <c r="Q138" i="6"/>
  <c r="Q142" i="6" s="1"/>
  <c r="F138" i="6"/>
  <c r="G117" i="6"/>
  <c r="H117" i="6"/>
  <c r="I117" i="6"/>
  <c r="J117" i="6"/>
  <c r="K117" i="6"/>
  <c r="L117" i="6"/>
  <c r="M117" i="6"/>
  <c r="N117" i="6"/>
  <c r="O117" i="6"/>
  <c r="P117" i="6"/>
  <c r="Q117" i="6"/>
  <c r="F117" i="6"/>
  <c r="G116" i="6"/>
  <c r="H116" i="6"/>
  <c r="I116" i="6"/>
  <c r="J116" i="6"/>
  <c r="K116" i="6"/>
  <c r="L116" i="6"/>
  <c r="M116" i="6"/>
  <c r="N116" i="6"/>
  <c r="O116" i="6"/>
  <c r="P116" i="6"/>
  <c r="Q116" i="6"/>
  <c r="F116" i="6"/>
  <c r="G115" i="6"/>
  <c r="H115" i="6"/>
  <c r="I115" i="6"/>
  <c r="J115" i="6"/>
  <c r="K115" i="6"/>
  <c r="L115" i="6"/>
  <c r="M115" i="6"/>
  <c r="N115" i="6"/>
  <c r="O115" i="6"/>
  <c r="P115" i="6"/>
  <c r="Q115" i="6"/>
  <c r="F115" i="6"/>
  <c r="G114" i="6"/>
  <c r="H114" i="6"/>
  <c r="I114" i="6"/>
  <c r="E113" i="6" s="1"/>
  <c r="C31" i="6" s="1"/>
  <c r="J114" i="6"/>
  <c r="K114" i="6"/>
  <c r="L114" i="6"/>
  <c r="L118" i="6" s="1"/>
  <c r="M114" i="6"/>
  <c r="N114" i="6"/>
  <c r="O114" i="6"/>
  <c r="O118" i="6" s="1"/>
  <c r="P114" i="6"/>
  <c r="Q114" i="6"/>
  <c r="F114" i="6"/>
  <c r="G118" i="6"/>
  <c r="H118" i="6"/>
  <c r="I118" i="6"/>
  <c r="G109" i="6"/>
  <c r="H109" i="6"/>
  <c r="I109" i="6"/>
  <c r="J109" i="6"/>
  <c r="K109" i="6"/>
  <c r="L109" i="6"/>
  <c r="M109" i="6"/>
  <c r="N109" i="6"/>
  <c r="O109" i="6"/>
  <c r="P109" i="6"/>
  <c r="Q109" i="6"/>
  <c r="F109" i="6"/>
  <c r="G108" i="6"/>
  <c r="H108" i="6"/>
  <c r="I108" i="6"/>
  <c r="J108" i="6"/>
  <c r="K108" i="6"/>
  <c r="L108" i="6"/>
  <c r="M108" i="6"/>
  <c r="N108" i="6"/>
  <c r="O108" i="6"/>
  <c r="P108" i="6"/>
  <c r="Q108" i="6"/>
  <c r="F108" i="6"/>
  <c r="G107" i="6"/>
  <c r="H107" i="6"/>
  <c r="I107" i="6"/>
  <c r="J107" i="6"/>
  <c r="K107" i="6"/>
  <c r="L107" i="6"/>
  <c r="M107" i="6"/>
  <c r="N107" i="6"/>
  <c r="O107" i="6"/>
  <c r="P107" i="6"/>
  <c r="Q107" i="6"/>
  <c r="F107" i="6"/>
  <c r="G106" i="6"/>
  <c r="G110" i="6" s="1"/>
  <c r="H106" i="6"/>
  <c r="I106" i="6"/>
  <c r="J106" i="6"/>
  <c r="K106" i="6"/>
  <c r="K110" i="6" s="1"/>
  <c r="L106" i="6"/>
  <c r="L110" i="6" s="1"/>
  <c r="M106" i="6"/>
  <c r="N106" i="6"/>
  <c r="O106" i="6"/>
  <c r="O110" i="6" s="1"/>
  <c r="P106" i="6"/>
  <c r="P110" i="6" s="1"/>
  <c r="Q106" i="6"/>
  <c r="Q110" i="6" s="1"/>
  <c r="F106" i="6"/>
  <c r="G90" i="6"/>
  <c r="H90" i="6"/>
  <c r="I90" i="6"/>
  <c r="J90" i="6"/>
  <c r="K90" i="6"/>
  <c r="L90" i="6"/>
  <c r="M90" i="6"/>
  <c r="N90" i="6"/>
  <c r="O90" i="6"/>
  <c r="P90" i="6"/>
  <c r="Q90" i="6"/>
  <c r="F90" i="6"/>
  <c r="G89" i="6"/>
  <c r="H89" i="6"/>
  <c r="I89" i="6"/>
  <c r="J89" i="6"/>
  <c r="K89" i="6"/>
  <c r="L89" i="6"/>
  <c r="M89" i="6"/>
  <c r="N89" i="6"/>
  <c r="O89" i="6"/>
  <c r="P89" i="6"/>
  <c r="Q89" i="6"/>
  <c r="F89" i="6"/>
  <c r="G88" i="6"/>
  <c r="H88" i="6"/>
  <c r="I88" i="6"/>
  <c r="J88" i="6"/>
  <c r="K88" i="6"/>
  <c r="L88" i="6"/>
  <c r="M88" i="6"/>
  <c r="N88" i="6"/>
  <c r="O88" i="6"/>
  <c r="P88" i="6"/>
  <c r="Q88" i="6"/>
  <c r="F88" i="6"/>
  <c r="G87" i="6"/>
  <c r="H87" i="6"/>
  <c r="H91" i="6" s="1"/>
  <c r="I87" i="6"/>
  <c r="J87" i="6"/>
  <c r="J91" i="6" s="1"/>
  <c r="K87" i="6"/>
  <c r="K91" i="6" s="1"/>
  <c r="L87" i="6"/>
  <c r="L91" i="6" s="1"/>
  <c r="M87" i="6"/>
  <c r="M91" i="6" s="1"/>
  <c r="N87" i="6"/>
  <c r="O87" i="6"/>
  <c r="O91" i="6" s="1"/>
  <c r="P87" i="6"/>
  <c r="Q87" i="6"/>
  <c r="F87" i="6"/>
  <c r="G91" i="6"/>
  <c r="G73" i="6"/>
  <c r="H73" i="6"/>
  <c r="I73" i="6"/>
  <c r="J73" i="6"/>
  <c r="K73" i="6"/>
  <c r="L73" i="6"/>
  <c r="M73" i="6"/>
  <c r="N73" i="6"/>
  <c r="O73" i="6"/>
  <c r="P73" i="6"/>
  <c r="Q73" i="6"/>
  <c r="F73" i="6"/>
  <c r="G72" i="6"/>
  <c r="H72" i="6"/>
  <c r="I72" i="6"/>
  <c r="J72" i="6"/>
  <c r="K72" i="6"/>
  <c r="L72" i="6"/>
  <c r="M72" i="6"/>
  <c r="N72" i="6"/>
  <c r="O72" i="6"/>
  <c r="P72" i="6"/>
  <c r="Q72" i="6"/>
  <c r="F72" i="6"/>
  <c r="G71" i="6"/>
  <c r="H71" i="6"/>
  <c r="I71" i="6"/>
  <c r="J71" i="6"/>
  <c r="K71" i="6"/>
  <c r="L71" i="6"/>
  <c r="M71" i="6"/>
  <c r="N71" i="6"/>
  <c r="O71" i="6"/>
  <c r="P71" i="6"/>
  <c r="Q71" i="6"/>
  <c r="F71" i="6"/>
  <c r="G70" i="6"/>
  <c r="H70" i="6"/>
  <c r="H74" i="6" s="1"/>
  <c r="I70" i="6"/>
  <c r="E69" i="6" s="1"/>
  <c r="J70" i="6"/>
  <c r="J74" i="6" s="1"/>
  <c r="K70" i="6"/>
  <c r="L70" i="6"/>
  <c r="L74" i="6" s="1"/>
  <c r="M70" i="6"/>
  <c r="N70" i="6"/>
  <c r="N74" i="6" s="1"/>
  <c r="O70" i="6"/>
  <c r="P70" i="6"/>
  <c r="P74" i="6" s="1"/>
  <c r="Q70" i="6"/>
  <c r="F70" i="6"/>
  <c r="G53" i="6"/>
  <c r="H53" i="6"/>
  <c r="I53" i="6"/>
  <c r="J53" i="6"/>
  <c r="K53" i="6"/>
  <c r="L53" i="6"/>
  <c r="M53" i="6"/>
  <c r="N53" i="6"/>
  <c r="O53" i="6"/>
  <c r="P53" i="6"/>
  <c r="Q53" i="6"/>
  <c r="F53" i="6"/>
  <c r="F52" i="6"/>
  <c r="H52" i="6"/>
  <c r="I52" i="6"/>
  <c r="J52" i="6"/>
  <c r="K52" i="6"/>
  <c r="L52" i="6"/>
  <c r="M52" i="6"/>
  <c r="N52" i="6"/>
  <c r="O52" i="6"/>
  <c r="P52" i="6"/>
  <c r="Q52" i="6"/>
  <c r="G52" i="6"/>
  <c r="G51" i="6"/>
  <c r="H51" i="6"/>
  <c r="I51" i="6"/>
  <c r="J51" i="6"/>
  <c r="K51" i="6"/>
  <c r="L51" i="6"/>
  <c r="M51" i="6"/>
  <c r="N51" i="6"/>
  <c r="O51" i="6"/>
  <c r="P51" i="6"/>
  <c r="Q51" i="6"/>
  <c r="F51" i="6"/>
  <c r="G50" i="6"/>
  <c r="H50" i="6"/>
  <c r="H54" i="6" s="1"/>
  <c r="I50" i="6"/>
  <c r="J50" i="6"/>
  <c r="K50" i="6"/>
  <c r="K54" i="6" s="1"/>
  <c r="L50" i="6"/>
  <c r="L54" i="6" s="1"/>
  <c r="M50" i="6"/>
  <c r="M54" i="6" s="1"/>
  <c r="N50" i="6"/>
  <c r="O50" i="6"/>
  <c r="P50" i="6"/>
  <c r="P54" i="6" s="1"/>
  <c r="Q50" i="6"/>
  <c r="Q54" i="6" s="1"/>
  <c r="F50" i="6"/>
  <c r="G44" i="6"/>
  <c r="H44" i="6"/>
  <c r="I44" i="6"/>
  <c r="J44" i="6"/>
  <c r="K44" i="6"/>
  <c r="L44" i="6"/>
  <c r="M44" i="6"/>
  <c r="N44" i="6"/>
  <c r="O44" i="6"/>
  <c r="P44" i="6"/>
  <c r="Q44" i="6"/>
  <c r="F44" i="6"/>
  <c r="G43" i="6"/>
  <c r="H43" i="6"/>
  <c r="I43" i="6"/>
  <c r="J43" i="6"/>
  <c r="K43" i="6"/>
  <c r="L43" i="6"/>
  <c r="M43" i="6"/>
  <c r="N43" i="6"/>
  <c r="O43" i="6"/>
  <c r="P43" i="6"/>
  <c r="Q43" i="6"/>
  <c r="F43" i="6"/>
  <c r="G42" i="6"/>
  <c r="H42" i="6"/>
  <c r="I42" i="6"/>
  <c r="J42" i="6"/>
  <c r="K42" i="6"/>
  <c r="L42" i="6"/>
  <c r="M42" i="6"/>
  <c r="N42" i="6"/>
  <c r="O42" i="6"/>
  <c r="P42" i="6"/>
  <c r="Q42" i="6"/>
  <c r="F42" i="6"/>
  <c r="G41" i="6"/>
  <c r="G45" i="6" s="1"/>
  <c r="H41" i="6"/>
  <c r="I41" i="6"/>
  <c r="J41" i="6"/>
  <c r="J45" i="6" s="1"/>
  <c r="K41" i="6"/>
  <c r="L41" i="6"/>
  <c r="L45" i="6" s="1"/>
  <c r="M41" i="6"/>
  <c r="N41" i="6"/>
  <c r="O41" i="6"/>
  <c r="O45" i="6" s="1"/>
  <c r="P41" i="6"/>
  <c r="Q41" i="6"/>
  <c r="Q45" i="6" s="1"/>
  <c r="F41" i="6"/>
  <c r="P118" i="6" l="1"/>
  <c r="M45" i="6"/>
  <c r="H45" i="6"/>
  <c r="I45" i="6"/>
  <c r="E43" i="6" s="1"/>
  <c r="E40" i="6"/>
  <c r="I54" i="6"/>
  <c r="E53" i="6" s="1"/>
  <c r="G24" i="6" s="1"/>
  <c r="E49" i="6"/>
  <c r="C24" i="6" s="1"/>
  <c r="I142" i="6"/>
  <c r="E137" i="6"/>
  <c r="C34" i="6" s="1"/>
  <c r="E105" i="6"/>
  <c r="C30" i="6" s="1"/>
  <c r="E86" i="6"/>
  <c r="C28" i="6" s="1"/>
  <c r="E52" i="6"/>
  <c r="G31" i="8"/>
  <c r="I31" i="8"/>
  <c r="H31" i="8"/>
  <c r="G32" i="8"/>
  <c r="I32" i="8"/>
  <c r="H32" i="8"/>
  <c r="G33" i="8"/>
  <c r="H33" i="8"/>
  <c r="I33" i="8"/>
  <c r="I35" i="8"/>
  <c r="I37" i="8" s="1"/>
  <c r="H35" i="8"/>
  <c r="G35" i="8"/>
  <c r="H28" i="8"/>
  <c r="G28" i="8"/>
  <c r="I28" i="8"/>
  <c r="E37" i="8"/>
  <c r="I27" i="8"/>
  <c r="G27" i="8"/>
  <c r="H27" i="8"/>
  <c r="D22" i="9"/>
  <c r="F38" i="9"/>
  <c r="O54" i="6"/>
  <c r="E50" i="6"/>
  <c r="D24" i="6" s="1"/>
  <c r="E51" i="6"/>
  <c r="E24" i="6" s="1"/>
  <c r="E70" i="6"/>
  <c r="D26" i="6" s="1"/>
  <c r="E71" i="6"/>
  <c r="F45" i="6"/>
  <c r="E41" i="6"/>
  <c r="D23" i="6" s="1"/>
  <c r="F91" i="6"/>
  <c r="E87" i="6"/>
  <c r="D28" i="6" s="1"/>
  <c r="E88" i="6"/>
  <c r="E28" i="6" s="1"/>
  <c r="F118" i="6"/>
  <c r="E114" i="6"/>
  <c r="D31" i="6" s="1"/>
  <c r="E115" i="6"/>
  <c r="E31" i="6" s="1"/>
  <c r="E138" i="6"/>
  <c r="D34" i="6" s="1"/>
  <c r="E139" i="6"/>
  <c r="E34" i="6" s="1"/>
  <c r="E140" i="6"/>
  <c r="F34" i="6" s="1"/>
  <c r="E42" i="6"/>
  <c r="E23" i="6" s="1"/>
  <c r="F110" i="6"/>
  <c r="E106" i="6"/>
  <c r="D30" i="6" s="1"/>
  <c r="E107" i="6"/>
  <c r="E30" i="6" s="1"/>
  <c r="D32" i="6"/>
  <c r="E32" i="6"/>
  <c r="F32" i="6"/>
  <c r="G32" i="6"/>
  <c r="I91" i="6"/>
  <c r="E90" i="6" s="1"/>
  <c r="G28" i="6" s="1"/>
  <c r="K118" i="6"/>
  <c r="C26" i="6"/>
  <c r="C23" i="6"/>
  <c r="N45" i="6"/>
  <c r="H142" i="6"/>
  <c r="L142" i="6"/>
  <c r="E141" i="6" s="1"/>
  <c r="G34" i="6" s="1"/>
  <c r="O142" i="6"/>
  <c r="P45" i="6"/>
  <c r="Q74" i="6"/>
  <c r="O74" i="6"/>
  <c r="M74" i="6"/>
  <c r="K74" i="6"/>
  <c r="I74" i="6"/>
  <c r="E73" i="6" s="1"/>
  <c r="G74" i="6"/>
  <c r="F142" i="6"/>
  <c r="N118" i="6"/>
  <c r="J118" i="6"/>
  <c r="E117" i="6" s="1"/>
  <c r="G31" i="6" s="1"/>
  <c r="Q118" i="6"/>
  <c r="M118" i="6"/>
  <c r="M110" i="6"/>
  <c r="I110" i="6"/>
  <c r="E109" i="6" s="1"/>
  <c r="G30" i="6" s="1"/>
  <c r="P91" i="6"/>
  <c r="Q91" i="6"/>
  <c r="E26" i="6"/>
  <c r="F74" i="6"/>
  <c r="H110" i="6"/>
  <c r="N110" i="6"/>
  <c r="J110" i="6"/>
  <c r="N91" i="6"/>
  <c r="N54" i="6"/>
  <c r="J54" i="6"/>
  <c r="F54" i="6"/>
  <c r="G54" i="6"/>
  <c r="K45" i="6"/>
  <c r="E44" i="6" s="1"/>
  <c r="G23" i="6" s="1"/>
  <c r="E72" i="6" l="1"/>
  <c r="E108" i="6"/>
  <c r="F30" i="6" s="1"/>
  <c r="H30" i="6" s="1"/>
  <c r="F10" i="6" s="1"/>
  <c r="E116" i="6"/>
  <c r="F31" i="6" s="1"/>
  <c r="E89" i="6"/>
  <c r="F28" i="6" s="1"/>
  <c r="H37" i="8"/>
  <c r="G37" i="8"/>
  <c r="C20" i="10"/>
  <c r="H32" i="6"/>
  <c r="F12" i="6" s="1"/>
  <c r="H34" i="6"/>
  <c r="F14" i="6" s="1"/>
  <c r="E54" i="6"/>
  <c r="G26" i="6"/>
  <c r="F23" i="6"/>
  <c r="F24" i="6"/>
  <c r="E110" i="6"/>
  <c r="F26" i="6"/>
  <c r="E142" i="6"/>
  <c r="E45" i="6"/>
  <c r="E118" i="6"/>
  <c r="H31" i="6" s="1"/>
  <c r="F11" i="6" s="1"/>
  <c r="E91" i="6" l="1"/>
  <c r="H28" i="6" s="1"/>
  <c r="E12" i="6" s="1"/>
  <c r="C22" i="12"/>
  <c r="C46" i="12" s="1"/>
  <c r="E74" i="6"/>
  <c r="H23" i="6"/>
  <c r="D10" i="6" s="1"/>
  <c r="F16" i="6"/>
  <c r="E13" i="7" s="1"/>
  <c r="F44" i="13" s="1"/>
  <c r="H26" i="6" l="1"/>
  <c r="E10" i="6" s="1"/>
  <c r="H24" i="6"/>
  <c r="D11" i="6" s="1"/>
  <c r="D16" i="6"/>
  <c r="E11" i="7" s="1"/>
  <c r="D44" i="13" s="1"/>
  <c r="E16" i="6"/>
  <c r="E12" i="7" s="1"/>
  <c r="F15" i="10"/>
  <c r="F41" i="12"/>
  <c r="F17" i="12"/>
  <c r="D41" i="12" l="1"/>
  <c r="D17" i="12"/>
  <c r="D15" i="10"/>
  <c r="E15" i="10"/>
  <c r="E45" i="13"/>
  <c r="E17" i="12"/>
  <c r="E41" i="12"/>
  <c r="G72" i="4"/>
  <c r="F72" i="4"/>
  <c r="E72" i="4"/>
  <c r="F65" i="4"/>
  <c r="F66" i="4"/>
  <c r="F67" i="4"/>
  <c r="F68" i="4"/>
  <c r="F69" i="4"/>
  <c r="F70" i="4"/>
  <c r="F71" i="4"/>
  <c r="F77" i="4" s="1"/>
  <c r="F64" i="4"/>
  <c r="G65" i="4"/>
  <c r="G66" i="4"/>
  <c r="G67" i="4"/>
  <c r="G68" i="4"/>
  <c r="G69" i="4"/>
  <c r="G70" i="4"/>
  <c r="G71" i="4"/>
  <c r="G64" i="4"/>
  <c r="E67" i="4"/>
  <c r="E65" i="4"/>
  <c r="E66" i="4"/>
  <c r="E64" i="4"/>
  <c r="E50" i="13" l="1"/>
  <c r="G77" i="4"/>
  <c r="C13" i="7" s="1"/>
  <c r="F42" i="13" s="1"/>
  <c r="G20" i="5"/>
  <c r="D12" i="7" s="1"/>
  <c r="C12" i="7"/>
  <c r="E20" i="5"/>
  <c r="D11" i="7" s="1"/>
  <c r="D43" i="13" s="1"/>
  <c r="I20" i="5"/>
  <c r="D13" i="7" s="1"/>
  <c r="F43" i="13" s="1"/>
  <c r="C11" i="7" l="1"/>
  <c r="D42" i="13" s="1"/>
  <c r="F41" i="13"/>
  <c r="F45" i="13" s="1"/>
  <c r="F47" i="13" s="1"/>
  <c r="F13" i="10"/>
  <c r="F39" i="12"/>
  <c r="F15" i="12"/>
  <c r="E15" i="12"/>
  <c r="E39" i="12"/>
  <c r="E38" i="12" s="1"/>
  <c r="F14" i="10"/>
  <c r="F40" i="12"/>
  <c r="F16" i="12"/>
  <c r="D14" i="10"/>
  <c r="D40" i="12"/>
  <c r="D16" i="12"/>
  <c r="E14" i="10"/>
  <c r="E16" i="12"/>
  <c r="F12" i="7"/>
  <c r="E13" i="10"/>
  <c r="F13" i="7"/>
  <c r="D13" i="10" l="1"/>
  <c r="D39" i="12"/>
  <c r="F11" i="7"/>
  <c r="D15" i="12"/>
  <c r="F50" i="13"/>
  <c r="E42" i="12"/>
  <c r="F12" i="10"/>
  <c r="F38" i="12"/>
  <c r="F14" i="12"/>
  <c r="E12" i="10"/>
  <c r="E14" i="12"/>
  <c r="F13" i="12"/>
  <c r="F37" i="12"/>
  <c r="F11" i="10"/>
  <c r="F17" i="10" s="1"/>
  <c r="E13" i="12"/>
  <c r="E11" i="10"/>
  <c r="E17" i="10" s="1"/>
  <c r="D17" i="10"/>
  <c r="D37" i="12"/>
  <c r="D13" i="12"/>
  <c r="E47" i="12" l="1"/>
  <c r="D12" i="10"/>
  <c r="D16" i="10" s="1"/>
  <c r="D21" i="10" s="1"/>
  <c r="F14" i="7"/>
  <c r="D38" i="12"/>
  <c r="D42" i="12" s="1"/>
  <c r="D14" i="12"/>
  <c r="D18" i="12" s="1"/>
  <c r="C55" i="13"/>
  <c r="C54" i="13"/>
  <c r="E16" i="10"/>
  <c r="E18" i="10" s="1"/>
  <c r="E20" i="12" s="1"/>
  <c r="E45" i="17" s="1"/>
  <c r="E48" i="17" s="1"/>
  <c r="F16" i="10"/>
  <c r="F18" i="10" s="1"/>
  <c r="D43" i="12"/>
  <c r="E18" i="12"/>
  <c r="E19" i="12"/>
  <c r="F43" i="12"/>
  <c r="F42" i="12"/>
  <c r="D19" i="12"/>
  <c r="F18" i="12"/>
  <c r="F19" i="12"/>
  <c r="F44" i="17" s="1"/>
  <c r="F44" i="12" l="1"/>
  <c r="F20" i="12"/>
  <c r="F45" i="17" s="1"/>
  <c r="F48" i="17"/>
  <c r="C53" i="17" s="1"/>
  <c r="D47" i="12"/>
  <c r="E23" i="12"/>
  <c r="D23" i="12"/>
  <c r="F47" i="12"/>
  <c r="F21" i="10"/>
  <c r="E21" i="10"/>
  <c r="F23" i="12" l="1"/>
  <c r="C52" i="17"/>
  <c r="C25" i="10"/>
  <c r="C24" i="10"/>
  <c r="C28" i="12"/>
  <c r="C52" i="12"/>
  <c r="C51" i="12"/>
  <c r="C27" i="12"/>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natal</author>
  </authors>
  <commentList>
    <comment ref="A18" authorId="0" shapeId="6145" xr:uid="{8CA61594-CC77-4F96-AD9D-49E0EBFB7F36}">
      <text>
        <r>
          <rPr>
            <b/>
            <sz val="9"/>
            <color indexed="81"/>
            <rFont val="Tahoma"/>
            <charset val="1"/>
          </rPr>
          <t>natal:</t>
        </r>
        <r>
          <rPr>
            <sz val="9"/>
            <color indexed="81"/>
            <rFont val="Tahoma"/>
            <charset val="1"/>
          </rPr>
          <t xml:space="preserve">
telefonia fija, celulares y internet
</t>
        </r>
      </text>
      <mc:AlternateContent xmlns:mc="http://schemas.openxmlformats.org/markup-compatibility/2006">
        <mc:Choice Requires="v"/>
        <mc:Fallback>
          <commentPr defaultSize="0" autoFill="0" autoLine="0">
            <anchor>
              <from>
                <xdr:col>2</xdr:col>
                <xdr:colOff>142875</xdr:colOff>
                <xdr:row>16</xdr:row>
                <xdr:rowOff>95250</xdr:rowOff>
              </from>
              <to>
                <xdr:col>3</xdr:col>
                <xdr:colOff>752475</xdr:colOff>
                <xdr:row>20</xdr:row>
                <xdr:rowOff>85725</xdr:rowOff>
              </to>
            </anchor>
          </commentPr>
        </mc:Fallback>
      </mc:AlternateContent>
    </comment>
    <comment ref="A36" authorId="0" shapeId="6146" xr:uid="{55FC9917-3B65-4762-9750-B9AC863AC1FF}">
      <text>
        <r>
          <rPr>
            <b/>
            <sz val="9"/>
            <color indexed="81"/>
            <rFont val="Tahoma"/>
            <charset val="1"/>
          </rPr>
          <t>natal:</t>
        </r>
        <r>
          <rPr>
            <sz val="9"/>
            <color indexed="81"/>
            <rFont val="Tahoma"/>
            <charset val="1"/>
          </rPr>
          <t xml:space="preserve">
telefonia fija, celulares y internet
</t>
        </r>
      </text>
      <mc:AlternateContent xmlns:mc="http://schemas.openxmlformats.org/markup-compatibility/2006">
        <mc:Choice Requires="v"/>
        <mc:Fallback>
          <commentPr defaultSize="0" autoFill="0" autoLine="0">
            <anchor>
              <from>
                <xdr:col>2</xdr:col>
                <xdr:colOff>142875</xdr:colOff>
                <xdr:row>34</xdr:row>
                <xdr:rowOff>95250</xdr:rowOff>
              </from>
              <to>
                <xdr:col>3</xdr:col>
                <xdr:colOff>752475</xdr:colOff>
                <xdr:row>38</xdr:row>
                <xdr:rowOff>85725</xdr:rowOff>
              </to>
            </anchor>
          </commentPr>
        </mc:Fallback>
      </mc:AlternateContent>
    </comment>
    <comment ref="A54" authorId="0" shapeId="6147" xr:uid="{4AC83C3E-1A70-4636-BF7F-1FBCC84FD221}">
      <text>
        <r>
          <rPr>
            <b/>
            <sz val="9"/>
            <color indexed="81"/>
            <rFont val="Tahoma"/>
            <charset val="1"/>
          </rPr>
          <t>natal:</t>
        </r>
        <r>
          <rPr>
            <sz val="9"/>
            <color indexed="81"/>
            <rFont val="Tahoma"/>
            <charset val="1"/>
          </rPr>
          <t xml:space="preserve">
telefonia fija, celulares y internet
</t>
        </r>
      </text>
      <mc:AlternateContent xmlns:mc="http://schemas.openxmlformats.org/markup-compatibility/2006">
        <mc:Choice Requires="v"/>
        <mc:Fallback>
          <commentPr defaultSize="0" autoFill="0" autoLine="0">
            <anchor>
              <from>
                <xdr:col>2</xdr:col>
                <xdr:colOff>142875</xdr:colOff>
                <xdr:row>52</xdr:row>
                <xdr:rowOff>95250</xdr:rowOff>
              </from>
              <to>
                <xdr:col>3</xdr:col>
                <xdr:colOff>752475</xdr:colOff>
                <xdr:row>56</xdr:row>
                <xdr:rowOff>85725</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natal</author>
  </authors>
  <commentList>
    <comment ref="A13" authorId="0" shapeId="8193" xr:uid="{B4B58475-A30B-4B20-9B76-1FA7BDE738DF}">
      <text>
        <r>
          <rPr>
            <b/>
            <sz val="9"/>
            <color indexed="81"/>
            <rFont val="Tahoma"/>
            <charset val="1"/>
          </rPr>
          <t>natal:</t>
        </r>
        <r>
          <rPr>
            <sz val="9"/>
            <color indexed="81"/>
            <rFont val="Tahoma"/>
            <charset val="1"/>
          </rPr>
          <t xml:space="preserve">
Auxiliar especializado B</t>
        </r>
      </text>
      <mc:AlternateContent xmlns:mc="http://schemas.openxmlformats.org/markup-compatibility/2006">
        <mc:Choice Requires="v"/>
        <mc:Fallback>
          <commentPr defaultSize="0" autoFill="0" autoLine="0">
            <anchor>
              <from>
                <xdr:col>1</xdr:col>
                <xdr:colOff>1085850</xdr:colOff>
                <xdr:row>11</xdr:row>
                <xdr:rowOff>0</xdr:rowOff>
              </from>
              <to>
                <xdr:col>3</xdr:col>
                <xdr:colOff>66675</xdr:colOff>
                <xdr:row>14</xdr:row>
                <xdr:rowOff>161925</xdr:rowOff>
              </to>
            </anchor>
          </commentPr>
        </mc:Fallback>
      </mc:AlternateContent>
    </comment>
    <comment ref="A14" authorId="0" shapeId="8194" xr:uid="{7FEB83BF-D5DB-4B15-8C0F-CD9C9F8C2A04}">
      <text>
        <r>
          <rPr>
            <b/>
            <sz val="9"/>
            <color indexed="81"/>
            <rFont val="Tahoma"/>
            <charset val="1"/>
          </rPr>
          <t>natal:</t>
        </r>
        <r>
          <rPr>
            <sz val="9"/>
            <color indexed="81"/>
            <rFont val="Tahoma"/>
            <charset val="1"/>
          </rPr>
          <t xml:space="preserve">
auxiliar A</t>
        </r>
      </text>
      <mc:AlternateContent xmlns:mc="http://schemas.openxmlformats.org/markup-compatibility/2006">
        <mc:Choice Requires="v"/>
        <mc:Fallback>
          <commentPr defaultSize="0" autoFill="0" autoLine="0">
            <anchor>
              <from>
                <xdr:col>1</xdr:col>
                <xdr:colOff>1085850</xdr:colOff>
                <xdr:row>11</xdr:row>
                <xdr:rowOff>180975</xdr:rowOff>
              </from>
              <to>
                <xdr:col>3</xdr:col>
                <xdr:colOff>66675</xdr:colOff>
                <xdr:row>15</xdr:row>
                <xdr:rowOff>247650</xdr:rowOff>
              </to>
            </anchor>
          </commentPr>
        </mc:Fallback>
      </mc:AlternateContent>
    </comment>
  </commentList>
</comment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<sst xmlns="http://purl.oclc.org/ooxml/spreadsheetml/main" count="831" uniqueCount="277">
  <si>
    <t>Indice</t>
  </si>
  <si>
    <t>Hipotesis</t>
  </si>
  <si>
    <t>Modelo de Ingresos</t>
  </si>
  <si>
    <t>Costos Fijos</t>
  </si>
  <si>
    <t>Costos Variables</t>
  </si>
  <si>
    <t>Costos RRHH</t>
  </si>
  <si>
    <t>Modelo de Egresos</t>
  </si>
  <si>
    <t>Amortizaciones</t>
  </si>
  <si>
    <t>Modelo de Inversion</t>
  </si>
  <si>
    <t>Presupuesto Financiero</t>
  </si>
  <si>
    <t>Matriz de Riesgo</t>
  </si>
  <si>
    <t>Escenarios</t>
  </si>
  <si>
    <t>Plan de contingencia</t>
  </si>
  <si>
    <t>Proyeccion de Ventas</t>
  </si>
  <si>
    <t>Proyecto : Helper</t>
  </si>
  <si>
    <t>Alumno: Natalia Mirta Gonzalez</t>
  </si>
  <si>
    <t>Legajo: T1-5132</t>
  </si>
  <si>
    <t>Sede: Castelar</t>
  </si>
  <si>
    <t>Profesor: Jorge Scali</t>
  </si>
  <si>
    <t xml:space="preserve">              Hipotesis</t>
  </si>
  <si>
    <t xml:space="preserve">              Proyeccion de Ventas</t>
  </si>
  <si>
    <t xml:space="preserve">               Costos Fijos</t>
  </si>
  <si>
    <t xml:space="preserve">               Costos Variables</t>
  </si>
  <si>
    <t xml:space="preserve">               Costos RRHH</t>
  </si>
  <si>
    <t xml:space="preserve">                 Modelo De Egresos</t>
  </si>
  <si>
    <t xml:space="preserve">                Modelo de Inversion</t>
  </si>
  <si>
    <t xml:space="preserve">               Amortizaciones</t>
  </si>
  <si>
    <t xml:space="preserve">               Presupuesto Financiero</t>
  </si>
  <si>
    <t xml:space="preserve">                Matriz de Riesgo</t>
  </si>
  <si>
    <t xml:space="preserve">                Escenarios</t>
  </si>
  <si>
    <t xml:space="preserve">                 Plan de Contingencia</t>
  </si>
  <si>
    <t>Mercado Meta</t>
  </si>
  <si>
    <t>Servicios</t>
  </si>
  <si>
    <t>Edad</t>
  </si>
  <si>
    <t>Genero</t>
  </si>
  <si>
    <t>Mujeres</t>
  </si>
  <si>
    <t>Segmentacion  por Ingresos</t>
  </si>
  <si>
    <t>Entre 30 y 70 años</t>
  </si>
  <si>
    <t>Clase medias -  Clase Alta</t>
  </si>
  <si>
    <t>Personas de Mediana Edad casada o divorciada sin hijos</t>
  </si>
  <si>
    <t>Personas de Mediana Edad casada o divorciada con hijos</t>
  </si>
  <si>
    <t>Personas mayores, casadas o solteras</t>
  </si>
  <si>
    <t>Lugar de Recidencia</t>
  </si>
  <si>
    <t>Segmentacion por Ciclo de Vida</t>
  </si>
  <si>
    <t>Cantidad de Clientes</t>
  </si>
  <si>
    <t>Ingresos del Mercado E- Commerce</t>
  </si>
  <si>
    <t>Ingresos superiores a $80.000 a  $180.000</t>
  </si>
  <si>
    <t>Servicio de Limpieza Domestica por Hora</t>
  </si>
  <si>
    <t>Tipo de Servicio</t>
  </si>
  <si>
    <t>Año 1</t>
  </si>
  <si>
    <t>Año 2</t>
  </si>
  <si>
    <t>Año 3</t>
  </si>
  <si>
    <t>Total</t>
  </si>
  <si>
    <t>$ Total Ventas</t>
  </si>
  <si>
    <t>#  Total Vendidas</t>
  </si>
  <si>
    <t xml:space="preserve">           Modelo de Ingresos</t>
  </si>
  <si>
    <t>Estudio Contable</t>
  </si>
  <si>
    <t>Electricidad</t>
  </si>
  <si>
    <t>Gas</t>
  </si>
  <si>
    <t>Publicidad</t>
  </si>
  <si>
    <t>Agua</t>
  </si>
  <si>
    <t>Detalle</t>
  </si>
  <si>
    <t>Gastos de Librería</t>
  </si>
  <si>
    <t>Viaticos Cadete</t>
  </si>
  <si>
    <t>Alquiler local, 120 mts²</t>
  </si>
  <si>
    <t>Puesto</t>
  </si>
  <si>
    <t>Sueldo</t>
  </si>
  <si>
    <t>Año 2019</t>
  </si>
  <si>
    <t>Año 2020</t>
  </si>
  <si>
    <t>Año 2021</t>
  </si>
  <si>
    <t>Gerente General</t>
  </si>
  <si>
    <t>Empleado Administrativo</t>
  </si>
  <si>
    <t>Periodo</t>
  </si>
  <si>
    <t>Total Periodo</t>
  </si>
  <si>
    <t>Total Anual</t>
  </si>
  <si>
    <t>Resumen de Puestos y Cantidad de Empleados</t>
  </si>
  <si>
    <t>Área</t>
  </si>
  <si>
    <t># Empleado</t>
  </si>
  <si>
    <t># Empleados</t>
  </si>
  <si>
    <t>Compras</t>
  </si>
  <si>
    <t>Asistente Administrativo</t>
  </si>
  <si>
    <t>Finanzas</t>
  </si>
  <si>
    <t>Cobranzas</t>
  </si>
  <si>
    <t>Ventas</t>
  </si>
  <si>
    <t>Precios</t>
  </si>
  <si>
    <t>Administracion</t>
  </si>
  <si>
    <t>Concepto</t>
  </si>
  <si>
    <t>% Aporte</t>
  </si>
  <si>
    <t>Costo 2019</t>
  </si>
  <si>
    <t>Sueldo Bruto</t>
  </si>
  <si>
    <t>Jubilacion</t>
  </si>
  <si>
    <t>Obra Social</t>
  </si>
  <si>
    <t>Art</t>
  </si>
  <si>
    <t>Sepelio</t>
  </si>
  <si>
    <t>Primer Año</t>
  </si>
  <si>
    <t>Segundo Año</t>
  </si>
  <si>
    <t>costo 2021</t>
  </si>
  <si>
    <t>Tercer Año</t>
  </si>
  <si>
    <t>Muebles y Utiles</t>
  </si>
  <si>
    <t>Cantidad</t>
  </si>
  <si>
    <t>Precio Unitario</t>
  </si>
  <si>
    <t>TOTAL ($)</t>
  </si>
  <si>
    <t>Referencia</t>
  </si>
  <si>
    <t>Escritorio</t>
  </si>
  <si>
    <t>Sillas</t>
  </si>
  <si>
    <t>TOTAL</t>
  </si>
  <si>
    <t>Hardware</t>
  </si>
  <si>
    <t>Software</t>
  </si>
  <si>
    <t>Desarrollo Sitio Web</t>
  </si>
  <si>
    <t>https://articulo.mercadolibre.com.ar/MLA-602902485-sillon-ejecutivo-silla-de-oficina-pc-escritorio-regulable-_JM</t>
  </si>
  <si>
    <t>https://www.musimundo.com/1615~telefonia/1620~telefonos-fijos/1621~inalambricos/producto~128766~C173612-E135361-telefono-fijo-inalambrico--d1402b77;</t>
  </si>
  <si>
    <t>Telefono Fijo Philips</t>
  </si>
  <si>
    <t>https://www.musimundo.com/1615~telefonia/1616~telefonos-celulares/4624~celulares-liberados---4g/producto~125524~C172353-E133620-celular-libre-huawei-eco;</t>
  </si>
  <si>
    <t>Telefonos Movil Huawei ECO</t>
  </si>
  <si>
    <t>Años de Amortizacion</t>
  </si>
  <si>
    <t>Amortizacion</t>
  </si>
  <si>
    <t>AÑO 0</t>
  </si>
  <si>
    <t>AÑO 1</t>
  </si>
  <si>
    <t>AÑO 2</t>
  </si>
  <si>
    <t>AÑO 3</t>
  </si>
  <si>
    <t>INGRESOS</t>
  </si>
  <si>
    <t>EGRESOS</t>
  </si>
  <si>
    <t>IIBB 3%</t>
  </si>
  <si>
    <t>IIGG 35%</t>
  </si>
  <si>
    <t>INVERSIONES</t>
  </si>
  <si>
    <t>Flujo de fondos</t>
  </si>
  <si>
    <t>Tasa de corte</t>
  </si>
  <si>
    <t>VAN</t>
  </si>
  <si>
    <t>TIR</t>
  </si>
  <si>
    <t>Utilidad antes de Impuestos</t>
  </si>
  <si>
    <t>Riesgo</t>
  </si>
  <si>
    <t>Causa</t>
  </si>
  <si>
    <t>Efecto</t>
  </si>
  <si>
    <t>Impacto</t>
  </si>
  <si>
    <t>Prioridad</t>
  </si>
  <si>
    <t>Media</t>
  </si>
  <si>
    <t>Nuevos competidores</t>
  </si>
  <si>
    <t>Alto</t>
  </si>
  <si>
    <t>Alta</t>
  </si>
  <si>
    <t>Bajo</t>
  </si>
  <si>
    <t>Baja</t>
  </si>
  <si>
    <t>Dificultad para cubrir los servicios tomados debido a contar con menos personal.</t>
  </si>
  <si>
    <t>Periodo de Vacaciones</t>
  </si>
  <si>
    <t>Disminución de las ventas en Verano</t>
  </si>
  <si>
    <t>Suspensión de servicios debido a periodo vacacional de los clientes</t>
  </si>
  <si>
    <t xml:space="preserve"> Disminuyen las ventas un 5% </t>
  </si>
  <si>
    <t>Robos / Hurtos</t>
  </si>
  <si>
    <t>Probavilidad de que el cliente sufra algun tipo de faltante.</t>
  </si>
  <si>
    <t>Accidentes domestico</t>
  </si>
  <si>
    <t>Afecta la relacion con el cliente, mayor organización de tareas en el 2do y 3er año baja 5%.</t>
  </si>
  <si>
    <t>Presupuesto</t>
  </si>
  <si>
    <t>Escenario</t>
  </si>
  <si>
    <t xml:space="preserve">Probavilidad de que el cliente sufra rotura de algun elemento durante el servicio debido al ingreso de nuevo personal </t>
  </si>
  <si>
    <t>Plan de Contingencia</t>
  </si>
  <si>
    <t>Crecimiento de Venta</t>
  </si>
  <si>
    <t>Gerente Gral</t>
  </si>
  <si>
    <t>ART</t>
  </si>
  <si>
    <t>Asistente</t>
  </si>
  <si>
    <t>P [Ocurrencia]</t>
  </si>
  <si>
    <t>En el 2do año aumento en los costos variables para compensar y/o reemplazar lo afectado 15%</t>
  </si>
  <si>
    <t>Servicio de Limpieza de Alfombras por m2</t>
  </si>
  <si>
    <t>Servicio de Limpieza de Cortinados y ventanales por Hora</t>
  </si>
  <si>
    <t>Servicio de Limpieza de Ventanales y cortinados por Hora</t>
  </si>
  <si>
    <t>Total en $</t>
  </si>
  <si>
    <t>Cantidad de Horas</t>
  </si>
  <si>
    <t>Precio</t>
  </si>
  <si>
    <t>Descripcion del Servicio</t>
  </si>
  <si>
    <r>
      <t>Cantidad de m</t>
    </r>
    <r>
      <rPr>
        <b/>
        <vertAlign val="superscript"/>
        <sz val="11"/>
        <color theme="1"/>
        <rFont val="Calibri"/>
        <family val="2"/>
        <scheme val="minor"/>
      </rPr>
      <t>2</t>
    </r>
  </si>
  <si>
    <r>
      <t>Servicio de Limpieza de Alfombras por m</t>
    </r>
    <r>
      <rPr>
        <vertAlign val="superscript"/>
        <sz val="11"/>
        <color theme="1"/>
        <rFont val="Calibri"/>
        <family val="2"/>
        <scheme val="minor"/>
      </rPr>
      <t>2</t>
    </r>
  </si>
  <si>
    <t>Cantidad de Hs</t>
  </si>
  <si>
    <t>Numero de Empleados</t>
  </si>
  <si>
    <t>Importe</t>
  </si>
  <si>
    <r>
      <t>Cantidad de m</t>
    </r>
    <r>
      <rPr>
        <vertAlign val="superscript"/>
        <sz val="11"/>
        <color theme="1"/>
        <rFont val="Calibri"/>
        <family val="2"/>
        <scheme val="minor"/>
      </rPr>
      <t>2</t>
    </r>
  </si>
  <si>
    <t>Estacionalidad</t>
  </si>
  <si>
    <t>Recursos Humanos Requeridos</t>
  </si>
  <si>
    <t>Tipo de Clientes</t>
  </si>
  <si>
    <t>Contamos con un porcentaje de clientes estables. Sin embargo, durante el año se detectan tres momentos. En verano (Enero y Febrero) donde la demanda suele caer, luego logra estabilizarse hasta los meses de Octubre a Diciembre donde la epoca de eventos y fiesta representan nuestro pico de ventas.</t>
  </si>
  <si>
    <t>Nuestros servicios apuntan a sectores de clase media y clase alta que residen en barrios cerrados y countries. Familias, Jóvenes adultos, personas de mediana edad, adultos mayores. Personas profesionales, que valoran su tiempo libre y el cuidado del hogar.</t>
  </si>
  <si>
    <t>Descuento clientes Frecuentes</t>
  </si>
  <si>
    <t>Descuento Clientes Frecuentes</t>
  </si>
  <si>
    <t>Valor</t>
  </si>
  <si>
    <t>Dominio y Hosting</t>
  </si>
  <si>
    <t>Servicios ABL</t>
  </si>
  <si>
    <t>Gastos  Adm (Toner para la Impresora, resmas, etc)</t>
  </si>
  <si>
    <t>Gastos Adm (Toner para la Impresora, resmas, etc)</t>
  </si>
  <si>
    <t>Año</t>
  </si>
  <si>
    <t>Comunicación</t>
  </si>
  <si>
    <t>Año 0</t>
  </si>
  <si>
    <t>Inversion Año 0</t>
  </si>
  <si>
    <t>Inversion Año 1</t>
  </si>
  <si>
    <t>https://articulo.mercadolibre.com.ar/MLA-648644418-biblioteca-oficina-armada-con-puertas-de-madera-y-vidrio-estanteria-armario-5-estantes-180x60cm-muebles-economicos-_JM?searchVariation=30584274041&amp;quantity=1&amp;variation=30584274041#searchVariation=30584274041&amp;position=7&amp;type=item&amp;tracking_id=0d699c0c-2a97-4f5c-908b-efe24e7dd07c</t>
  </si>
  <si>
    <t xml:space="preserve">Bibloteca </t>
  </si>
  <si>
    <t>https://www.garbarino.com/producto/notebook-hp-245g7-6lm84lt-14-amd-a4-4-gb-ddr4-500gb/fb2b1701b9</t>
  </si>
  <si>
    <t>https://articulo.mercadolibre.com.ar/MLA-826674500-escritorio-mesa-moderno-oficina-pc-computadora-ancho-cajones-_JM?searchVariation=46799551090&amp;quantity=1&amp;variation=46799551090#searchVariation=46799551090&amp;position=11&amp;type=item&amp;tracking_id=7ad55670-d8fe-4012-ab60-f444249189bf</t>
  </si>
  <si>
    <t>Electrodomesticos</t>
  </si>
  <si>
    <t>https://www.fravega.com/p/cafetera-express-oster-6601r-12383?utm_content=fravega_pecoc_1000205_12383_oster&amp;gclid=CjwKCAjw_LL2BRAkEiwAv2Y3SVfMV4HjSBmQCMRhu7kTexVpMZ20O-Za0fPz_FRJSj4k6kOXAmol2BoCr5YQAvD_BwE&amp;gclsrc=aw.ds</t>
  </si>
  <si>
    <t>Cafetera express Oster 6601R</t>
  </si>
  <si>
    <t>https://www.musimundo.com/electrohogar/heladeras/heladera-1-frio-whirlpool-wra12a-blanco/p/00006750?gclid=CjwKCAjw_LL2BRAkEiwAv2Y3SeE0cnaC45jgIyHgxbndGwWUFpTJ0O4o0DIJ0W01RAUCYSCJn2nzXBoCoZ4QAvD_BwE</t>
  </si>
  <si>
    <t>Heladera 1 Frio Whirlpool Wra12a Blanco</t>
  </si>
  <si>
    <t xml:space="preserve">Inversion </t>
  </si>
  <si>
    <t>Bibloteca</t>
  </si>
  <si>
    <t>Notebook</t>
  </si>
  <si>
    <t>Telefono Inalambrico</t>
  </si>
  <si>
    <t>Telefono Celular</t>
  </si>
  <si>
    <t>Licencia Microsoft</t>
  </si>
  <si>
    <t>Cafetera</t>
  </si>
  <si>
    <t>Heladera</t>
  </si>
  <si>
    <t>Inversion Año 2</t>
  </si>
  <si>
    <t>Inversion Año 3</t>
  </si>
  <si>
    <t>Microsoft Office 365 Empresa</t>
  </si>
  <si>
    <t>https://www.microsoft.com/es-ar/microsoft-365/business/microsoft-365-business-premium?activetab=pivot%3aoverviewtab</t>
  </si>
  <si>
    <t xml:space="preserve"> Microsoft Office 365 Empresa</t>
  </si>
  <si>
    <t>Amortizaciones de la Inversion Año 0</t>
  </si>
  <si>
    <t>Amortizaciones de la Inversion Año 1</t>
  </si>
  <si>
    <t>Amortizaciones de la Inversion Año 2</t>
  </si>
  <si>
    <t>Amortizaciones de la Inversion Año 3</t>
  </si>
  <si>
    <t>Valor Unitario</t>
  </si>
  <si>
    <t>Anual</t>
  </si>
  <si>
    <t>Microonadas</t>
  </si>
  <si>
    <t>https://www.fravega.com/p/microondas-bgh-20-lt-b120db9-110043?utm_content=fravega_r-microond_1000164_110043_bgh&amp;gclid=CjwKCAjwq832BRA5EiwACvCWsfK0kV0wLBctAdseMbZBuDJNG6soyL-oF85n3YroeLiyQAIDe277gBoCgKIQAvD_BwE&amp;gclsrc=aw.ds</t>
  </si>
  <si>
    <t>Microondas BGH 20 Lt B120DB9</t>
  </si>
  <si>
    <t>Microondas</t>
  </si>
  <si>
    <t>La necesidad de satisfacer los servicios a nuestros clientes nos lleva a contar durante el año entre 10 y 37 empleados. En el caso de limpieza de alfombras se considera jornadas de 6 horas y para el resto de los servicios jornadas de 8 horas.</t>
  </si>
  <si>
    <t>Durante el 2019 fue de $ 403.278 millones</t>
  </si>
  <si>
    <t xml:space="preserve">Según el Camara Argentina de Compras Electronicas las compras electronicas aumentaron un 76% durante el 2019  y el 90 % de los adultos argentinos conectados ya compró online alguna vez. Representa 18,3 millones de personas.
</t>
  </si>
  <si>
    <t>Comision por Tipo de Servicio</t>
  </si>
  <si>
    <t>Estudio Juridico</t>
  </si>
  <si>
    <t>Asesoramiento Estudio Juridico</t>
  </si>
  <si>
    <t>Comisión por Servicio</t>
  </si>
  <si>
    <t>Analista de datos</t>
  </si>
  <si>
    <t>Desarollador full stack</t>
  </si>
  <si>
    <t>Desarrollador Full Stack</t>
  </si>
  <si>
    <t>Analista de Datos</t>
  </si>
  <si>
    <t>Costo 2020</t>
  </si>
  <si>
    <t>costo 2022</t>
  </si>
  <si>
    <t xml:space="preserve">Desarrollo </t>
  </si>
  <si>
    <t>Inteligencia de negocios</t>
  </si>
  <si>
    <t>Mineria de datos</t>
  </si>
  <si>
    <t>Escases de RRHH</t>
  </si>
  <si>
    <t>Probavilidad de no contar con suficiente personal para cumplir con todos los servicios solicitado</t>
  </si>
  <si>
    <t>Disminuyen las ventas un 10%</t>
  </si>
  <si>
    <t>Competencia Desleal</t>
  </si>
  <si>
    <t>Probavilidad que el cliente deje re contratar el servicio a traves nuestro</t>
  </si>
  <si>
    <t>Perdida de cliente   5%.</t>
  </si>
  <si>
    <t>Perdida de Personal Clave</t>
  </si>
  <si>
    <t>Probavilidad de perder Personal clave para el funcionamiento de la empresa.</t>
  </si>
  <si>
    <t>Aumento de Costo RRHH</t>
  </si>
  <si>
    <t>Disminución de ingresos</t>
  </si>
  <si>
    <t>Disminución del % de comision recibida para sostener precios</t>
  </si>
  <si>
    <t>Perdida del 7% en comisiones recibidas.</t>
  </si>
  <si>
    <t>Contratacion de RRHH</t>
  </si>
  <si>
    <t>Al 3er año con el aumento de actividad debemos contratar personal auxiliar.</t>
  </si>
  <si>
    <t>Aumento de costo RRHH en un 9 %</t>
  </si>
  <si>
    <t>Problemas con la plataforma</t>
  </si>
  <si>
    <t>Problemas con el funcionamiento del sitio E-commerce</t>
  </si>
  <si>
    <t>Perdida de ingresos 5%</t>
  </si>
  <si>
    <t>Baja Recepcion de la plataforma</t>
  </si>
  <si>
    <t>Los clientes no se familiarizan con la plataforma durante el 1er año</t>
  </si>
  <si>
    <t>Bajan las ventas 10%</t>
  </si>
  <si>
    <t>Medio</t>
  </si>
  <si>
    <t>Error de estimacion de costos fijos</t>
  </si>
  <si>
    <t>Se produce un error de calculo inicial de costos</t>
  </si>
  <si>
    <t>Aumentan los costos fijos un 15%</t>
  </si>
  <si>
    <t>|</t>
  </si>
  <si>
    <t xml:space="preserve">               Escenario 1: Las ventas disminuyen un 52,90% en el 2do año</t>
  </si>
  <si>
    <t xml:space="preserve"> Las ventas disminuyen un 52,9% en el segundo año</t>
  </si>
  <si>
    <t>Aislamiento social por pandemia , inhabilitacion para trabajar 7 meses</t>
  </si>
  <si>
    <t>Aumento de costo RRHH en un 25% mas cobertura medica</t>
  </si>
  <si>
    <t>Al 2do  año con el aumento de de los costos de recursos claves.</t>
  </si>
  <si>
    <t>Ingresa un competidor con precios desleales</t>
  </si>
  <si>
    <t>Escenario 2:  En el 2do año perdida de cliente y credebilidad, mala prensa  12%.</t>
  </si>
  <si>
    <t>Perdida de cliente y credebilidad, mala prensa  12%.</t>
  </si>
  <si>
    <t>Escenario 3:   Ingresa un competidor nuevo al mercado perdidas de ingresos en un 27%</t>
  </si>
  <si>
    <t>Bajan las ventas 27%</t>
  </si>
  <si>
    <t>Comisión</t>
  </si>
  <si>
    <t xml:space="preserve">Helper ofrece un servicio online de servicio doméstico. Conformado por un equipo de trabajo competente que actúa hace poco más de dos años en Zona del Partido de Moreno , La Reja, Francisco Alvarez,  General Rodríguez, Pilar  Provincia de Buenos Aires.  Entre los servicios ofrecidos contamos con limpieza por horas, limpieza de cortinas, limpieza de alfombras, limpieza de ventanales, planes para clientes frecuentes. etc. </t>
  </si>
  <si>
    <t>Barrios Cerrados - Countries - Quintas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</si>
</sst>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 #,##0;[Red]\-&quot;$&quot;\ #,##0"/>
    <numFmt numFmtId="8" formatCode="&quot;$&quot;\ #,##0.00;[Red]\-&quot;$&quot;\ #,##0.00"/>
    <numFmt numFmtId="43" formatCode="_-* #,##0.00_-;\-* #,##0.00_-;_-* &quot;-&quot;??_-;_-@_-"/>
    <numFmt numFmtId="164" formatCode="[$-C0A]mmmm\-yy;@"/>
    <numFmt numFmtId="165" formatCode="[$$-2C0A]\ #,##0.00"/>
    <numFmt numFmtId="166" formatCode="[$$-2C0A]\ #,##0"/>
    <numFmt numFmtId="167" formatCode="[$$-340A]#,##0.00"/>
    <numFmt numFmtId="168" formatCode="[$$-1004]#,##0.00"/>
    <numFmt numFmtId="169" formatCode="#,##0_ ;\-#,##0\ "/>
    <numFmt numFmtId="170" formatCode="_ &quot;$&quot;\ * #,##0.00_ ;_ &quot;$&quot;\ * \-#,##0.00_ ;_ &quot;$&quot;\ * &quot;-&quot;??_ ;_ @_ "/>
    <numFmt numFmtId="171" formatCode="[$$-2C0A]\ #,##0.00;[Red]\-[$$-2C0A]\ #,##0.00"/>
    <numFmt numFmtId="172" formatCode="[$$-2C0A]\ #,##0.00;\-[$$-2C0A]\ #,##0.00"/>
    <numFmt numFmtId="173" formatCode="&quot;$&quot;\ #,##0.00"/>
    <numFmt numFmtId="174" formatCode="&quot;$&quot;\ #,##0.00;[Red]&quot;$&quot;\ #,##0.00"/>
  </numFmts>
  <fonts count="65">
    <font>
      <sz val="11"/>
      <color theme="1"/>
      <name val="Calibri"/>
      <family val="2"/>
      <scheme val="minor"/>
    </font>
    <font>
      <b/>
      <sz val="11"/>
      <color theme="1"/>
      <name val="Calibri"/>
      <family val="2"/>
      <scheme val="minor"/>
    </font>
    <font>
      <u/>
      <sz val="11"/>
      <color theme="10"/>
      <name val="Calibri"/>
      <family val="2"/>
      <scheme val="minor"/>
    </font>
    <font>
      <b/>
      <sz val="14"/>
      <color rgb="FF000000"/>
      <name val="Arial"/>
      <family val="2"/>
    </font>
    <font>
      <sz val="11"/>
      <color theme="1"/>
      <name val="Arial"/>
      <family val="2"/>
    </font>
    <font>
      <b/>
      <sz val="14"/>
      <color theme="1"/>
      <name val="Arial"/>
      <family val="2"/>
    </font>
    <font>
      <b/>
      <i/>
      <sz val="14"/>
      <color theme="8" tint="-0.499984740745262"/>
      <name val="Arial"/>
      <family val="2"/>
    </font>
    <font>
      <b/>
      <i/>
      <u/>
      <sz val="13"/>
      <color theme="10"/>
      <name val="Arial"/>
      <family val="2"/>
    </font>
    <font>
      <b/>
      <i/>
      <sz val="13"/>
      <color theme="1"/>
      <name val="Arial"/>
      <family val="2"/>
    </font>
    <font>
      <sz val="11"/>
      <color theme="0"/>
      <name val="Arial"/>
      <family val="2"/>
    </font>
    <font>
      <sz val="14"/>
      <color theme="0"/>
      <name val="Arial"/>
      <family val="2"/>
    </font>
    <font>
      <sz val="15"/>
      <color theme="1"/>
      <name val="Arial"/>
      <family val="2"/>
    </font>
    <font>
      <sz val="15"/>
      <color theme="0"/>
      <name val="Arial"/>
      <family val="2"/>
    </font>
    <font>
      <sz val="12"/>
      <color theme="1"/>
      <name val="Arial"/>
      <family val="2"/>
    </font>
    <font>
      <sz val="12"/>
      <color theme="0"/>
      <name val="Arial"/>
      <family val="2"/>
    </font>
    <font>
      <b/>
      <sz val="12"/>
      <color theme="1"/>
      <name val="Arial"/>
      <family val="2"/>
    </font>
    <font>
      <sz val="11"/>
      <color theme="1"/>
      <name val="Calibri"/>
      <family val="2"/>
      <scheme val="minor"/>
    </font>
    <font>
      <sz val="11"/>
      <color rgb="FF006100"/>
      <name val="Calibri"/>
      <family val="2"/>
      <scheme val="minor"/>
    </font>
    <font>
      <sz val="11"/>
      <color theme="0"/>
      <name val="Calibri"/>
      <family val="2"/>
      <scheme val="minor"/>
    </font>
    <font>
      <sz val="11"/>
      <color rgb="FF002060"/>
      <name val="Calibri"/>
      <family val="2"/>
      <scheme val="minor"/>
    </font>
    <font>
      <u/>
      <sz val="11"/>
      <name val="Calibri Light"/>
      <family val="2"/>
      <scheme val="major"/>
    </font>
    <font>
      <sz val="11"/>
      <name val="Calibri Light"/>
      <family val="2"/>
      <scheme val="major"/>
    </font>
    <font>
      <b/>
      <sz val="11"/>
      <name val="Calibri"/>
      <family val="2"/>
      <scheme val="minor"/>
    </font>
    <font>
      <sz val="11"/>
      <name val="Calibri"/>
      <family val="2"/>
      <scheme val="minor"/>
    </font>
    <font>
      <sz val="11"/>
      <color rgb="FF002060"/>
      <name val="Ved"/>
    </font>
    <font>
      <sz val="11"/>
      <color theme="1"/>
      <name val="Ved"/>
    </font>
    <font>
      <sz val="11"/>
      <name val="Ved"/>
    </font>
    <font>
      <b/>
      <sz val="11"/>
      <name val="Ved"/>
    </font>
    <font>
      <sz val="11"/>
      <color theme="0" tint="-0.499984740745262"/>
      <name val="Ved"/>
    </font>
    <font>
      <sz val="11"/>
      <color theme="0" tint="-0.499984740745262"/>
      <name val="Calibri"/>
      <family val="2"/>
      <scheme val="minor"/>
    </font>
    <font>
      <sz val="14"/>
      <color theme="1"/>
      <name val="Calibri"/>
      <family val="2"/>
      <scheme val="minor"/>
    </font>
    <font>
      <sz val="13"/>
      <name val="Calibri"/>
      <family val="2"/>
      <scheme val="minor"/>
    </font>
    <font>
      <sz val="13"/>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u/>
      <sz val="8"/>
      <color theme="10"/>
      <name val="Calibri"/>
      <family val="2"/>
      <scheme val="minor"/>
    </font>
    <font>
      <sz val="10.5"/>
      <color theme="1"/>
      <name val="Calibri"/>
      <family val="2"/>
      <scheme val="minor"/>
    </font>
    <font>
      <b/>
      <sz val="9"/>
      <name val="Calibri"/>
      <family val="2"/>
      <scheme val="minor"/>
    </font>
    <font>
      <sz val="8"/>
      <name val="Calibri"/>
      <family val="2"/>
      <scheme val="minor"/>
    </font>
    <font>
      <sz val="9"/>
      <color indexed="81"/>
      <name val="Tahoma"/>
      <charset val="1"/>
    </font>
    <font>
      <b/>
      <sz val="9"/>
      <color indexed="81"/>
      <name val="Tahoma"/>
      <charset val="1"/>
    </font>
    <font>
      <sz val="12"/>
      <color theme="1"/>
      <name val="Calibri"/>
      <family val="2"/>
      <scheme val="minor"/>
    </font>
    <font>
      <sz val="12"/>
      <name val="Arial"/>
      <family val="2"/>
    </font>
    <font>
      <b/>
      <vertAlign val="superscript"/>
      <sz val="11"/>
      <color theme="1"/>
      <name val="Calibri"/>
      <family val="2"/>
      <scheme val="minor"/>
    </font>
    <font>
      <vertAlign val="superscript"/>
      <sz val="11"/>
      <color theme="1"/>
      <name val="Calibri"/>
      <family val="2"/>
      <scheme val="minor"/>
    </font>
    <font>
      <sz val="14"/>
      <name val="Arial"/>
      <family val="2"/>
    </font>
    <font>
      <sz val="12"/>
      <name val="Calibri"/>
      <family val="2"/>
      <scheme val="minor"/>
    </font>
    <font>
      <sz val="11"/>
      <color rgb="FF302A52"/>
      <name val="Calibri Light"/>
      <family val="2"/>
      <scheme val="major"/>
    </font>
    <font>
      <sz val="11"/>
      <color rgb="FF302A52"/>
      <name val="Calibri"/>
      <family val="2"/>
      <scheme val="minor"/>
    </font>
    <font>
      <b/>
      <sz val="15"/>
      <color theme="1"/>
      <name val="Calibri"/>
      <family val="2"/>
      <scheme val="minor"/>
    </font>
    <font>
      <b/>
      <sz val="12"/>
      <color theme="1"/>
      <name val="Calibri"/>
      <family val="2"/>
      <scheme val="minor"/>
    </font>
    <font>
      <b/>
      <sz val="12"/>
      <name val="Calibri"/>
      <family val="2"/>
      <scheme val="minor"/>
    </font>
    <font>
      <b/>
      <sz val="12"/>
      <color rgb="FF002060"/>
      <name val="Calibri"/>
      <family val="2"/>
      <scheme val="minor"/>
    </font>
    <font>
      <b/>
      <sz val="11"/>
      <color rgb="FFFF0000"/>
      <name val="Calibri"/>
      <family val="2"/>
      <scheme val="minor"/>
    </font>
    <font>
      <u/>
      <sz val="10"/>
      <color theme="10"/>
      <name val="Calibri"/>
      <family val="2"/>
      <scheme val="minor"/>
    </font>
    <font>
      <u/>
      <sz val="9"/>
      <color theme="10"/>
      <name val="Calibri"/>
      <family val="2"/>
      <scheme val="minor"/>
    </font>
    <font>
      <sz val="11"/>
      <color rgb="FF1D1D1D"/>
      <name val="Roboto"/>
    </font>
    <font>
      <u/>
      <sz val="11"/>
      <name val="Calibri"/>
      <family val="2"/>
      <scheme val="minor"/>
    </font>
    <font>
      <sz val="11"/>
      <color rgb="FF1D1D1D"/>
      <name val="Calibri"/>
      <family val="2"/>
      <scheme val="minor"/>
    </font>
    <font>
      <sz val="11"/>
      <color rgb="FFFF0000"/>
      <name val="Calibri"/>
      <family val="2"/>
      <scheme val="minor"/>
    </font>
    <font>
      <sz val="18"/>
      <color theme="0"/>
      <name val="Calibri"/>
      <family val="2"/>
      <scheme val="minor"/>
    </font>
    <font>
      <sz val="17"/>
      <color theme="1"/>
      <name val="Calibri"/>
      <family val="2"/>
      <scheme val="minor"/>
    </font>
    <font>
      <sz val="12"/>
      <color theme="1"/>
      <name val="Abadi"/>
      <family val="2"/>
    </font>
  </fonts>
  <fills count="36">
    <fill>
      <patternFill patternType="none"/>
    </fill>
    <fill>
      <patternFill patternType="gray125"/>
    </fill>
    <fill>
      <patternFill patternType="solid">
        <fgColor theme="9"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rgb="FFFFFF66"/>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C6EFCE"/>
      </patternFill>
    </fill>
    <fill>
      <patternFill patternType="solid">
        <fgColor theme="4"/>
      </patternFill>
    </fill>
    <fill>
      <patternFill patternType="solid">
        <fgColor theme="5"/>
      </patternFill>
    </fill>
    <fill>
      <patternFill patternType="solid">
        <fgColor theme="8"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bgColor indexed="64"/>
      </patternFill>
    </fill>
    <fill>
      <patternFill patternType="solid">
        <fgColor theme="5"/>
        <bgColor indexed="64"/>
      </patternFill>
    </fill>
    <fill>
      <patternFill patternType="solid">
        <fgColor theme="5" tint="-0.249977111117893"/>
        <bgColor indexed="64"/>
      </patternFill>
    </fill>
    <fill>
      <patternFill patternType="solid">
        <fgColor rgb="FFFF9900"/>
        <bgColor indexed="64"/>
      </patternFill>
    </fill>
    <fill>
      <patternFill patternType="solid">
        <fgColor rgb="FF666699"/>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rgb="FFFF6600"/>
        <bgColor indexed="64"/>
      </patternFill>
    </fill>
    <fill>
      <patternFill patternType="solid">
        <fgColor rgb="FFFF9933"/>
        <bgColor indexed="64"/>
      </patternFill>
    </fill>
    <fill>
      <patternFill patternType="solid">
        <fgColor rgb="FF669900"/>
        <bgColor indexed="64"/>
      </patternFill>
    </fill>
    <fill>
      <patternFill patternType="solid">
        <fgColor rgb="FFFFCC00"/>
        <bgColor indexed="64"/>
      </patternFill>
    </fill>
    <fill>
      <patternFill patternType="solid">
        <fgColor theme="7" tint="0.79998168889431442"/>
        <bgColor indexed="64"/>
      </patternFill>
    </fill>
  </fills>
  <borders count="16">
    <border>
      <start/>
      <end/>
      <top/>
      <bottom/>
      <diagonal/>
    </border>
    <border>
      <start style="thin">
        <color indexed="64"/>
      </start>
      <end style="thin">
        <color indexed="64"/>
      </end>
      <top style="thin">
        <color indexed="64"/>
      </top>
      <bottom style="thin">
        <color indexed="64"/>
      </bottom>
      <diagonal/>
    </border>
    <border>
      <start/>
      <end/>
      <top style="thin">
        <color indexed="64"/>
      </top>
      <bottom/>
      <diagonal/>
    </border>
    <border>
      <start/>
      <end style="thin">
        <color indexed="64"/>
      </end>
      <top style="thin">
        <color indexed="64"/>
      </top>
      <bottom style="thin">
        <color indexed="64"/>
      </bottom>
      <diagonal/>
    </border>
    <border>
      <start/>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bottom style="thin">
        <color indexed="64"/>
      </bottom>
      <diagonal/>
    </border>
    <border>
      <start style="thin">
        <color indexed="64"/>
      </start>
      <end style="thin">
        <color indexed="64"/>
      </end>
      <top/>
      <bottom/>
      <diagonal/>
    </border>
  </borders>
  <cellStyleXfs count="6">
    <xf numFmtId="0" fontId="0" fillId="0" borderId="0"/>
    <xf numFmtId="0" fontId="2" fillId="0" borderId="0" applyNumberFormat="0" applyFill="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43" fontId="16" fillId="0" borderId="0" applyFont="0" applyFill="0" applyBorder="0" applyAlignment="0" applyProtection="0"/>
  </cellStyleXfs>
  <cellXfs count="660">
    <xf numFmtId="0" fontId="0" fillId="0" borderId="0" xfId="0"/>
    <xf numFmtId="0" fontId="0" fillId="0" borderId="0" xfId="0" applyAlignment="1">
      <alignment horizontal="center"/>
    </xf>
    <xf numFmtId="0" fontId="1" fillId="0" borderId="0" xfId="0" applyFont="1"/>
    <xf numFmtId="0" fontId="0" fillId="0" borderId="1" xfId="0" applyBorder="1"/>
    <xf numFmtId="0" fontId="3" fillId="0" borderId="0" xfId="0" applyFont="1" applyAlignment="1">
      <alignment vertical="center"/>
    </xf>
    <xf numFmtId="0" fontId="5" fillId="0" borderId="0" xfId="0" applyFont="1"/>
    <xf numFmtId="0" fontId="7" fillId="0" borderId="0" xfId="1" applyFont="1" applyFill="1"/>
    <xf numFmtId="0" fontId="8" fillId="0" borderId="0" xfId="0" applyFont="1"/>
    <xf numFmtId="0" fontId="7" fillId="0" borderId="0" xfId="1" applyFont="1"/>
    <xf numFmtId="0" fontId="0" fillId="2" borderId="0" xfId="0" applyFill="1"/>
    <xf numFmtId="0" fontId="0" fillId="3" borderId="0" xfId="0" applyFill="1"/>
    <xf numFmtId="0" fontId="11" fillId="0" borderId="0" xfId="0" applyFont="1"/>
    <xf numFmtId="0" fontId="13" fillId="5"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0" fillId="0" borderId="0" xfId="0" applyBorder="1"/>
    <xf numFmtId="0" fontId="0" fillId="0" borderId="0" xfId="0" applyBorder="1" applyAlignment="1">
      <alignment horizontal="center"/>
    </xf>
    <xf numFmtId="165" fontId="0" fillId="0" borderId="1" xfId="0" applyNumberFormat="1" applyBorder="1"/>
    <xf numFmtId="165" fontId="0" fillId="5" borderId="1" xfId="0" applyNumberFormat="1" applyFill="1" applyBorder="1"/>
    <xf numFmtId="164" fontId="0" fillId="6" borderId="0" xfId="0" applyNumberFormat="1" applyFill="1" applyAlignment="1">
      <alignment horizontal="center"/>
    </xf>
    <xf numFmtId="165" fontId="0" fillId="0" borderId="0" xfId="0" applyNumberFormat="1"/>
    <xf numFmtId="165" fontId="0" fillId="6" borderId="13" xfId="0" applyNumberFormat="1" applyFill="1" applyBorder="1"/>
    <xf numFmtId="0" fontId="0" fillId="0" borderId="0" xfId="0" applyBorder="1" applyAlignment="1">
      <alignment horizontal="center"/>
    </xf>
    <xf numFmtId="165" fontId="0" fillId="0" borderId="1" xfId="0" applyNumberFormat="1" applyBorder="1" applyAlignment="1">
      <alignment horizontal="center"/>
    </xf>
    <xf numFmtId="0" fontId="0" fillId="2" borderId="1" xfId="0" applyFill="1" applyBorder="1" applyAlignment="1">
      <alignment horizontal="center" vertical="center"/>
    </xf>
    <xf numFmtId="165" fontId="1" fillId="0" borderId="0" xfId="0" applyNumberFormat="1" applyFont="1"/>
    <xf numFmtId="0" fontId="0" fillId="0" borderId="1" xfId="0" applyBorder="1" applyAlignment="1">
      <alignment horizontal="center" vertical="center"/>
    </xf>
    <xf numFmtId="10" fontId="0" fillId="0" borderId="1" xfId="0" applyNumberFormat="1" applyBorder="1" applyAlignment="1">
      <alignment horizontal="center" vertical="center"/>
    </xf>
    <xf numFmtId="17" fontId="0" fillId="2" borderId="1" xfId="0" applyNumberFormat="1" applyFill="1" applyBorder="1" applyAlignment="1">
      <alignment horizontal="center" vertical="center"/>
    </xf>
    <xf numFmtId="10" fontId="0" fillId="0" borderId="1" xfId="0" applyNumberFormat="1" applyBorder="1"/>
    <xf numFmtId="165" fontId="0" fillId="0" borderId="0" xfId="0" applyNumberFormat="1" applyBorder="1"/>
    <xf numFmtId="165" fontId="0" fillId="6" borderId="1" xfId="0" applyNumberFormat="1" applyFill="1" applyBorder="1" applyAlignment="1">
      <alignment horizontal="center" vertical="center"/>
    </xf>
    <xf numFmtId="165" fontId="0" fillId="0" borderId="1" xfId="0" applyNumberFormat="1" applyBorder="1" applyAlignment="1">
      <alignment horizontal="center"/>
    </xf>
    <xf numFmtId="165" fontId="0" fillId="0" borderId="1" xfId="0" applyNumberFormat="1" applyBorder="1" applyAlignment="1">
      <alignment horizontal="center" vertical="center"/>
    </xf>
    <xf numFmtId="0" fontId="0" fillId="9" borderId="1" xfId="0" applyFill="1" applyBorder="1" applyAlignment="1">
      <alignment horizontal="center" vertical="center"/>
    </xf>
    <xf numFmtId="0" fontId="0" fillId="13" borderId="1" xfId="0" applyFill="1" applyBorder="1" applyAlignment="1">
      <alignment horizontal="center" vertical="center"/>
    </xf>
    <xf numFmtId="17" fontId="0" fillId="13" borderId="1" xfId="0" applyNumberFormat="1" applyFill="1" applyBorder="1" applyAlignment="1">
      <alignment horizontal="center" vertical="center"/>
    </xf>
    <xf numFmtId="17" fontId="0" fillId="9" borderId="1" xfId="0" applyNumberFormat="1" applyFill="1" applyBorder="1" applyAlignment="1">
      <alignment horizontal="center" vertical="center"/>
    </xf>
    <xf numFmtId="167" fontId="0" fillId="0" borderId="1" xfId="0" applyNumberFormat="1" applyBorder="1" applyAlignment="1">
      <alignment horizontal="center" vertical="center"/>
    </xf>
    <xf numFmtId="167" fontId="1" fillId="0" borderId="1" xfId="0" applyNumberFormat="1" applyFont="1" applyBorder="1" applyAlignment="1">
      <alignment horizontal="center" vertical="center"/>
    </xf>
    <xf numFmtId="168" fontId="0" fillId="0" borderId="1" xfId="0" applyNumberFormat="1" applyBorder="1" applyAlignment="1">
      <alignment horizontal="center" vertical="center"/>
    </xf>
    <xf numFmtId="0" fontId="0" fillId="6" borderId="0" xfId="0" applyFill="1"/>
    <xf numFmtId="43" fontId="0" fillId="0" borderId="1" xfId="5" applyFont="1" applyBorder="1"/>
    <xf numFmtId="0" fontId="0" fillId="0" borderId="11" xfId="0" applyBorder="1" applyAlignment="1">
      <alignment horizontal="left" vertical="center"/>
    </xf>
    <xf numFmtId="0" fontId="0" fillId="0" borderId="4" xfId="0" applyBorder="1" applyAlignment="1">
      <alignment horizontal="left" vertical="center"/>
    </xf>
    <xf numFmtId="0" fontId="0" fillId="6" borderId="0" xfId="0" applyFill="1" applyBorder="1"/>
    <xf numFmtId="0" fontId="19" fillId="0" borderId="0" xfId="2" applyFont="1" applyFill="1" applyBorder="1" applyAlignment="1">
      <alignment horizontal="left" vertical="center"/>
    </xf>
    <xf numFmtId="43" fontId="19" fillId="0" borderId="0" xfId="4" applyNumberFormat="1" applyFont="1" applyFill="1" applyBorder="1"/>
    <xf numFmtId="0" fontId="0" fillId="0" borderId="0" xfId="0" applyFill="1" applyBorder="1"/>
    <xf numFmtId="0" fontId="0" fillId="0" borderId="0" xfId="0" applyFill="1"/>
    <xf numFmtId="43" fontId="0" fillId="0" borderId="1" xfId="5" applyFont="1" applyFill="1" applyBorder="1"/>
    <xf numFmtId="0" fontId="23" fillId="6" borderId="1" xfId="1" applyFont="1" applyFill="1" applyBorder="1" applyAlignment="1">
      <alignment horizontal="center"/>
    </xf>
    <xf numFmtId="0" fontId="23" fillId="6" borderId="1" xfId="0" applyFont="1" applyFill="1" applyBorder="1" applyAlignment="1">
      <alignment horizontal="center"/>
    </xf>
    <xf numFmtId="0" fontId="23" fillId="0" borderId="1" xfId="0" applyFont="1" applyFill="1" applyBorder="1" applyAlignment="1">
      <alignment horizontal="center"/>
    </xf>
    <xf numFmtId="0" fontId="20" fillId="0" borderId="1" xfId="1" applyFont="1" applyFill="1" applyBorder="1" applyAlignment="1" applyProtection="1"/>
    <xf numFmtId="169" fontId="0" fillId="0" borderId="1" xfId="5" applyNumberFormat="1" applyFont="1" applyBorder="1"/>
    <xf numFmtId="0" fontId="0" fillId="0" borderId="0" xfId="0" applyFont="1" applyFill="1" applyAlignment="1">
      <alignment horizontal="center"/>
    </xf>
    <xf numFmtId="0" fontId="23" fillId="2" borderId="1" xfId="0" applyFont="1" applyFill="1" applyBorder="1" applyAlignment="1">
      <alignment horizontal="center"/>
    </xf>
    <xf numFmtId="0" fontId="22" fillId="2" borderId="1" xfId="0" applyFont="1" applyFill="1" applyBorder="1" applyAlignment="1">
      <alignment horizontal="center" vertical="center"/>
    </xf>
    <xf numFmtId="165" fontId="1" fillId="6" borderId="1" xfId="0" applyNumberFormat="1" applyFont="1" applyFill="1" applyBorder="1" applyAlignment="1">
      <alignment horizontal="center" vertical="center"/>
    </xf>
    <xf numFmtId="165" fontId="0" fillId="0" borderId="1" xfId="0" applyNumberFormat="1" applyFont="1" applyFill="1" applyBorder="1" applyAlignment="1">
      <alignment horizontal="center" vertical="center"/>
    </xf>
    <xf numFmtId="0" fontId="25" fillId="6" borderId="0" xfId="0" applyFont="1" applyFill="1"/>
    <xf numFmtId="0" fontId="24" fillId="6" borderId="0" xfId="0" applyFont="1" applyFill="1"/>
    <xf numFmtId="165" fontId="29" fillId="6" borderId="1" xfId="0" applyNumberFormat="1" applyFont="1" applyFill="1" applyBorder="1" applyAlignment="1">
      <alignment horizontal="center" vertical="center"/>
    </xf>
    <xf numFmtId="165" fontId="0" fillId="6" borderId="1" xfId="0" quotePrefix="1" applyNumberFormat="1" applyFill="1" applyBorder="1" applyAlignment="1">
      <alignment horizontal="center" vertical="center"/>
    </xf>
    <xf numFmtId="0" fontId="27" fillId="15" borderId="1" xfId="1" applyFont="1" applyFill="1" applyBorder="1" applyAlignment="1" applyProtection="1"/>
    <xf numFmtId="0" fontId="27" fillId="15" borderId="1" xfId="1" applyFont="1" applyFill="1" applyBorder="1" applyAlignment="1" applyProtection="1">
      <alignment horizontal="left"/>
    </xf>
    <xf numFmtId="0" fontId="28" fillId="15" borderId="1" xfId="1" applyFont="1" applyFill="1" applyBorder="1" applyAlignment="1" applyProtection="1">
      <alignment horizontal="right"/>
    </xf>
    <xf numFmtId="0" fontId="27" fillId="15" borderId="1" xfId="0" applyFont="1" applyFill="1" applyBorder="1" applyAlignment="1">
      <alignment horizontal="left"/>
    </xf>
    <xf numFmtId="0" fontId="26" fillId="15" borderId="1" xfId="0" applyFont="1" applyFill="1" applyBorder="1" applyAlignment="1">
      <alignment horizontal="left"/>
    </xf>
    <xf numFmtId="0" fontId="26" fillId="15" borderId="1" xfId="1" applyFont="1" applyFill="1" applyBorder="1" applyAlignment="1" applyProtection="1">
      <alignment horizontal="left"/>
    </xf>
    <xf numFmtId="0" fontId="27" fillId="2" borderId="1" xfId="0" applyFont="1" applyFill="1" applyBorder="1"/>
    <xf numFmtId="170" fontId="1" fillId="6" borderId="1" xfId="0" applyNumberFormat="1" applyFont="1" applyFill="1" applyBorder="1"/>
    <xf numFmtId="9" fontId="1" fillId="6" borderId="1" xfId="0" applyNumberFormat="1" applyFont="1" applyFill="1" applyBorder="1"/>
    <xf numFmtId="165" fontId="22" fillId="2" borderId="1" xfId="0" applyNumberFormat="1" applyFont="1" applyFill="1" applyBorder="1" applyAlignment="1">
      <alignment horizontal="center" vertical="center"/>
    </xf>
    <xf numFmtId="165" fontId="0" fillId="6" borderId="1" xfId="0" applyNumberFormat="1" applyFont="1" applyFill="1" applyBorder="1" applyAlignment="1">
      <alignment horizontal="center" vertical="center"/>
    </xf>
    <xf numFmtId="171" fontId="22" fillId="2" borderId="1" xfId="0" applyNumberFormat="1" applyFont="1" applyFill="1" applyBorder="1" applyAlignment="1">
      <alignment horizontal="center" vertical="center"/>
    </xf>
    <xf numFmtId="0" fontId="0" fillId="0" borderId="0" xfId="0" applyAlignment="1">
      <alignment wrapText="1"/>
    </xf>
    <xf numFmtId="0" fontId="0" fillId="0" borderId="1" xfId="0" applyBorder="1" applyAlignment="1">
      <alignment horizontal="center" vertical="center" wrapText="1"/>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0" fillId="0" borderId="1" xfId="0" applyBorder="1" applyAlignment="1">
      <alignment horizontal="center" vertical="center"/>
    </xf>
    <xf numFmtId="165" fontId="1" fillId="13" borderId="1" xfId="0" applyNumberFormat="1" applyFont="1" applyFill="1" applyBorder="1" applyAlignment="1">
      <alignment horizontal="center" vertical="center"/>
    </xf>
    <xf numFmtId="165" fontId="29" fillId="13" borderId="1" xfId="0" applyNumberFormat="1" applyFont="1" applyFill="1" applyBorder="1" applyAlignment="1">
      <alignment horizontal="center" vertical="center"/>
    </xf>
    <xf numFmtId="165" fontId="22" fillId="13" borderId="1" xfId="0" applyNumberFormat="1" applyFont="1" applyFill="1" applyBorder="1" applyAlignment="1">
      <alignment horizontal="center" vertical="center"/>
    </xf>
    <xf numFmtId="0" fontId="23" fillId="13" borderId="1" xfId="0" applyFont="1" applyFill="1" applyBorder="1" applyAlignment="1">
      <alignment horizontal="center"/>
    </xf>
    <xf numFmtId="165" fontId="1" fillId="0" borderId="1" xfId="0" applyNumberFormat="1" applyFont="1" applyFill="1" applyBorder="1" applyAlignment="1">
      <alignment horizontal="center" vertical="center"/>
    </xf>
    <xf numFmtId="165" fontId="29" fillId="0" borderId="1" xfId="0" applyNumberFormat="1" applyFont="1" applyFill="1" applyBorder="1" applyAlignment="1">
      <alignment horizontal="center" vertical="center"/>
    </xf>
    <xf numFmtId="165" fontId="0" fillId="0" borderId="1" xfId="0" applyNumberFormat="1" applyFill="1" applyBorder="1" applyAlignment="1">
      <alignment horizontal="center" vertical="center"/>
    </xf>
    <xf numFmtId="0" fontId="31" fillId="0" borderId="0" xfId="1" applyFont="1" applyFill="1" applyAlignment="1">
      <alignment horizontal="center"/>
    </xf>
    <xf numFmtId="0" fontId="23" fillId="9" borderId="1" xfId="0" applyFont="1" applyFill="1" applyBorder="1" applyAlignment="1">
      <alignment horizontal="center"/>
    </xf>
    <xf numFmtId="165" fontId="1" fillId="9" borderId="1" xfId="0" applyNumberFormat="1" applyFont="1" applyFill="1" applyBorder="1" applyAlignment="1">
      <alignment horizontal="center" vertical="center"/>
    </xf>
    <xf numFmtId="165" fontId="22" fillId="9" borderId="1" xfId="0" applyNumberFormat="1" applyFont="1" applyFill="1" applyBorder="1" applyAlignment="1">
      <alignment horizontal="center" vertical="center"/>
    </xf>
    <xf numFmtId="0" fontId="0" fillId="0" borderId="0" xfId="0" applyBorder="1" applyAlignment="1">
      <alignment horizontal="center"/>
    </xf>
    <xf numFmtId="165" fontId="0" fillId="5" borderId="1" xfId="0" applyNumberFormat="1" applyFill="1" applyBorder="1" applyAlignment="1">
      <alignment horizontal="center" vertical="center"/>
    </xf>
    <xf numFmtId="0" fontId="0" fillId="0" borderId="0" xfId="0" applyFill="1" applyBorder="1" applyAlignment="1">
      <alignment horizontal="center"/>
    </xf>
    <xf numFmtId="165" fontId="0" fillId="0" borderId="0" xfId="0" applyNumberFormat="1" applyFill="1" applyBorder="1"/>
    <xf numFmtId="0" fontId="0" fillId="0" borderId="0" xfId="0" applyFill="1" applyBorder="1" applyAlignment="1"/>
    <xf numFmtId="0" fontId="0" fillId="8" borderId="1" xfId="0" applyFill="1" applyBorder="1" applyAlignment="1">
      <alignment horizontal="center" vertical="center"/>
    </xf>
    <xf numFmtId="165" fontId="0" fillId="8" borderId="1" xfId="0" applyNumberFormat="1" applyFill="1" applyBorder="1" applyAlignment="1">
      <alignment horizontal="center"/>
    </xf>
    <xf numFmtId="167" fontId="0" fillId="8" borderId="1" xfId="0" applyNumberFormat="1" applyFill="1" applyBorder="1" applyAlignment="1">
      <alignment horizontal="center"/>
    </xf>
    <xf numFmtId="168" fontId="0" fillId="8" borderId="1" xfId="0" applyNumberFormat="1" applyFill="1" applyBorder="1" applyAlignment="1">
      <alignment horizontal="center"/>
    </xf>
    <xf numFmtId="0" fontId="0" fillId="18" borderId="1" xfId="0" applyFill="1" applyBorder="1" applyAlignment="1">
      <alignment horizontal="center" vertical="center"/>
    </xf>
    <xf numFmtId="0" fontId="0" fillId="19" borderId="1" xfId="0" applyFill="1" applyBorder="1" applyAlignment="1">
      <alignment horizontal="center" vertical="center"/>
    </xf>
    <xf numFmtId="165" fontId="0" fillId="18" borderId="1" xfId="0" applyNumberFormat="1" applyFill="1" applyBorder="1" applyAlignment="1">
      <alignment horizontal="center" vertical="center"/>
    </xf>
    <xf numFmtId="165" fontId="0" fillId="19" borderId="1" xfId="0" applyNumberFormat="1" applyFill="1" applyBorder="1" applyAlignment="1">
      <alignment horizontal="center" vertical="center"/>
    </xf>
    <xf numFmtId="0" fontId="22" fillId="0" borderId="0" xfId="0" applyFont="1" applyFill="1" applyBorder="1" applyAlignment="1"/>
    <xf numFmtId="0" fontId="2" fillId="0" borderId="0" xfId="1" applyFill="1" applyBorder="1" applyAlignment="1"/>
    <xf numFmtId="0" fontId="2" fillId="0" borderId="0" xfId="1" applyFill="1" applyBorder="1" applyAlignment="1" applyProtection="1"/>
    <xf numFmtId="172" fontId="22" fillId="0" borderId="1" xfId="3" applyNumberFormat="1" applyFont="1" applyFill="1" applyBorder="1"/>
    <xf numFmtId="0" fontId="39"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0" fillId="3" borderId="0" xfId="0" applyFont="1" applyFill="1" applyAlignment="1">
      <alignment vertical="center"/>
    </xf>
    <xf numFmtId="0" fontId="10" fillId="0" borderId="0" xfId="0" applyFont="1" applyFill="1" applyAlignment="1">
      <alignment vertical="center"/>
    </xf>
    <xf numFmtId="0" fontId="10" fillId="0" borderId="0" xfId="0" applyFont="1" applyFill="1" applyAlignment="1">
      <alignment horizontal="left" vertical="center"/>
    </xf>
    <xf numFmtId="0" fontId="10" fillId="6" borderId="0" xfId="0" applyFont="1" applyFill="1" applyAlignment="1">
      <alignment horizontal="left" vertical="center"/>
    </xf>
    <xf numFmtId="0" fontId="10" fillId="6" borderId="0" xfId="0" applyFont="1" applyFill="1" applyAlignment="1">
      <alignment vertical="center"/>
    </xf>
    <xf numFmtId="0" fontId="2" fillId="0" borderId="0" xfId="1"/>
    <xf numFmtId="0" fontId="0" fillId="0" borderId="0" xfId="0" applyBorder="1" applyAlignment="1">
      <alignment horizontal="center"/>
    </xf>
    <xf numFmtId="165" fontId="0" fillId="0" borderId="1" xfId="0" applyNumberFormat="1" applyBorder="1" applyAlignment="1">
      <alignment horizontal="center" vertical="center"/>
    </xf>
    <xf numFmtId="3" fontId="0" fillId="0" borderId="0" xfId="0" applyNumberFormat="1" applyFill="1" applyBorder="1"/>
    <xf numFmtId="3" fontId="0" fillId="0" borderId="0" xfId="0" applyNumberFormat="1" applyBorder="1"/>
    <xf numFmtId="0" fontId="1" fillId="0" borderId="1" xfId="0" applyFont="1" applyBorder="1" applyAlignment="1">
      <alignment horizontal="center" vertical="center"/>
    </xf>
    <xf numFmtId="166" fontId="1" fillId="0" borderId="1" xfId="0" applyNumberFormat="1" applyFont="1" applyBorder="1" applyAlignment="1">
      <alignment horizontal="center" vertical="center"/>
    </xf>
    <xf numFmtId="3" fontId="0" fillId="0" borderId="1" xfId="0" applyNumberFormat="1" applyBorder="1" applyAlignment="1">
      <alignment horizontal="center" vertical="center"/>
    </xf>
    <xf numFmtId="3" fontId="1" fillId="0" borderId="1" xfId="0" applyNumberFormat="1"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3" fontId="0" fillId="0" borderId="2" xfId="0" applyNumberFormat="1" applyFill="1" applyBorder="1" applyAlignment="1">
      <alignment horizontal="center" vertical="center"/>
    </xf>
    <xf numFmtId="3" fontId="0" fillId="0" borderId="2" xfId="0" applyNumberFormat="1" applyBorder="1" applyAlignment="1">
      <alignment horizontal="center" vertical="center"/>
    </xf>
    <xf numFmtId="0" fontId="1" fillId="2" borderId="3" xfId="0" applyFont="1" applyFill="1" applyBorder="1" applyAlignment="1">
      <alignment horizontal="center" vertical="center"/>
    </xf>
    <xf numFmtId="165" fontId="0" fillId="0" borderId="3" xfId="0" applyNumberFormat="1" applyBorder="1" applyAlignment="1">
      <alignment horizontal="center" vertical="center"/>
    </xf>
    <xf numFmtId="0" fontId="43" fillId="0" borderId="3" xfId="0" applyFont="1" applyBorder="1" applyAlignment="1">
      <alignment horizontal="center" vertical="center"/>
    </xf>
    <xf numFmtId="10" fontId="43" fillId="0" borderId="1" xfId="0" applyNumberFormat="1" applyFont="1" applyBorder="1" applyAlignment="1">
      <alignment horizontal="center" vertical="center"/>
    </xf>
    <xf numFmtId="0" fontId="43" fillId="0" borderId="1" xfId="0" applyFont="1" applyBorder="1" applyAlignment="1">
      <alignment horizontal="center" vertical="center"/>
    </xf>
    <xf numFmtId="3" fontId="43" fillId="0" borderId="3" xfId="0" applyNumberFormat="1" applyFont="1" applyBorder="1" applyAlignment="1">
      <alignment horizontal="center" vertical="center"/>
    </xf>
    <xf numFmtId="3" fontId="43" fillId="0" borderId="1" xfId="0" applyNumberFormat="1" applyFont="1" applyBorder="1" applyAlignment="1">
      <alignment horizontal="center" vertical="center"/>
    </xf>
    <xf numFmtId="165" fontId="0" fillId="5" borderId="14" xfId="0" applyNumberFormat="1" applyFill="1" applyBorder="1" applyAlignment="1">
      <alignment horizontal="center" vertical="center"/>
    </xf>
    <xf numFmtId="0" fontId="0" fillId="6" borderId="0" xfId="0" applyFill="1" applyAlignment="1">
      <alignment horizontal="center" vertical="center"/>
    </xf>
    <xf numFmtId="164" fontId="0" fillId="6" borderId="0" xfId="0" applyNumberFormat="1" applyFill="1" applyAlignment="1">
      <alignment horizontal="center" vertical="center"/>
    </xf>
    <xf numFmtId="3" fontId="0" fillId="5" borderId="1" xfId="0" applyNumberFormat="1" applyFill="1" applyBorder="1" applyAlignment="1">
      <alignment horizontal="center" vertical="center"/>
    </xf>
    <xf numFmtId="3" fontId="0" fillId="0" borderId="0" xfId="0" applyNumberFormat="1"/>
    <xf numFmtId="165" fontId="0" fillId="9" borderId="1" xfId="0" applyNumberFormat="1" applyFill="1" applyBorder="1"/>
    <xf numFmtId="3" fontId="0" fillId="9" borderId="1" xfId="0" applyNumberFormat="1" applyFill="1" applyBorder="1" applyAlignment="1">
      <alignment horizontal="center" vertical="center"/>
    </xf>
    <xf numFmtId="4" fontId="0" fillId="0" borderId="0" xfId="0" applyNumberFormat="1"/>
    <xf numFmtId="3" fontId="0" fillId="15" borderId="1" xfId="0" applyNumberFormat="1" applyFill="1" applyBorder="1" applyAlignment="1">
      <alignment horizontal="center" vertical="center"/>
    </xf>
    <xf numFmtId="165" fontId="0" fillId="15" borderId="1" xfId="0" applyNumberFormat="1" applyFill="1" applyBorder="1" applyAlignment="1">
      <alignment horizontal="center" vertical="center"/>
    </xf>
    <xf numFmtId="165" fontId="0" fillId="20" borderId="1" xfId="0" applyNumberFormat="1" applyFill="1" applyBorder="1"/>
    <xf numFmtId="165" fontId="0" fillId="19" borderId="1" xfId="0" applyNumberFormat="1" applyFill="1" applyBorder="1"/>
    <xf numFmtId="165" fontId="0" fillId="21" borderId="1" xfId="0" applyNumberFormat="1" applyFill="1" applyBorder="1"/>
    <xf numFmtId="3" fontId="0" fillId="13" borderId="1" xfId="0" applyNumberFormat="1" applyFill="1" applyBorder="1" applyAlignment="1">
      <alignment horizontal="center" vertical="center"/>
    </xf>
    <xf numFmtId="165" fontId="0" fillId="13" borderId="1" xfId="0" applyNumberFormat="1" applyFill="1" applyBorder="1" applyAlignment="1">
      <alignment horizontal="center" vertical="center"/>
    </xf>
    <xf numFmtId="3" fontId="0" fillId="18" borderId="1" xfId="0" applyNumberFormat="1" applyFill="1" applyBorder="1" applyAlignment="1">
      <alignment horizontal="center"/>
    </xf>
    <xf numFmtId="3" fontId="0" fillId="0" borderId="0" xfId="0" applyNumberFormat="1" applyAlignment="1">
      <alignment horizontal="center"/>
    </xf>
    <xf numFmtId="165" fontId="0" fillId="18" borderId="1" xfId="0" applyNumberFormat="1" applyFill="1" applyBorder="1" applyAlignment="1">
      <alignment horizontal="center"/>
    </xf>
    <xf numFmtId="3" fontId="0" fillId="20" borderId="1" xfId="0" applyNumberFormat="1" applyFill="1" applyBorder="1" applyAlignment="1">
      <alignment horizontal="center" vertical="center"/>
    </xf>
    <xf numFmtId="0" fontId="0" fillId="22" borderId="1" xfId="0" applyFill="1" applyBorder="1" applyAlignment="1">
      <alignment horizontal="center" vertical="center"/>
    </xf>
    <xf numFmtId="164" fontId="0" fillId="22" borderId="1" xfId="0" applyNumberFormat="1" applyFill="1" applyBorder="1" applyAlignment="1">
      <alignment horizontal="center" vertical="center"/>
    </xf>
    <xf numFmtId="164" fontId="33" fillId="22" borderId="1" xfId="0" applyNumberFormat="1" applyFont="1" applyFill="1" applyBorder="1" applyAlignment="1">
      <alignment horizontal="center" vertical="center"/>
    </xf>
    <xf numFmtId="0" fontId="0" fillId="22" borderId="3" xfId="0" applyFill="1" applyBorder="1" applyAlignment="1">
      <alignment horizontal="center" vertical="center"/>
    </xf>
    <xf numFmtId="164" fontId="35" fillId="22" borderId="1" xfId="0" applyNumberFormat="1" applyFont="1" applyFill="1" applyBorder="1" applyAlignment="1">
      <alignment horizontal="center" vertical="center"/>
    </xf>
    <xf numFmtId="3" fontId="0" fillId="19" borderId="1" xfId="0" applyNumberFormat="1" applyFill="1" applyBorder="1" applyAlignment="1">
      <alignment horizontal="center"/>
    </xf>
    <xf numFmtId="3" fontId="0" fillId="7" borderId="1" xfId="0" applyNumberFormat="1" applyFill="1" applyBorder="1" applyAlignment="1">
      <alignment horizontal="center"/>
    </xf>
    <xf numFmtId="165" fontId="0" fillId="7" borderId="1" xfId="0" applyNumberFormat="1" applyFill="1" applyBorder="1" applyAlignment="1">
      <alignment horizontal="center"/>
    </xf>
    <xf numFmtId="3" fontId="0" fillId="21" borderId="1" xfId="0" applyNumberFormat="1" applyFill="1" applyBorder="1" applyAlignment="1">
      <alignment horizontal="center"/>
    </xf>
    <xf numFmtId="164" fontId="0" fillId="24" borderId="1" xfId="0" applyNumberFormat="1" applyFill="1" applyBorder="1" applyAlignment="1">
      <alignment horizontal="center" vertical="center"/>
    </xf>
    <xf numFmtId="164" fontId="34" fillId="24" borderId="1" xfId="0" applyNumberFormat="1" applyFont="1" applyFill="1" applyBorder="1" applyAlignment="1">
      <alignment horizontal="center" vertical="center"/>
    </xf>
    <xf numFmtId="0" fontId="1" fillId="24" borderId="1" xfId="0" applyFont="1" applyFill="1" applyBorder="1" applyAlignment="1">
      <alignment horizontal="center" vertical="center"/>
    </xf>
    <xf numFmtId="164" fontId="35" fillId="24" borderId="1" xfId="0" applyNumberFormat="1" applyFont="1" applyFill="1" applyBorder="1" applyAlignment="1">
      <alignment horizontal="center" vertical="center"/>
    </xf>
    <xf numFmtId="165" fontId="1" fillId="25" borderId="1" xfId="0" applyNumberFormat="1" applyFont="1" applyFill="1" applyBorder="1" applyAlignment="1">
      <alignment horizontal="center" vertical="center"/>
    </xf>
    <xf numFmtId="0" fontId="49" fillId="0" borderId="0" xfId="0" applyFont="1"/>
    <xf numFmtId="0" fontId="50" fillId="0" borderId="0" xfId="0" applyFont="1"/>
    <xf numFmtId="0" fontId="23" fillId="0" borderId="0" xfId="0" applyFont="1"/>
    <xf numFmtId="165" fontId="0" fillId="5" borderId="14" xfId="0" applyNumberFormat="1" applyFill="1" applyBorder="1"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164" fontId="34" fillId="2" borderId="1" xfId="0" applyNumberFormat="1" applyFont="1" applyFill="1" applyBorder="1" applyAlignment="1">
      <alignment horizontal="center" vertical="center"/>
    </xf>
    <xf numFmtId="165" fontId="0" fillId="13" borderId="1" xfId="0" applyNumberFormat="1" applyFill="1" applyBorder="1"/>
    <xf numFmtId="165" fontId="0" fillId="19" borderId="1" xfId="0" applyNumberFormat="1" applyFill="1" applyBorder="1" applyAlignment="1">
      <alignment horizontal="center"/>
    </xf>
    <xf numFmtId="165" fontId="0" fillId="13" borderId="1" xfId="0" applyNumberFormat="1" applyFill="1" applyBorder="1" applyAlignment="1">
      <alignment horizontal="center"/>
    </xf>
    <xf numFmtId="165" fontId="0" fillId="5" borderId="1" xfId="0" applyNumberFormat="1" applyFill="1" applyBorder="1" applyAlignment="1">
      <alignment horizontal="center"/>
    </xf>
    <xf numFmtId="165" fontId="0" fillId="13" borderId="14" xfId="0" applyNumberFormat="1" applyFill="1" applyBorder="1" applyAlignment="1">
      <alignment horizontal="center" vertical="center"/>
    </xf>
    <xf numFmtId="165" fontId="0" fillId="19" borderId="14" xfId="0" applyNumberFormat="1" applyFill="1" applyBorder="1" applyAlignment="1">
      <alignment horizontal="center" vertical="center"/>
    </xf>
    <xf numFmtId="0" fontId="0" fillId="0" borderId="0" xfId="0" applyBorder="1" applyAlignment="1">
      <alignment horizontal="center"/>
    </xf>
    <xf numFmtId="165" fontId="0" fillId="5" borderId="5" xfId="0" applyNumberFormat="1" applyFill="1" applyBorder="1" applyAlignment="1">
      <alignment horizontal="center" vertical="center"/>
    </xf>
    <xf numFmtId="0" fontId="0" fillId="0" borderId="0" xfId="0" applyFill="1" applyBorder="1" applyAlignment="1">
      <alignment horizontal="center"/>
    </xf>
    <xf numFmtId="3" fontId="0" fillId="0" borderId="0" xfId="0" applyNumberFormat="1" applyFont="1" applyFill="1"/>
    <xf numFmtId="3" fontId="0" fillId="0" borderId="13" xfId="0" applyNumberFormat="1" applyFill="1" applyBorder="1" applyAlignment="1">
      <alignment horizontal="center"/>
    </xf>
    <xf numFmtId="3" fontId="0" fillId="0" borderId="0" xfId="0" applyNumberFormat="1" applyFill="1"/>
    <xf numFmtId="0" fontId="1" fillId="2" borderId="1" xfId="0" applyFont="1" applyFill="1" applyBorder="1" applyAlignment="1">
      <alignment horizontal="center" vertical="center"/>
    </xf>
    <xf numFmtId="165" fontId="1" fillId="26" borderId="1" xfId="0" applyNumberFormat="1" applyFont="1" applyFill="1" applyBorder="1" applyAlignment="1">
      <alignment horizontal="center" vertical="center"/>
    </xf>
    <xf numFmtId="10" fontId="43" fillId="0" borderId="3" xfId="0" applyNumberFormat="1" applyFont="1" applyBorder="1" applyAlignment="1">
      <alignment horizontal="center" vertical="center"/>
    </xf>
    <xf numFmtId="165" fontId="0" fillId="0" borderId="0" xfId="0" applyNumberFormat="1" applyFill="1" applyBorder="1" applyAlignment="1">
      <alignment horizontal="center" vertical="center"/>
    </xf>
    <xf numFmtId="164" fontId="0" fillId="24" borderId="14" xfId="0" applyNumberFormat="1" applyFill="1" applyBorder="1" applyAlignment="1">
      <alignment horizontal="center" vertical="center"/>
    </xf>
    <xf numFmtId="164" fontId="34" fillId="24" borderId="14" xfId="0" applyNumberFormat="1" applyFont="1" applyFill="1" applyBorder="1" applyAlignment="1">
      <alignment horizontal="center" vertical="center"/>
    </xf>
    <xf numFmtId="165" fontId="0" fillId="13" borderId="11" xfId="0" applyNumberFormat="1" applyFill="1" applyBorder="1" applyAlignment="1">
      <alignment horizontal="center" vertical="center"/>
    </xf>
    <xf numFmtId="165" fontId="0" fillId="5" borderId="14" xfId="0" applyNumberFormat="1" applyFill="1" applyBorder="1" applyAlignment="1">
      <alignment horizontal="center" vertical="center"/>
    </xf>
    <xf numFmtId="165" fontId="0" fillId="13" borderId="14" xfId="0" applyNumberFormat="1" applyFill="1" applyBorder="1" applyAlignment="1">
      <alignment horizontal="center" vertical="center"/>
    </xf>
    <xf numFmtId="167" fontId="0" fillId="5" borderId="1" xfId="0" applyNumberFormat="1" applyFill="1" applyBorder="1" applyAlignment="1">
      <alignment horizontal="center" vertical="center"/>
    </xf>
    <xf numFmtId="165" fontId="36" fillId="26" borderId="1" xfId="0" applyNumberFormat="1" applyFont="1" applyFill="1" applyBorder="1" applyAlignment="1">
      <alignment horizontal="center" vertical="center"/>
    </xf>
    <xf numFmtId="10" fontId="0" fillId="5" borderId="1" xfId="0" applyNumberFormat="1" applyFill="1" applyBorder="1"/>
    <xf numFmtId="10" fontId="0" fillId="19" borderId="1" xfId="0" applyNumberFormat="1" applyFill="1" applyBorder="1"/>
    <xf numFmtId="168"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0" fontId="43" fillId="15" borderId="1" xfId="0" applyFont="1" applyFill="1" applyBorder="1" applyAlignment="1">
      <alignment horizontal="center" vertical="center"/>
    </xf>
    <xf numFmtId="0" fontId="43" fillId="15" borderId="1" xfId="0" applyFont="1" applyFill="1" applyBorder="1" applyAlignment="1">
      <alignment horizontal="center"/>
    </xf>
    <xf numFmtId="165" fontId="52" fillId="0" borderId="1" xfId="0" applyNumberFormat="1" applyFont="1" applyBorder="1" applyAlignment="1"/>
    <xf numFmtId="0" fontId="43" fillId="0" borderId="0" xfId="0" applyFont="1"/>
    <xf numFmtId="165" fontId="43" fillId="5" borderId="1" xfId="0" quotePrefix="1" applyNumberFormat="1" applyFont="1" applyFill="1" applyBorder="1" applyAlignment="1"/>
    <xf numFmtId="165" fontId="43" fillId="5" borderId="1" xfId="0" applyNumberFormat="1" applyFont="1" applyFill="1" applyBorder="1" applyAlignment="1"/>
    <xf numFmtId="165" fontId="43" fillId="2" borderId="1" xfId="0" applyNumberFormat="1" applyFont="1" applyFill="1" applyBorder="1" applyAlignment="1"/>
    <xf numFmtId="165" fontId="0" fillId="0" borderId="0" xfId="0" applyNumberFormat="1" applyFill="1"/>
    <xf numFmtId="0" fontId="22" fillId="0" borderId="0" xfId="2" applyFont="1" applyFill="1" applyBorder="1" applyAlignment="1">
      <alignment horizontal="center" vertical="center"/>
    </xf>
    <xf numFmtId="172" fontId="22" fillId="6" borderId="0" xfId="2" applyNumberFormat="1" applyFont="1" applyFill="1" applyBorder="1" applyAlignment="1">
      <alignment horizontal="left" vertical="center"/>
    </xf>
    <xf numFmtId="0" fontId="52" fillId="13" borderId="1" xfId="0" applyFont="1" applyFill="1" applyBorder="1" applyAlignment="1">
      <alignment horizontal="center" vertical="center"/>
    </xf>
    <xf numFmtId="0" fontId="52" fillId="5" borderId="1" xfId="0" applyFont="1" applyFill="1" applyBorder="1" applyAlignment="1">
      <alignment horizontal="center" vertical="center"/>
    </xf>
    <xf numFmtId="0" fontId="52" fillId="2" borderId="1" xfId="0" applyFont="1" applyFill="1" applyBorder="1" applyAlignment="1">
      <alignment horizontal="center" vertical="center"/>
    </xf>
    <xf numFmtId="0" fontId="52" fillId="19" borderId="1" xfId="0" applyFont="1" applyFill="1" applyBorder="1" applyAlignment="1">
      <alignment horizontal="center" vertical="center"/>
    </xf>
    <xf numFmtId="171" fontId="55" fillId="6" borderId="1" xfId="0" quotePrefix="1" applyNumberFormat="1" applyFont="1" applyFill="1" applyBorder="1" applyAlignment="1">
      <alignment horizontal="center" vertical="center"/>
    </xf>
    <xf numFmtId="0" fontId="0" fillId="0" borderId="11" xfId="0" applyBorder="1" applyAlignment="1">
      <alignment horizontal="left" vertical="center"/>
    </xf>
    <xf numFmtId="171" fontId="55" fillId="6" borderId="1" xfId="0" applyNumberFormat="1" applyFont="1" applyFill="1" applyBorder="1" applyAlignment="1">
      <alignment horizontal="center" vertical="center"/>
    </xf>
    <xf numFmtId="165" fontId="52" fillId="13" borderId="1" xfId="0" applyNumberFormat="1" applyFont="1" applyFill="1" applyBorder="1" applyAlignment="1"/>
    <xf numFmtId="165" fontId="43" fillId="27" borderId="1" xfId="0" applyNumberFormat="1" applyFont="1" applyFill="1" applyBorder="1" applyAlignment="1"/>
    <xf numFmtId="165" fontId="52" fillId="23" borderId="1" xfId="0" applyNumberFormat="1" applyFont="1" applyFill="1" applyBorder="1" applyAlignment="1"/>
    <xf numFmtId="0" fontId="52" fillId="23" borderId="5" xfId="0" applyFont="1" applyFill="1" applyBorder="1" applyAlignment="1">
      <alignment horizontal="center" vertical="center"/>
    </xf>
    <xf numFmtId="43" fontId="0" fillId="0" borderId="5" xfId="5" applyFont="1" applyBorder="1" applyAlignment="1">
      <alignment horizontal="center" vertical="center" wrapText="1"/>
    </xf>
    <xf numFmtId="165" fontId="0" fillId="0" borderId="5" xfId="5" applyNumberFormat="1" applyFont="1" applyBorder="1" applyAlignment="1">
      <alignment horizontal="center" vertical="center" wrapText="1"/>
    </xf>
    <xf numFmtId="43" fontId="0" fillId="0" borderId="1" xfId="5" applyFont="1" applyBorder="1" applyAlignment="1">
      <alignment horizontal="center" vertical="center"/>
    </xf>
    <xf numFmtId="172" fontId="0" fillId="0" borderId="1" xfId="5" applyNumberFormat="1" applyFont="1" applyBorder="1" applyAlignment="1">
      <alignment horizontal="center" vertical="center"/>
    </xf>
    <xf numFmtId="165" fontId="0" fillId="0" borderId="1" xfId="5" applyNumberFormat="1" applyFont="1" applyBorder="1" applyAlignment="1">
      <alignment horizontal="center" vertical="center"/>
    </xf>
    <xf numFmtId="8" fontId="0" fillId="0" borderId="0" xfId="0" applyNumberFormat="1" applyFont="1" applyAlignment="1">
      <alignment horizontal="center" vertical="center"/>
    </xf>
    <xf numFmtId="172" fontId="0" fillId="0" borderId="3" xfId="5" applyNumberFormat="1" applyFont="1" applyBorder="1" applyAlignment="1">
      <alignment horizontal="center" vertical="center"/>
    </xf>
    <xf numFmtId="165" fontId="0" fillId="0" borderId="1" xfId="5" applyNumberFormat="1" applyFont="1" applyBorder="1" applyAlignment="1">
      <alignment horizontal="center" vertical="center" wrapText="1"/>
    </xf>
    <xf numFmtId="172" fontId="0" fillId="0" borderId="3" xfId="5" applyNumberFormat="1" applyFont="1" applyBorder="1" applyAlignment="1">
      <alignment vertical="center"/>
    </xf>
    <xf numFmtId="43" fontId="0" fillId="0" borderId="1" xfId="5" applyFont="1" applyBorder="1" applyAlignment="1">
      <alignment horizontal="center" vertical="center" wrapText="1"/>
    </xf>
    <xf numFmtId="43" fontId="0" fillId="0" borderId="1" xfId="5" applyFont="1" applyBorder="1" applyAlignment="1">
      <alignment vertical="center"/>
    </xf>
    <xf numFmtId="0" fontId="53" fillId="0" borderId="0" xfId="2" applyFont="1" applyFill="1" applyBorder="1" applyAlignment="1">
      <alignment horizontal="center" vertical="center"/>
    </xf>
    <xf numFmtId="172" fontId="53" fillId="6" borderId="0" xfId="2" applyNumberFormat="1" applyFont="1" applyFill="1" applyBorder="1" applyAlignment="1">
      <alignment horizontal="center" vertical="center"/>
    </xf>
    <xf numFmtId="172" fontId="52" fillId="0" borderId="0" xfId="2" applyNumberFormat="1" applyFont="1" applyFill="1" applyBorder="1" applyAlignment="1">
      <alignment horizontal="center" vertical="center"/>
    </xf>
    <xf numFmtId="43" fontId="54" fillId="0" borderId="0" xfId="4" applyNumberFormat="1" applyFont="1" applyFill="1" applyBorder="1" applyAlignment="1">
      <alignment horizontal="center" vertical="center"/>
    </xf>
    <xf numFmtId="0" fontId="52" fillId="0" borderId="0" xfId="0" applyFont="1" applyFill="1" applyBorder="1" applyAlignment="1">
      <alignment horizontal="center" vertical="center"/>
    </xf>
    <xf numFmtId="172" fontId="53" fillId="28" borderId="1" xfId="2" applyNumberFormat="1" applyFont="1" applyFill="1" applyBorder="1" applyAlignment="1">
      <alignment horizontal="center" vertical="center"/>
    </xf>
    <xf numFmtId="172" fontId="52" fillId="28" borderId="1" xfId="2" applyNumberFormat="1" applyFont="1" applyFill="1" applyBorder="1" applyAlignment="1">
      <alignment horizontal="center" vertical="center"/>
    </xf>
    <xf numFmtId="172" fontId="22" fillId="0" borderId="1" xfId="3" applyNumberFormat="1" applyFont="1" applyFill="1" applyBorder="1" applyAlignment="1">
      <alignment horizontal="center" vertical="center"/>
    </xf>
    <xf numFmtId="173" fontId="43" fillId="0" borderId="1" xfId="0" applyNumberFormat="1" applyFont="1" applyFill="1" applyBorder="1" applyAlignment="1">
      <alignment horizontal="center" vertical="center"/>
    </xf>
    <xf numFmtId="165" fontId="53" fillId="28" borderId="1" xfId="4" applyNumberFormat="1" applyFont="1" applyFill="1" applyBorder="1" applyAlignment="1">
      <alignment horizontal="center" vertical="center"/>
    </xf>
    <xf numFmtId="173" fontId="52" fillId="28" borderId="1" xfId="0" applyNumberFormat="1" applyFont="1" applyFill="1" applyBorder="1" applyAlignment="1">
      <alignment horizontal="center" vertical="center"/>
    </xf>
    <xf numFmtId="0" fontId="27" fillId="18" borderId="1" xfId="1" applyFont="1" applyFill="1" applyBorder="1" applyAlignment="1" applyProtection="1"/>
    <xf numFmtId="0" fontId="27" fillId="18" borderId="1" xfId="1" applyFont="1" applyFill="1" applyBorder="1" applyAlignment="1" applyProtection="1">
      <alignment horizontal="left"/>
    </xf>
    <xf numFmtId="0" fontId="28" fillId="18" borderId="1" xfId="1" applyFont="1" applyFill="1" applyBorder="1" applyAlignment="1" applyProtection="1">
      <alignment horizontal="right"/>
    </xf>
    <xf numFmtId="0" fontId="27" fillId="18" borderId="1" xfId="0" applyFont="1" applyFill="1" applyBorder="1" applyAlignment="1">
      <alignment horizontal="left"/>
    </xf>
    <xf numFmtId="0" fontId="26" fillId="18" borderId="1" xfId="0" applyFont="1" applyFill="1" applyBorder="1" applyAlignment="1">
      <alignment horizontal="left"/>
    </xf>
    <xf numFmtId="0" fontId="26" fillId="18" borderId="1" xfId="1" applyFont="1" applyFill="1" applyBorder="1" applyAlignment="1" applyProtection="1">
      <alignment horizontal="left"/>
    </xf>
    <xf numFmtId="0" fontId="22" fillId="29" borderId="1" xfId="0" applyFont="1" applyFill="1" applyBorder="1" applyAlignment="1">
      <alignment horizontal="center" vertical="center"/>
    </xf>
    <xf numFmtId="171" fontId="22" fillId="29" borderId="1" xfId="0" applyNumberFormat="1" applyFont="1" applyFill="1" applyBorder="1" applyAlignment="1">
      <alignment horizontal="center" vertical="center"/>
    </xf>
    <xf numFmtId="165" fontId="22" fillId="29" borderId="1" xfId="0" applyNumberFormat="1" applyFont="1" applyFill="1" applyBorder="1" applyAlignment="1">
      <alignment horizontal="center" vertical="center"/>
    </xf>
    <xf numFmtId="0" fontId="27" fillId="29" borderId="1" xfId="0" applyFont="1" applyFill="1" applyBorder="1" applyAlignment="1">
      <alignment vertical="center"/>
    </xf>
    <xf numFmtId="0" fontId="27" fillId="9" borderId="1" xfId="0" applyFont="1" applyFill="1" applyBorder="1"/>
    <xf numFmtId="0" fontId="27" fillId="30" borderId="1" xfId="0" applyFont="1" applyFill="1" applyBorder="1"/>
    <xf numFmtId="0" fontId="27" fillId="31" borderId="1" xfId="0" applyFont="1" applyFill="1" applyBorder="1"/>
    <xf numFmtId="0" fontId="22" fillId="0" borderId="0" xfId="2" applyFont="1" applyFill="1" applyBorder="1" applyAlignment="1">
      <alignment vertical="center"/>
    </xf>
    <xf numFmtId="0" fontId="22" fillId="0" borderId="0" xfId="0" applyFont="1" applyFill="1" applyBorder="1" applyAlignment="1">
      <alignment horizontal="center" vertical="center"/>
    </xf>
    <xf numFmtId="0" fontId="22" fillId="0" borderId="0" xfId="1" applyFont="1" applyFill="1" applyBorder="1" applyAlignment="1">
      <alignment horizontal="center" vertical="center"/>
    </xf>
    <xf numFmtId="165" fontId="1" fillId="0" borderId="0" xfId="0" applyNumberFormat="1" applyFont="1" applyFill="1" applyBorder="1" applyAlignment="1">
      <alignment horizontal="center" vertical="center"/>
    </xf>
    <xf numFmtId="0" fontId="57" fillId="0" borderId="0" xfId="1" applyFont="1" applyFill="1" applyBorder="1" applyAlignment="1">
      <alignment wrapText="1"/>
    </xf>
    <xf numFmtId="0" fontId="2" fillId="0" borderId="0" xfId="1" applyFill="1" applyBorder="1" applyAlignment="1">
      <alignment wrapText="1"/>
    </xf>
    <xf numFmtId="0" fontId="48" fillId="0" borderId="1" xfId="1" applyFont="1" applyBorder="1" applyAlignment="1">
      <alignment horizontal="center" vertical="center" wrapText="1"/>
    </xf>
    <xf numFmtId="165" fontId="0" fillId="0" borderId="1" xfId="5" applyNumberFormat="1" applyFont="1" applyBorder="1"/>
    <xf numFmtId="165" fontId="0" fillId="0" borderId="3" xfId="5" applyNumberFormat="1" applyFont="1" applyBorder="1"/>
    <xf numFmtId="165" fontId="23" fillId="0" borderId="1" xfId="0" applyNumberFormat="1" applyFont="1" applyFill="1" applyBorder="1" applyAlignment="1">
      <alignment horizontal="center"/>
    </xf>
    <xf numFmtId="165" fontId="0" fillId="6" borderId="1" xfId="0" applyNumberFormat="1" applyFont="1" applyFill="1" applyBorder="1" applyAlignment="1">
      <alignment horizontal="center"/>
    </xf>
    <xf numFmtId="165" fontId="0" fillId="6" borderId="1" xfId="0" applyNumberFormat="1" applyFill="1" applyBorder="1" applyAlignment="1">
      <alignment horizontal="center"/>
    </xf>
    <xf numFmtId="165" fontId="21" fillId="0" borderId="1" xfId="1" applyNumberFormat="1" applyFont="1" applyFill="1" applyBorder="1" applyAlignment="1" applyProtection="1">
      <alignment horizontal="center"/>
    </xf>
    <xf numFmtId="165" fontId="20" fillId="0" borderId="1" xfId="1" applyNumberFormat="1" applyFont="1" applyFill="1" applyBorder="1" applyAlignment="1" applyProtection="1"/>
    <xf numFmtId="173" fontId="0" fillId="6" borderId="1" xfId="0" applyNumberFormat="1" applyFill="1" applyBorder="1" applyAlignment="1">
      <alignment horizontal="center"/>
    </xf>
    <xf numFmtId="172" fontId="23" fillId="0" borderId="1" xfId="1" applyNumberFormat="1" applyFont="1" applyBorder="1" applyAlignment="1">
      <alignment horizontal="center" vertical="center" wrapText="1"/>
    </xf>
    <xf numFmtId="0" fontId="59" fillId="0" borderId="1" xfId="1" applyFont="1" applyFill="1" applyBorder="1" applyAlignment="1" applyProtection="1"/>
    <xf numFmtId="165" fontId="22" fillId="0" borderId="1" xfId="1" applyNumberFormat="1" applyFont="1" applyFill="1" applyBorder="1" applyAlignment="1" applyProtection="1">
      <alignment horizontal="center"/>
    </xf>
    <xf numFmtId="167" fontId="1" fillId="6" borderId="1" xfId="0" applyNumberFormat="1" applyFont="1" applyFill="1" applyBorder="1" applyAlignment="1">
      <alignment horizontal="center" vertical="center"/>
    </xf>
    <xf numFmtId="169" fontId="0" fillId="0" borderId="5" xfId="5" applyNumberFormat="1" applyFont="1" applyBorder="1"/>
    <xf numFmtId="165" fontId="0" fillId="0" borderId="5" xfId="5" applyNumberFormat="1" applyFont="1" applyBorder="1"/>
    <xf numFmtId="0" fontId="23" fillId="6" borderId="5" xfId="1" applyFont="1" applyFill="1" applyBorder="1" applyAlignment="1">
      <alignment horizontal="center"/>
    </xf>
    <xf numFmtId="165" fontId="0" fillId="0" borderId="5" xfId="5" applyNumberFormat="1" applyFont="1" applyBorder="1" applyAlignment="1">
      <alignment horizontal="right" vertical="center" wrapText="1"/>
    </xf>
    <xf numFmtId="0" fontId="22" fillId="33" borderId="5" xfId="0" applyFont="1" applyFill="1" applyBorder="1" applyAlignment="1">
      <alignment horizontal="center" vertical="center"/>
    </xf>
    <xf numFmtId="0" fontId="22" fillId="33" borderId="1" xfId="0" applyFont="1" applyFill="1" applyBorder="1" applyAlignment="1">
      <alignment horizontal="center" vertical="center"/>
    </xf>
    <xf numFmtId="43" fontId="0" fillId="0" borderId="14" xfId="5" applyFont="1" applyBorder="1" applyAlignment="1">
      <alignment vertical="center"/>
    </xf>
    <xf numFmtId="165" fontId="0" fillId="0" borderId="14" xfId="5" applyNumberFormat="1" applyFont="1" applyBorder="1" applyAlignment="1">
      <alignment horizontal="center" vertical="center"/>
    </xf>
    <xf numFmtId="0" fontId="22" fillId="33" borderId="5" xfId="0" applyFont="1" applyFill="1" applyBorder="1" applyAlignment="1">
      <alignment horizontal="center" vertical="center" wrapText="1"/>
    </xf>
    <xf numFmtId="0" fontId="22" fillId="33" borderId="1" xfId="0" applyFont="1" applyFill="1" applyBorder="1" applyAlignment="1">
      <alignment vertical="center" wrapText="1"/>
    </xf>
    <xf numFmtId="0" fontId="22" fillId="33" borderId="1" xfId="0" applyFont="1" applyFill="1" applyBorder="1" applyAlignment="1">
      <alignment horizontal="center" vertical="center" wrapText="1"/>
    </xf>
    <xf numFmtId="165" fontId="22" fillId="33" borderId="5" xfId="0" applyNumberFormat="1" applyFont="1" applyFill="1" applyBorder="1" applyAlignment="1">
      <alignment horizontal="center" vertical="center"/>
    </xf>
    <xf numFmtId="0" fontId="22" fillId="33" borderId="5" xfId="0" applyFont="1" applyFill="1" applyBorder="1" applyAlignment="1">
      <alignment vertical="center"/>
    </xf>
    <xf numFmtId="0" fontId="22" fillId="33" borderId="1" xfId="0" applyFont="1" applyFill="1" applyBorder="1" applyAlignment="1">
      <alignment vertical="center"/>
    </xf>
    <xf numFmtId="165" fontId="22" fillId="33" borderId="1" xfId="0" applyNumberFormat="1" applyFont="1" applyFill="1" applyBorder="1" applyAlignment="1">
      <alignment horizontal="center" vertical="center"/>
    </xf>
    <xf numFmtId="0" fontId="22" fillId="33" borderId="1" xfId="0" applyFont="1" applyFill="1" applyBorder="1" applyAlignment="1">
      <alignment horizontal="center"/>
    </xf>
    <xf numFmtId="0" fontId="1" fillId="0" borderId="0" xfId="0" applyFont="1" applyAlignment="1">
      <alignment vertical="center"/>
    </xf>
    <xf numFmtId="0" fontId="1" fillId="33" borderId="1" xfId="0" applyFont="1" applyFill="1" applyBorder="1" applyAlignment="1">
      <alignment horizontal="center" vertical="center"/>
    </xf>
    <xf numFmtId="0" fontId="0" fillId="0" borderId="0" xfId="0" applyBorder="1" applyAlignment="1">
      <alignment horizontal="left" vertical="center"/>
    </xf>
    <xf numFmtId="9" fontId="0" fillId="0" borderId="1" xfId="0" applyNumberFormat="1" applyBorder="1"/>
    <xf numFmtId="0" fontId="1" fillId="33" borderId="11" xfId="0" applyFont="1" applyFill="1" applyBorder="1" applyAlignment="1">
      <alignment horizontal="center" vertical="center"/>
    </xf>
    <xf numFmtId="0" fontId="1" fillId="0" borderId="0" xfId="0" applyFont="1" applyFill="1" applyBorder="1" applyAlignment="1">
      <alignment horizontal="center" vertical="center"/>
    </xf>
    <xf numFmtId="172" fontId="0" fillId="0" borderId="1" xfId="0" applyNumberFormat="1" applyBorder="1"/>
    <xf numFmtId="43" fontId="0" fillId="0" borderId="5" xfId="5" applyFont="1" applyBorder="1" applyAlignment="1">
      <alignment horizontal="center" vertical="center"/>
    </xf>
    <xf numFmtId="172" fontId="0" fillId="0" borderId="5" xfId="5" applyNumberFormat="1" applyFont="1" applyBorder="1" applyAlignment="1">
      <alignment horizontal="center" vertical="center"/>
    </xf>
    <xf numFmtId="0" fontId="48" fillId="0" borderId="5" xfId="1" applyFont="1" applyBorder="1" applyAlignment="1">
      <alignment horizontal="center" vertical="center" wrapText="1"/>
    </xf>
    <xf numFmtId="172" fontId="23" fillId="0" borderId="5" xfId="1" applyNumberFormat="1" applyFont="1" applyBorder="1" applyAlignment="1">
      <alignment horizontal="center" vertical="center" wrapText="1"/>
    </xf>
    <xf numFmtId="172" fontId="22" fillId="0" borderId="14" xfId="3" applyNumberFormat="1" applyFont="1" applyFill="1" applyBorder="1" applyAlignment="1">
      <alignment horizontal="center" vertical="center"/>
    </xf>
    <xf numFmtId="167" fontId="1" fillId="6" borderId="14" xfId="0" applyNumberFormat="1" applyFont="1" applyFill="1" applyBorder="1" applyAlignment="1">
      <alignment horizontal="center" vertical="center"/>
    </xf>
    <xf numFmtId="173" fontId="0" fillId="0" borderId="1" xfId="0" applyNumberFormat="1" applyBorder="1"/>
    <xf numFmtId="173" fontId="0" fillId="0" borderId="11" xfId="0" applyNumberFormat="1" applyBorder="1"/>
    <xf numFmtId="0" fontId="0" fillId="0" borderId="1" xfId="0" applyBorder="1" applyAlignment="1">
      <alignment horizontal="center" vertical="center"/>
    </xf>
    <xf numFmtId="3" fontId="0" fillId="0" borderId="0" xfId="0" applyNumberFormat="1" applyFill="1" applyBorder="1" applyAlignment="1">
      <alignment horizontal="center" vertical="center"/>
    </xf>
    <xf numFmtId="3" fontId="0" fillId="0" borderId="0" xfId="0" applyNumberFormat="1" applyFill="1" applyBorder="1" applyAlignment="1">
      <alignment horizontal="center"/>
    </xf>
    <xf numFmtId="3" fontId="0" fillId="21" borderId="13" xfId="0" applyNumberFormat="1" applyFill="1" applyBorder="1" applyAlignment="1">
      <alignment horizontal="center"/>
    </xf>
    <xf numFmtId="165" fontId="0" fillId="5" borderId="14" xfId="0" applyNumberFormat="1" applyFill="1" applyBorder="1" applyAlignment="1">
      <alignment horizontal="center" vertical="center"/>
    </xf>
    <xf numFmtId="0" fontId="0" fillId="0" borderId="1" xfId="0" applyBorder="1" applyAlignment="1">
      <alignment horizontal="center" vertical="center"/>
    </xf>
    <xf numFmtId="0" fontId="0" fillId="9" borderId="1" xfId="0" applyFill="1" applyBorder="1" applyAlignment="1">
      <alignment horizontal="center"/>
    </xf>
    <xf numFmtId="0" fontId="0" fillId="0" borderId="3" xfId="0" applyBorder="1" applyAlignment="1">
      <alignment horizontal="center"/>
    </xf>
    <xf numFmtId="165" fontId="0" fillId="19" borderId="14" xfId="0" applyNumberFormat="1" applyFill="1" applyBorder="1" applyAlignment="1">
      <alignment horizontal="center" vertical="center"/>
    </xf>
    <xf numFmtId="165" fontId="0" fillId="13" borderId="14" xfId="0" applyNumberFormat="1" applyFill="1" applyBorder="1" applyAlignment="1">
      <alignment horizontal="center" vertical="center"/>
    </xf>
    <xf numFmtId="0" fontId="0" fillId="0" borderId="1" xfId="0" applyBorder="1" applyAlignment="1">
      <alignment horizontal="center"/>
    </xf>
    <xf numFmtId="0" fontId="0" fillId="19" borderId="1" xfId="0" applyFill="1" applyBorder="1" applyAlignment="1">
      <alignment horizontal="center" vertical="center"/>
    </xf>
    <xf numFmtId="0" fontId="0" fillId="6" borderId="0" xfId="0" applyFill="1" applyBorder="1" applyAlignment="1">
      <alignment horizontal="center" vertical="center"/>
    </xf>
    <xf numFmtId="10" fontId="0" fillId="13" borderId="1" xfId="0" applyNumberFormat="1" applyFill="1" applyBorder="1" applyAlignment="1">
      <alignment horizontal="right"/>
    </xf>
    <xf numFmtId="0" fontId="0" fillId="18" borderId="1" xfId="0" applyFont="1" applyFill="1" applyBorder="1" applyAlignment="1">
      <alignment horizontal="center" vertical="center"/>
    </xf>
    <xf numFmtId="0" fontId="1" fillId="0" borderId="0" xfId="0" applyFont="1" applyBorder="1" applyAlignment="1">
      <alignment horizontal="center" vertical="center"/>
    </xf>
    <xf numFmtId="168" fontId="1" fillId="0" borderId="0" xfId="0" applyNumberFormat="1" applyFont="1" applyBorder="1" applyAlignment="1">
      <alignment horizontal="center" vertical="center"/>
    </xf>
    <xf numFmtId="168" fontId="0" fillId="0" borderId="0" xfId="0" applyNumberFormat="1" applyBorder="1" applyAlignment="1">
      <alignment horizontal="center" vertical="center"/>
    </xf>
    <xf numFmtId="0" fontId="0" fillId="9" borderId="3" xfId="0" applyFill="1" applyBorder="1" applyAlignment="1">
      <alignment horizontal="center"/>
    </xf>
    <xf numFmtId="0" fontId="0" fillId="0" borderId="0" xfId="0" applyBorder="1" applyAlignment="1">
      <alignment horizontal="center" vertical="center"/>
    </xf>
    <xf numFmtId="165" fontId="0" fillId="0" borderId="0" xfId="0" applyNumberFormat="1" applyBorder="1" applyAlignment="1">
      <alignment horizontal="center" vertical="center"/>
    </xf>
    <xf numFmtId="165" fontId="61" fillId="6" borderId="1" xfId="0" applyNumberFormat="1" applyFont="1" applyFill="1" applyBorder="1" applyAlignment="1">
      <alignment horizontal="center" vertical="center"/>
    </xf>
    <xf numFmtId="165" fontId="55" fillId="2" borderId="1" xfId="0" applyNumberFormat="1" applyFont="1" applyFill="1" applyBorder="1" applyAlignment="1">
      <alignment horizontal="center" vertical="center"/>
    </xf>
    <xf numFmtId="0" fontId="2" fillId="0" borderId="0" xfId="1" applyFill="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34" borderId="1" xfId="0" applyFill="1" applyBorder="1" applyAlignment="1">
      <alignment horizontal="center" vertical="center"/>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33" borderId="1" xfId="0" applyFill="1" applyBorder="1" applyAlignment="1">
      <alignment horizontal="center" vertical="center" wrapText="1"/>
    </xf>
    <xf numFmtId="0" fontId="0" fillId="0" borderId="1" xfId="0" applyFill="1" applyBorder="1" applyAlignment="1">
      <alignment horizontal="center" vertical="center" wrapText="1"/>
    </xf>
    <xf numFmtId="165" fontId="61" fillId="6" borderId="1" xfId="0" quotePrefix="1" applyNumberFormat="1" applyFont="1" applyFill="1" applyBorder="1" applyAlignment="1">
      <alignment horizontal="center" vertical="center"/>
    </xf>
    <xf numFmtId="165" fontId="61" fillId="0" borderId="1" xfId="0" applyNumberFormat="1" applyFont="1" applyFill="1" applyBorder="1" applyAlignment="1">
      <alignment horizontal="center" vertical="center"/>
    </xf>
    <xf numFmtId="0" fontId="0" fillId="32" borderId="1" xfId="0" applyFont="1" applyFill="1" applyBorder="1" applyAlignment="1">
      <alignment horizontal="center" vertical="center"/>
    </xf>
    <xf numFmtId="0" fontId="0" fillId="0" borderId="0" xfId="0" applyFill="1" applyBorder="1" applyAlignment="1">
      <alignment horizontal="center"/>
    </xf>
    <xf numFmtId="0" fontId="0" fillId="0" borderId="0" xfId="0" applyFill="1" applyBorder="1" applyAlignment="1">
      <alignment horizontal="center"/>
    </xf>
    <xf numFmtId="165" fontId="29" fillId="35" borderId="1" xfId="0" applyNumberFormat="1" applyFont="1" applyFill="1" applyBorder="1" applyAlignment="1">
      <alignment horizontal="center" vertical="center"/>
    </xf>
    <xf numFmtId="0" fontId="31" fillId="0" borderId="0" xfId="1" applyFont="1" applyFill="1" applyBorder="1" applyAlignment="1">
      <alignment horizontal="center"/>
    </xf>
    <xf numFmtId="174" fontId="0" fillId="0" borderId="0" xfId="0" applyNumberFormat="1" applyFill="1" applyBorder="1" applyAlignment="1">
      <alignment horizontal="center"/>
    </xf>
    <xf numFmtId="165" fontId="29" fillId="18" borderId="1" xfId="0" applyNumberFormat="1" applyFont="1" applyFill="1" applyBorder="1" applyAlignment="1">
      <alignment horizontal="center" vertical="center"/>
    </xf>
    <xf numFmtId="165" fontId="1" fillId="6" borderId="0" xfId="0" applyNumberFormat="1" applyFont="1" applyFill="1" applyBorder="1" applyAlignment="1">
      <alignment horizontal="center" vertical="center"/>
    </xf>
    <xf numFmtId="0" fontId="23" fillId="29" borderId="1" xfId="0" applyFont="1" applyFill="1" applyBorder="1" applyAlignment="1">
      <alignment horizontal="center"/>
    </xf>
    <xf numFmtId="165" fontId="1" fillId="18"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23" fillId="0" borderId="0" xfId="0" applyFont="1" applyFill="1" applyBorder="1" applyAlignment="1">
      <alignment horizontal="center"/>
    </xf>
    <xf numFmtId="0" fontId="27" fillId="0" borderId="0" xfId="1" applyFont="1" applyFill="1" applyBorder="1" applyAlignment="1" applyProtection="1"/>
    <xf numFmtId="0" fontId="27" fillId="0" borderId="0" xfId="1" applyFont="1" applyFill="1" applyBorder="1" applyAlignment="1" applyProtection="1">
      <alignment horizontal="left"/>
    </xf>
    <xf numFmtId="0" fontId="28" fillId="0" borderId="0" xfId="1" applyFont="1" applyFill="1" applyBorder="1" applyAlignment="1" applyProtection="1">
      <alignment horizontal="right"/>
    </xf>
    <xf numFmtId="165" fontId="29" fillId="0" borderId="0" xfId="0" applyNumberFormat="1" applyFont="1" applyFill="1" applyBorder="1" applyAlignment="1">
      <alignment horizontal="center" vertical="center"/>
    </xf>
    <xf numFmtId="0" fontId="27" fillId="0" borderId="0" xfId="0" applyFont="1" applyFill="1" applyBorder="1" applyAlignment="1">
      <alignment horizontal="left"/>
    </xf>
    <xf numFmtId="0" fontId="26" fillId="0" borderId="0" xfId="0" applyFont="1" applyFill="1" applyBorder="1" applyAlignment="1">
      <alignment horizontal="left"/>
    </xf>
    <xf numFmtId="165" fontId="0" fillId="0" borderId="0" xfId="0" applyNumberFormat="1" applyFont="1" applyFill="1" applyBorder="1" applyAlignment="1">
      <alignment horizontal="center" vertical="center"/>
    </xf>
    <xf numFmtId="0" fontId="26" fillId="0" borderId="0" xfId="1" applyFont="1" applyFill="1" applyBorder="1" applyAlignment="1" applyProtection="1">
      <alignment horizontal="left"/>
    </xf>
    <xf numFmtId="165" fontId="0" fillId="0" borderId="0" xfId="0" quotePrefix="1" applyNumberFormat="1" applyFill="1" applyBorder="1" applyAlignment="1">
      <alignment horizontal="center" vertical="center"/>
    </xf>
    <xf numFmtId="165" fontId="61" fillId="0" borderId="0" xfId="0" applyNumberFormat="1" applyFont="1" applyFill="1" applyBorder="1" applyAlignment="1">
      <alignment horizontal="center" vertical="center"/>
    </xf>
    <xf numFmtId="0" fontId="27" fillId="0" borderId="0" xfId="0" applyFont="1" applyFill="1" applyBorder="1"/>
    <xf numFmtId="171" fontId="22" fillId="0" borderId="0" xfId="0" applyNumberFormat="1" applyFont="1" applyFill="1" applyBorder="1" applyAlignment="1">
      <alignment horizontal="center" vertical="center"/>
    </xf>
    <xf numFmtId="165" fontId="22" fillId="0" borderId="0" xfId="0" applyNumberFormat="1" applyFont="1" applyFill="1" applyBorder="1" applyAlignment="1">
      <alignment horizontal="center" vertical="center"/>
    </xf>
    <xf numFmtId="0" fontId="25" fillId="0" borderId="0" xfId="0" applyFont="1" applyFill="1" applyBorder="1"/>
    <xf numFmtId="9" fontId="1" fillId="0" borderId="0" xfId="0" applyNumberFormat="1" applyFont="1" applyFill="1" applyBorder="1"/>
    <xf numFmtId="0" fontId="24" fillId="0" borderId="0" xfId="0" applyFont="1" applyFill="1" applyBorder="1"/>
    <xf numFmtId="170" fontId="1" fillId="0" borderId="0" xfId="0" applyNumberFormat="1" applyFont="1" applyFill="1" applyBorder="1"/>
    <xf numFmtId="0" fontId="6" fillId="0" borderId="0" xfId="0" applyFont="1" applyAlignment="1">
      <alignment horizontal="center"/>
    </xf>
    <xf numFmtId="8" fontId="0" fillId="0" borderId="1" xfId="0" applyNumberFormat="1" applyBorder="1" applyAlignment="1">
      <alignment horizontal="center" vertical="center"/>
    </xf>
    <xf numFmtId="8" fontId="0" fillId="0" borderId="1" xfId="0" applyNumberFormat="1" applyBorder="1" applyAlignment="1">
      <alignment horizontal="center" vertical="center" wrapText="1"/>
    </xf>
    <xf numFmtId="0" fontId="44" fillId="0" borderId="6" xfId="0" applyFont="1" applyFill="1" applyBorder="1" applyAlignment="1">
      <alignment horizontal="center" vertical="center" wrapText="1"/>
    </xf>
    <xf numFmtId="0" fontId="44" fillId="0" borderId="2" xfId="0" applyFont="1" applyFill="1" applyBorder="1" applyAlignment="1">
      <alignment horizontal="center" vertical="center" wrapText="1"/>
    </xf>
    <xf numFmtId="0" fontId="44" fillId="0" borderId="7" xfId="0" applyFont="1" applyFill="1" applyBorder="1" applyAlignment="1">
      <alignment horizontal="center" vertical="center" wrapText="1"/>
    </xf>
    <xf numFmtId="0" fontId="44" fillId="0" borderId="13" xfId="0" applyFont="1" applyFill="1" applyBorder="1" applyAlignment="1">
      <alignment horizontal="center" vertical="center" wrapText="1"/>
    </xf>
    <xf numFmtId="0" fontId="44" fillId="0" borderId="0" xfId="0" applyFont="1" applyFill="1" applyBorder="1" applyAlignment="1">
      <alignment horizontal="center" vertical="center" wrapText="1"/>
    </xf>
    <xf numFmtId="0" fontId="44" fillId="0" borderId="12" xfId="0" applyFont="1" applyFill="1" applyBorder="1" applyAlignment="1">
      <alignment horizontal="center" vertical="center" wrapText="1"/>
    </xf>
    <xf numFmtId="0" fontId="44" fillId="0" borderId="8" xfId="0" applyFont="1" applyFill="1" applyBorder="1" applyAlignment="1">
      <alignment horizontal="center" vertical="center" wrapText="1"/>
    </xf>
    <xf numFmtId="0" fontId="44" fillId="0" borderId="9" xfId="0" applyFont="1" applyFill="1" applyBorder="1" applyAlignment="1">
      <alignment horizontal="center" vertical="center" wrapText="1"/>
    </xf>
    <xf numFmtId="0" fontId="44" fillId="0" borderId="10" xfId="0" applyFont="1" applyFill="1" applyBorder="1" applyAlignment="1">
      <alignment horizontal="center" vertical="center" wrapText="1"/>
    </xf>
    <xf numFmtId="0" fontId="64" fillId="0" borderId="6"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7" xfId="0" applyFont="1" applyBorder="1" applyAlignment="1">
      <alignment horizontal="center" vertical="center" wrapText="1"/>
    </xf>
    <xf numFmtId="0" fontId="64" fillId="0" borderId="13" xfId="0" applyFont="1" applyBorder="1" applyAlignment="1">
      <alignment horizontal="center" vertical="center" wrapText="1"/>
    </xf>
    <xf numFmtId="0" fontId="64" fillId="0" borderId="0" xfId="0" applyFont="1" applyBorder="1" applyAlignment="1">
      <alignment horizontal="center" vertical="center" wrapText="1"/>
    </xf>
    <xf numFmtId="0" fontId="64" fillId="0" borderId="12" xfId="0" applyFont="1" applyBorder="1" applyAlignment="1">
      <alignment horizontal="center" vertical="center" wrapText="1"/>
    </xf>
    <xf numFmtId="0" fontId="64" fillId="0" borderId="8"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10" xfId="0" applyFont="1" applyBorder="1" applyAlignment="1">
      <alignment horizontal="center" vertical="center" wrapText="1"/>
    </xf>
    <xf numFmtId="0" fontId="14" fillId="4" borderId="11" xfId="0" applyFont="1" applyFill="1" applyBorder="1" applyAlignment="1">
      <alignment horizontal="center" vertical="center"/>
    </xf>
    <xf numFmtId="0" fontId="14" fillId="4" borderId="4" xfId="0" applyFont="1" applyFill="1" applyBorder="1" applyAlignment="1">
      <alignment horizontal="center" vertical="center"/>
    </xf>
    <xf numFmtId="0" fontId="14" fillId="4" borderId="3" xfId="0" applyFont="1" applyFill="1" applyBorder="1" applyAlignment="1">
      <alignment horizontal="center" vertical="center"/>
    </xf>
    <xf numFmtId="0" fontId="0" fillId="0" borderId="6" xfId="0" applyFont="1" applyBorder="1" applyAlignment="1">
      <alignment horizontal="center" wrapText="1"/>
    </xf>
    <xf numFmtId="0" fontId="0" fillId="0" borderId="2" xfId="0" applyFont="1" applyBorder="1" applyAlignment="1">
      <alignment horizontal="center" wrapText="1"/>
    </xf>
    <xf numFmtId="0" fontId="0" fillId="0" borderId="7" xfId="0" applyFont="1" applyBorder="1" applyAlignment="1">
      <alignment horizontal="center" wrapText="1"/>
    </xf>
    <xf numFmtId="0" fontId="0" fillId="0" borderId="13" xfId="0" applyFont="1" applyBorder="1" applyAlignment="1">
      <alignment horizontal="center" wrapText="1"/>
    </xf>
    <xf numFmtId="0" fontId="0" fillId="0" borderId="0" xfId="0" applyFont="1" applyBorder="1" applyAlignment="1">
      <alignment horizontal="center" wrapText="1"/>
    </xf>
    <xf numFmtId="0" fontId="0" fillId="0" borderId="12" xfId="0" applyFont="1" applyBorder="1" applyAlignment="1">
      <alignment horizontal="center" wrapText="1"/>
    </xf>
    <xf numFmtId="0" fontId="0" fillId="0" borderId="8" xfId="0" applyFont="1" applyBorder="1" applyAlignment="1">
      <alignment horizontal="center" wrapText="1"/>
    </xf>
    <xf numFmtId="0" fontId="0" fillId="0" borderId="9" xfId="0" applyFont="1" applyBorder="1" applyAlignment="1">
      <alignment horizontal="center" wrapText="1"/>
    </xf>
    <xf numFmtId="0" fontId="0" fillId="0" borderId="10" xfId="0" applyFont="1" applyBorder="1" applyAlignment="1">
      <alignment horizontal="center" wrapText="1"/>
    </xf>
    <xf numFmtId="0" fontId="0" fillId="0" borderId="6"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9" fillId="4" borderId="11" xfId="0" applyFont="1" applyFill="1" applyBorder="1" applyAlignment="1">
      <alignment horizontal="center" vertical="center"/>
    </xf>
    <xf numFmtId="0" fontId="9" fillId="4" borderId="4" xfId="0" applyFont="1" applyFill="1" applyBorder="1" applyAlignment="1">
      <alignment horizontal="center" vertical="center"/>
    </xf>
    <xf numFmtId="0" fontId="9" fillId="4" borderId="3" xfId="0" applyFont="1" applyFill="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64" fillId="0" borderId="6" xfId="0" applyFont="1" applyBorder="1" applyAlignment="1">
      <alignment horizontal="center" vertical="center"/>
    </xf>
    <xf numFmtId="0" fontId="64" fillId="0" borderId="7" xfId="0" applyFont="1" applyBorder="1" applyAlignment="1">
      <alignment horizontal="center" vertical="center"/>
    </xf>
    <xf numFmtId="0" fontId="64" fillId="0" borderId="8" xfId="0" applyFont="1" applyBorder="1" applyAlignment="1">
      <alignment horizontal="center" vertical="center"/>
    </xf>
    <xf numFmtId="0" fontId="64" fillId="0" borderId="10" xfId="0" applyFont="1" applyBorder="1" applyAlignment="1">
      <alignment horizontal="center" vertical="center"/>
    </xf>
    <xf numFmtId="0" fontId="64" fillId="0" borderId="2" xfId="0" applyFont="1" applyBorder="1" applyAlignment="1">
      <alignment horizontal="center" vertical="center"/>
    </xf>
    <xf numFmtId="0" fontId="64" fillId="0" borderId="9" xfId="0" applyFont="1" applyBorder="1" applyAlignment="1">
      <alignment horizontal="center" vertical="center"/>
    </xf>
    <xf numFmtId="0" fontId="64" fillId="0" borderId="11" xfId="0" applyFont="1" applyBorder="1" applyAlignment="1">
      <alignment horizontal="center" vertical="center"/>
    </xf>
    <xf numFmtId="0" fontId="64" fillId="0" borderId="4" xfId="0" applyFont="1" applyBorder="1" applyAlignment="1">
      <alignment horizontal="center" vertical="center"/>
    </xf>
    <xf numFmtId="0" fontId="64" fillId="0" borderId="3" xfId="0" applyFont="1" applyBorder="1" applyAlignment="1">
      <alignment horizontal="center" vertical="center"/>
    </xf>
    <xf numFmtId="0" fontId="4" fillId="0" borderId="1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62" fillId="0" borderId="0" xfId="0" applyFont="1" applyFill="1" applyBorder="1" applyAlignment="1">
      <alignment horizontal="center" vertical="center"/>
    </xf>
    <xf numFmtId="0" fontId="63" fillId="0" borderId="0" xfId="0" applyFont="1" applyFill="1" applyBorder="1" applyAlignment="1">
      <alignment horizontal="center" vertical="center" wrapText="1"/>
    </xf>
    <xf numFmtId="0" fontId="10" fillId="3" borderId="0" xfId="0" applyFont="1" applyFill="1" applyAlignment="1">
      <alignment horizontal="left" vertical="center"/>
    </xf>
    <xf numFmtId="0" fontId="12" fillId="4" borderId="1" xfId="0" applyFont="1" applyFill="1" applyBorder="1" applyAlignment="1">
      <alignment horizontal="center" vertical="center"/>
    </xf>
    <xf numFmtId="0" fontId="64" fillId="0" borderId="1" xfId="0" applyFont="1" applyBorder="1" applyAlignment="1">
      <alignment horizontal="center" vertical="center" wrapText="1"/>
    </xf>
    <xf numFmtId="0" fontId="64" fillId="0" borderId="1" xfId="0" applyFont="1" applyBorder="1" applyAlignment="1">
      <alignment horizontal="center" vertical="center"/>
    </xf>
    <xf numFmtId="0" fontId="64" fillId="0" borderId="5" xfId="0" applyFont="1" applyBorder="1" applyAlignment="1">
      <alignment horizontal="center" vertical="center"/>
    </xf>
    <xf numFmtId="0" fontId="0" fillId="0" borderId="1" xfId="0" applyBorder="1" applyAlignment="1">
      <alignment horizontal="center" wrapText="1"/>
    </xf>
    <xf numFmtId="0" fontId="10" fillId="4" borderId="11"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3"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3" xfId="0" applyFont="1" applyFill="1" applyBorder="1" applyAlignment="1">
      <alignment horizontal="center" vertical="center"/>
    </xf>
    <xf numFmtId="0" fontId="43" fillId="2" borderId="1" xfId="0" applyFont="1" applyFill="1"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xf>
    <xf numFmtId="0" fontId="1" fillId="8"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165" fontId="0" fillId="0" borderId="5" xfId="0" applyNumberFormat="1" applyBorder="1" applyAlignment="1">
      <alignment horizontal="center" vertical="center"/>
    </xf>
    <xf numFmtId="165" fontId="0" fillId="0" borderId="14" xfId="0" applyNumberFormat="1"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1" fillId="0" borderId="5" xfId="0" applyFont="1" applyBorder="1" applyAlignment="1">
      <alignment horizontal="center" vertical="center"/>
    </xf>
    <xf numFmtId="0" fontId="1" fillId="0" borderId="14" xfId="0" applyFont="1" applyBorder="1" applyAlignment="1">
      <alignment horizontal="center" vertical="center"/>
    </xf>
    <xf numFmtId="166" fontId="1" fillId="0" borderId="5" xfId="0" applyNumberFormat="1" applyFont="1" applyBorder="1" applyAlignment="1">
      <alignment horizontal="center" vertical="center"/>
    </xf>
    <xf numFmtId="166" fontId="1" fillId="0" borderId="14" xfId="0" applyNumberFormat="1" applyFont="1" applyBorder="1" applyAlignment="1">
      <alignment horizontal="center" vertical="center"/>
    </xf>
    <xf numFmtId="165" fontId="0" fillId="5" borderId="5" xfId="0" applyNumberFormat="1" applyFill="1" applyBorder="1" applyAlignment="1">
      <alignment horizontal="center" vertical="center"/>
    </xf>
    <xf numFmtId="165" fontId="0" fillId="5" borderId="14" xfId="0" applyNumberFormat="1" applyFill="1"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3" fillId="2" borderId="6"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9" xfId="0" applyFont="1" applyFill="1" applyBorder="1" applyAlignment="1">
      <alignment horizontal="center" vertical="center"/>
    </xf>
    <xf numFmtId="0" fontId="13" fillId="2" borderId="10"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 xfId="0" applyFont="1" applyFill="1" applyBorder="1" applyAlignment="1">
      <alignment horizontal="center" vertical="center"/>
    </xf>
    <xf numFmtId="0" fontId="13" fillId="2" borderId="11"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0" applyFont="1" applyFill="1" applyBorder="1" applyAlignment="1">
      <alignment horizontal="center" vertical="center" wrapText="1"/>
    </xf>
    <xf numFmtId="0" fontId="13" fillId="2" borderId="14" xfId="0" applyFont="1" applyFill="1" applyBorder="1" applyAlignment="1">
      <alignment horizontal="center" vertical="center" wrapText="1"/>
    </xf>
    <xf numFmtId="0" fontId="0" fillId="22" borderId="11" xfId="0" applyFill="1" applyBorder="1" applyAlignment="1">
      <alignment horizontal="center" vertical="center"/>
    </xf>
    <xf numFmtId="0" fontId="0" fillId="22" borderId="4" xfId="0" applyFill="1" applyBorder="1" applyAlignment="1">
      <alignment horizontal="center" vertical="center"/>
    </xf>
    <xf numFmtId="0" fontId="0" fillId="22" borderId="3" xfId="0" applyFill="1" applyBorder="1" applyAlignment="1">
      <alignment horizontal="center" vertical="center"/>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0" xfId="0" applyFill="1" applyBorder="1" applyAlignment="1">
      <alignment horizontal="center"/>
    </xf>
    <xf numFmtId="0" fontId="0" fillId="0" borderId="1" xfId="0" applyBorder="1" applyAlignment="1">
      <alignment horizontal="center" vertical="center" wrapText="1"/>
    </xf>
    <xf numFmtId="173" fontId="0" fillId="0" borderId="5" xfId="0" applyNumberFormat="1" applyBorder="1" applyAlignment="1">
      <alignment horizontal="center" vertical="center"/>
    </xf>
    <xf numFmtId="173" fontId="0" fillId="0" borderId="15" xfId="0" applyNumberFormat="1" applyBorder="1" applyAlignment="1">
      <alignment horizontal="center" vertical="center"/>
    </xf>
    <xf numFmtId="173" fontId="0" fillId="0" borderId="14" xfId="0" applyNumberFormat="1" applyBorder="1" applyAlignment="1">
      <alignment horizontal="center" vertical="center"/>
    </xf>
    <xf numFmtId="0" fontId="0" fillId="22" borderId="1" xfId="0" applyFill="1" applyBorder="1" applyAlignment="1">
      <alignment horizontal="center" vertical="center"/>
    </xf>
    <xf numFmtId="0" fontId="0" fillId="5" borderId="1" xfId="0" applyFill="1" applyBorder="1" applyAlignment="1">
      <alignment horizontal="center"/>
    </xf>
    <xf numFmtId="0" fontId="0" fillId="9" borderId="1" xfId="0" applyFill="1" applyBorder="1" applyAlignment="1">
      <alignment horizontal="center"/>
    </xf>
    <xf numFmtId="0" fontId="0" fillId="15" borderId="1" xfId="0" applyFill="1" applyBorder="1" applyAlignment="1">
      <alignment horizontal="center"/>
    </xf>
    <xf numFmtId="6" fontId="0" fillId="0" borderId="5" xfId="0" applyNumberFormat="1" applyBorder="1" applyAlignment="1">
      <alignment horizontal="center" vertical="center"/>
    </xf>
    <xf numFmtId="0" fontId="0" fillId="0" borderId="15" xfId="0" applyBorder="1" applyAlignment="1">
      <alignment horizontal="center" vertical="center"/>
    </xf>
    <xf numFmtId="0" fontId="0" fillId="13" borderId="1" xfId="0" applyFill="1" applyBorder="1" applyAlignment="1">
      <alignment horizontal="center"/>
    </xf>
    <xf numFmtId="0" fontId="0" fillId="18" borderId="1" xfId="0" applyFill="1" applyBorder="1" applyAlignment="1">
      <alignment horizontal="center"/>
    </xf>
    <xf numFmtId="6" fontId="0" fillId="0" borderId="1" xfId="0" applyNumberFormat="1" applyBorder="1" applyAlignment="1">
      <alignment horizontal="center" vertical="center"/>
    </xf>
    <xf numFmtId="0" fontId="0" fillId="0" borderId="1" xfId="0" applyBorder="1" applyAlignment="1">
      <alignment horizontal="center" vertical="center"/>
    </xf>
    <xf numFmtId="0" fontId="0" fillId="23" borderId="1" xfId="0" applyFill="1" applyBorder="1" applyAlignment="1">
      <alignment horizontal="center"/>
    </xf>
    <xf numFmtId="0" fontId="0" fillId="19" borderId="1" xfId="0" applyFill="1" applyBorder="1" applyAlignment="1">
      <alignment horizontal="center"/>
    </xf>
    <xf numFmtId="0" fontId="0" fillId="7" borderId="1" xfId="0" applyFill="1" applyBorder="1" applyAlignment="1">
      <alignment horizontal="center"/>
    </xf>
    <xf numFmtId="0" fontId="0" fillId="21" borderId="1" xfId="0" applyFill="1" applyBorder="1" applyAlignment="1">
      <alignment horizontal="center"/>
    </xf>
    <xf numFmtId="0" fontId="48" fillId="24" borderId="1" xfId="0" applyFont="1" applyFill="1" applyBorder="1" applyAlignment="1">
      <alignment horizontal="center" vertical="center"/>
    </xf>
    <xf numFmtId="0" fontId="23" fillId="0" borderId="1" xfId="0" applyFont="1" applyFill="1" applyBorder="1" applyAlignment="1">
      <alignment horizontal="center" vertical="center" wrapText="1"/>
    </xf>
    <xf numFmtId="0" fontId="47" fillId="0" borderId="1" xfId="0" applyFont="1" applyFill="1" applyBorder="1" applyAlignment="1">
      <alignment horizontal="center" vertical="center" wrapText="1"/>
    </xf>
    <xf numFmtId="0" fontId="48"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1" xfId="0" applyBorder="1" applyAlignment="1">
      <alignment horizontal="center"/>
    </xf>
    <xf numFmtId="0" fontId="0" fillId="0" borderId="3" xfId="0" applyBorder="1" applyAlignment="1">
      <alignment horizontal="center"/>
    </xf>
    <xf numFmtId="0" fontId="1" fillId="24" borderId="1" xfId="0" applyFont="1" applyFill="1" applyBorder="1" applyAlignment="1">
      <alignment horizontal="center" vertical="center"/>
    </xf>
    <xf numFmtId="0" fontId="0" fillId="0" borderId="4" xfId="0" applyBorder="1" applyAlignment="1">
      <alignment horizontal="center"/>
    </xf>
    <xf numFmtId="0" fontId="0" fillId="24" borderId="8" xfId="0" applyFill="1" applyBorder="1" applyAlignment="1">
      <alignment horizontal="center" vertical="center"/>
    </xf>
    <xf numFmtId="0" fontId="0" fillId="24" borderId="10" xfId="0" applyFill="1" applyBorder="1" applyAlignment="1">
      <alignment horizontal="center" vertical="center"/>
    </xf>
    <xf numFmtId="165" fontId="0" fillId="19" borderId="5" xfId="0" applyNumberFormat="1" applyFill="1" applyBorder="1" applyAlignment="1">
      <alignment horizontal="center" vertical="center"/>
    </xf>
    <xf numFmtId="165" fontId="0" fillId="19" borderId="14" xfId="0" applyNumberFormat="1" applyFill="1" applyBorder="1" applyAlignment="1">
      <alignment horizontal="center" vertical="center"/>
    </xf>
    <xf numFmtId="165" fontId="0" fillId="13" borderId="5" xfId="0" applyNumberFormat="1" applyFill="1" applyBorder="1" applyAlignment="1">
      <alignment horizontal="center" vertical="center"/>
    </xf>
    <xf numFmtId="165" fontId="0" fillId="13" borderId="14" xfId="0" applyNumberFormat="1" applyFill="1" applyBorder="1" applyAlignment="1">
      <alignment horizontal="center" vertical="center"/>
    </xf>
    <xf numFmtId="0" fontId="0" fillId="24" borderId="11" xfId="0" applyFill="1" applyBorder="1" applyAlignment="1">
      <alignment horizontal="center" vertical="center"/>
    </xf>
    <xf numFmtId="0" fontId="0" fillId="24" borderId="3" xfId="0" applyFill="1" applyBorder="1" applyAlignment="1">
      <alignment horizontal="center" vertical="center"/>
    </xf>
    <xf numFmtId="0" fontId="1" fillId="25" borderId="1" xfId="0" applyFont="1" applyFill="1" applyBorder="1" applyAlignment="1">
      <alignment horizontal="center" vertical="center"/>
    </xf>
    <xf numFmtId="0" fontId="0" fillId="0" borderId="1" xfId="0" applyBorder="1" applyAlignment="1">
      <alignment horizontal="center"/>
    </xf>
    <xf numFmtId="0" fontId="0" fillId="0" borderId="0" xfId="0" applyAlignment="1">
      <alignment horizontal="center" wrapText="1"/>
    </xf>
    <xf numFmtId="165" fontId="0" fillId="13" borderId="11" xfId="0" applyNumberFormat="1" applyFont="1" applyFill="1" applyBorder="1" applyAlignment="1">
      <alignment horizontal="center" vertical="center"/>
    </xf>
    <xf numFmtId="165" fontId="0" fillId="13" borderId="3" xfId="0" applyNumberFormat="1" applyFont="1" applyFill="1" applyBorder="1" applyAlignment="1">
      <alignment horizontal="center" vertical="center"/>
    </xf>
    <xf numFmtId="165" fontId="0" fillId="19" borderId="11" xfId="0" applyNumberFormat="1" applyFont="1" applyFill="1" applyBorder="1" applyAlignment="1">
      <alignment horizontal="center" vertical="center"/>
    </xf>
    <xf numFmtId="165" fontId="0" fillId="19" borderId="3" xfId="0" applyNumberFormat="1" applyFont="1" applyFill="1" applyBorder="1" applyAlignment="1">
      <alignment horizontal="center" vertical="center"/>
    </xf>
    <xf numFmtId="0" fontId="0" fillId="2" borderId="11"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1" fillId="26" borderId="11" xfId="0" applyFont="1" applyFill="1" applyBorder="1" applyAlignment="1">
      <alignment horizontal="center" vertical="center"/>
    </xf>
    <xf numFmtId="0" fontId="1" fillId="26" borderId="4" xfId="0" applyFont="1" applyFill="1" applyBorder="1" applyAlignment="1">
      <alignment horizontal="center" vertical="center"/>
    </xf>
    <xf numFmtId="0" fontId="1" fillId="26" borderId="3" xfId="0" applyFont="1" applyFill="1" applyBorder="1" applyAlignment="1">
      <alignment horizontal="center" vertical="center"/>
    </xf>
    <xf numFmtId="0" fontId="43" fillId="0" borderId="11" xfId="0" applyFont="1" applyBorder="1" applyAlignment="1">
      <alignment horizontal="center"/>
    </xf>
    <xf numFmtId="0" fontId="43" fillId="0" borderId="4" xfId="0" applyFont="1" applyBorder="1" applyAlignment="1">
      <alignment horizontal="center"/>
    </xf>
    <xf numFmtId="0" fontId="43" fillId="0" borderId="3" xfId="0" applyFont="1" applyBorder="1" applyAlignment="1">
      <alignment horizontal="center"/>
    </xf>
    <xf numFmtId="165" fontId="1" fillId="26" borderId="1" xfId="0" applyNumberFormat="1" applyFont="1" applyFill="1" applyBorder="1" applyAlignment="1">
      <alignment horizontal="center" vertical="center"/>
    </xf>
    <xf numFmtId="165" fontId="0" fillId="5" borderId="11" xfId="0" applyNumberFormat="1" applyFont="1" applyFill="1" applyBorder="1" applyAlignment="1">
      <alignment horizontal="center" vertical="center"/>
    </xf>
    <xf numFmtId="165" fontId="0" fillId="5" borderId="3" xfId="0" applyNumberFormat="1" applyFont="1" applyFill="1" applyBorder="1" applyAlignment="1">
      <alignment horizontal="center" vertical="center"/>
    </xf>
    <xf numFmtId="0" fontId="1" fillId="2" borderId="1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19" borderId="1" xfId="0" applyFill="1" applyBorder="1" applyAlignment="1">
      <alignment horizontal="center" vertical="center"/>
    </xf>
    <xf numFmtId="0" fontId="0" fillId="9" borderId="6" xfId="0" applyFill="1" applyBorder="1" applyAlignment="1">
      <alignment horizontal="center" vertical="center"/>
    </xf>
    <xf numFmtId="0" fontId="0" fillId="9" borderId="7" xfId="0" applyFill="1" applyBorder="1" applyAlignment="1">
      <alignment horizontal="center" vertical="center"/>
    </xf>
    <xf numFmtId="0" fontId="0" fillId="9" borderId="13" xfId="0" applyFill="1" applyBorder="1" applyAlignment="1">
      <alignment horizontal="center" vertical="center"/>
    </xf>
    <xf numFmtId="0" fontId="0" fillId="9" borderId="12" xfId="0" applyFill="1" applyBorder="1" applyAlignment="1">
      <alignment horizontal="center" vertical="center"/>
    </xf>
    <xf numFmtId="0" fontId="0" fillId="9" borderId="8" xfId="0" applyFill="1" applyBorder="1" applyAlignment="1">
      <alignment horizontal="center" vertical="center"/>
    </xf>
    <xf numFmtId="0" fontId="0" fillId="9" borderId="10" xfId="0" applyFill="1" applyBorder="1" applyAlignment="1">
      <alignment horizontal="center" vertical="center"/>
    </xf>
    <xf numFmtId="0" fontId="0" fillId="13" borderId="11" xfId="0" applyFill="1" applyBorder="1" applyAlignment="1">
      <alignment horizontal="center" vertical="center"/>
    </xf>
    <xf numFmtId="0" fontId="0" fillId="13" borderId="3" xfId="0" applyFill="1" applyBorder="1" applyAlignment="1">
      <alignment horizontal="center" vertical="center"/>
    </xf>
    <xf numFmtId="0" fontId="0" fillId="9" borderId="11" xfId="0" applyFill="1" applyBorder="1" applyAlignment="1">
      <alignment horizontal="center" vertical="center"/>
    </xf>
    <xf numFmtId="0" fontId="0" fillId="9" borderId="3"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3" xfId="0" applyFill="1" applyBorder="1" applyAlignment="1">
      <alignment horizontal="center" vertical="center"/>
    </xf>
    <xf numFmtId="0" fontId="0" fillId="2" borderId="12" xfId="0" applyFill="1" applyBorder="1" applyAlignment="1">
      <alignment horizontal="center" vertic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51" fillId="15" borderId="0" xfId="0" applyFont="1" applyFill="1" applyAlignment="1">
      <alignment horizontal="center"/>
    </xf>
    <xf numFmtId="0" fontId="0" fillId="14" borderId="6" xfId="0" applyFill="1" applyBorder="1" applyAlignment="1">
      <alignment horizontal="center" vertical="center"/>
    </xf>
    <xf numFmtId="0" fontId="0" fillId="14" borderId="7" xfId="0" applyFill="1" applyBorder="1" applyAlignment="1">
      <alignment horizontal="center" vertical="center"/>
    </xf>
    <xf numFmtId="0" fontId="0" fillId="14" borderId="13" xfId="0" applyFill="1" applyBorder="1" applyAlignment="1">
      <alignment horizontal="center" vertical="center"/>
    </xf>
    <xf numFmtId="0" fontId="0" fillId="14" borderId="12" xfId="0" applyFill="1" applyBorder="1" applyAlignment="1">
      <alignment horizontal="center" vertical="center"/>
    </xf>
    <xf numFmtId="0" fontId="0" fillId="14" borderId="8" xfId="0" applyFill="1" applyBorder="1" applyAlignment="1">
      <alignment horizontal="center" vertical="center"/>
    </xf>
    <xf numFmtId="0" fontId="0" fillId="14" borderId="10" xfId="0" applyFill="1" applyBorder="1" applyAlignment="1">
      <alignment horizontal="center" vertical="center"/>
    </xf>
    <xf numFmtId="0" fontId="0" fillId="0" borderId="11" xfId="0" applyFill="1" applyBorder="1" applyAlignment="1">
      <alignment horizontal="center" vertical="center"/>
    </xf>
    <xf numFmtId="0" fontId="0" fillId="0" borderId="3" xfId="0" applyFill="1" applyBorder="1" applyAlignment="1">
      <alignment horizontal="center" vertical="center"/>
    </xf>
    <xf numFmtId="0" fontId="1" fillId="26"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0" xfId="0" applyFont="1" applyFill="1" applyBorder="1" applyAlignment="1">
      <alignment horizontal="center" vertical="center"/>
    </xf>
    <xf numFmtId="0" fontId="0" fillId="18" borderId="5" xfId="0" applyFill="1" applyBorder="1" applyAlignment="1">
      <alignment horizontal="center" vertical="center"/>
    </xf>
    <xf numFmtId="0" fontId="0" fillId="18" borderId="15" xfId="0" applyFill="1" applyBorder="1" applyAlignment="1">
      <alignment horizontal="center" vertical="center"/>
    </xf>
    <xf numFmtId="0" fontId="0" fillId="18" borderId="14" xfId="0" applyFill="1" applyBorder="1" applyAlignment="1">
      <alignment horizontal="center" vertical="center"/>
    </xf>
    <xf numFmtId="0" fontId="0" fillId="8" borderId="5"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11" xfId="0" applyFont="1" applyBorder="1" applyAlignment="1">
      <alignment horizontal="center" vertical="center"/>
    </xf>
    <xf numFmtId="0" fontId="1" fillId="0" borderId="3" xfId="0" applyFont="1" applyBorder="1" applyAlignment="1">
      <alignment horizontal="center" vertical="center"/>
    </xf>
    <xf numFmtId="0" fontId="52" fillId="0" borderId="1" xfId="0" applyFont="1" applyBorder="1" applyAlignment="1">
      <alignment horizontal="center"/>
    </xf>
    <xf numFmtId="0" fontId="52" fillId="23" borderId="1" xfId="0" applyFont="1" applyFill="1" applyBorder="1" applyAlignment="1">
      <alignment horizontal="center" vertical="center"/>
    </xf>
    <xf numFmtId="0" fontId="22" fillId="0" borderId="11" xfId="2" applyFont="1" applyFill="1" applyBorder="1" applyAlignment="1">
      <alignment horizontal="left" vertical="center"/>
    </xf>
    <xf numFmtId="0" fontId="22" fillId="0" borderId="4" xfId="2" applyFont="1" applyFill="1" applyBorder="1" applyAlignment="1">
      <alignment horizontal="left" vertical="center"/>
    </xf>
    <xf numFmtId="0" fontId="22" fillId="0" borderId="3" xfId="2" applyFont="1" applyFill="1" applyBorder="1" applyAlignment="1">
      <alignment horizontal="left" vertical="center"/>
    </xf>
    <xf numFmtId="0" fontId="0" fillId="6" borderId="13" xfId="0" applyFill="1" applyBorder="1" applyAlignment="1">
      <alignment horizontal="center"/>
    </xf>
    <xf numFmtId="0" fontId="0" fillId="6" borderId="0" xfId="0" applyFill="1" applyBorder="1" applyAlignment="1">
      <alignment horizontal="center"/>
    </xf>
    <xf numFmtId="0" fontId="56" fillId="6" borderId="14" xfId="1" applyFont="1" applyFill="1" applyBorder="1" applyAlignment="1">
      <alignment horizontal="center"/>
    </xf>
    <xf numFmtId="0" fontId="22" fillId="33" borderId="11" xfId="0" applyFont="1" applyFill="1" applyBorder="1" applyAlignment="1">
      <alignment horizontal="center" vertical="center"/>
    </xf>
    <xf numFmtId="0" fontId="22" fillId="33" borderId="3" xfId="0" applyFont="1" applyFill="1" applyBorder="1" applyAlignment="1">
      <alignment horizontal="center" vertical="center"/>
    </xf>
    <xf numFmtId="0" fontId="22" fillId="33" borderId="1" xfId="0" applyFont="1" applyFill="1" applyBorder="1" applyAlignment="1">
      <alignment horizontal="center"/>
    </xf>
    <xf numFmtId="0" fontId="2" fillId="6" borderId="1" xfId="1" applyFill="1" applyBorder="1" applyAlignment="1" applyProtection="1">
      <alignment horizontal="center" wrapText="1"/>
    </xf>
    <xf numFmtId="0" fontId="37" fillId="6" borderId="1" xfId="1" applyFont="1" applyFill="1" applyBorder="1" applyAlignment="1" applyProtection="1">
      <alignment horizontal="center" wrapText="1"/>
    </xf>
    <xf numFmtId="0" fontId="37" fillId="6" borderId="1" xfId="1" applyFont="1" applyFill="1" applyBorder="1" applyAlignment="1">
      <alignment horizontal="center"/>
    </xf>
    <xf numFmtId="0" fontId="37" fillId="0" borderId="1" xfId="1" applyFont="1" applyBorder="1" applyAlignment="1">
      <alignment horizontal="center" vertical="center" wrapText="1"/>
    </xf>
    <xf numFmtId="0" fontId="22" fillId="33" borderId="1" xfId="0" applyFont="1" applyFill="1" applyBorder="1" applyAlignment="1">
      <alignment horizontal="center" vertical="center"/>
    </xf>
    <xf numFmtId="0" fontId="22" fillId="32" borderId="0" xfId="2" applyFont="1" applyFill="1" applyBorder="1" applyAlignment="1">
      <alignment horizontal="left" vertical="center"/>
    </xf>
    <xf numFmtId="0" fontId="57" fillId="6" borderId="1" xfId="1" applyFont="1" applyFill="1" applyBorder="1" applyAlignment="1">
      <alignment horizontal="center" wrapText="1"/>
    </xf>
    <xf numFmtId="0" fontId="2" fillId="6" borderId="1" xfId="1" applyFill="1" applyBorder="1" applyAlignment="1" applyProtection="1">
      <alignment horizontal="center" vertical="center" wrapText="1"/>
    </xf>
    <xf numFmtId="0" fontId="37" fillId="6" borderId="1" xfId="1" applyFont="1" applyFill="1" applyBorder="1" applyAlignment="1" applyProtection="1">
      <alignment horizontal="center" vertical="center" wrapText="1"/>
    </xf>
    <xf numFmtId="0" fontId="0" fillId="6" borderId="13" xfId="0" applyFill="1" applyBorder="1" applyAlignment="1">
      <alignment horizontal="center" vertical="center"/>
    </xf>
    <xf numFmtId="0" fontId="0" fillId="6" borderId="0" xfId="0" applyFill="1" applyBorder="1" applyAlignment="1">
      <alignment horizontal="center" vertical="center"/>
    </xf>
    <xf numFmtId="0" fontId="56" fillId="6" borderId="1" xfId="1" applyFont="1" applyFill="1" applyBorder="1" applyAlignment="1">
      <alignment horizontal="center" vertical="center"/>
    </xf>
    <xf numFmtId="0" fontId="0" fillId="6" borderId="1" xfId="0" applyFill="1" applyBorder="1" applyAlignment="1">
      <alignment horizontal="center"/>
    </xf>
    <xf numFmtId="0" fontId="37" fillId="6" borderId="1" xfId="1" applyFont="1" applyFill="1" applyBorder="1" applyAlignment="1">
      <alignment horizontal="center" vertical="center"/>
    </xf>
    <xf numFmtId="0" fontId="2" fillId="0" borderId="11" xfId="1" applyBorder="1" applyAlignment="1">
      <alignment horizontal="center" wrapText="1"/>
    </xf>
    <xf numFmtId="0" fontId="2" fillId="0" borderId="4" xfId="1" applyBorder="1" applyAlignment="1">
      <alignment horizontal="center" wrapText="1"/>
    </xf>
    <xf numFmtId="0" fontId="2" fillId="0" borderId="3" xfId="1" applyBorder="1" applyAlignment="1">
      <alignment horizontal="center" wrapText="1"/>
    </xf>
    <xf numFmtId="0" fontId="58" fillId="0" borderId="1" xfId="0" applyFont="1" applyBorder="1" applyAlignment="1">
      <alignment horizontal="center" vertical="center" wrapText="1"/>
    </xf>
    <xf numFmtId="0" fontId="57" fillId="0" borderId="1" xfId="1" applyFont="1" applyBorder="1" applyAlignment="1">
      <alignment horizontal="center" wrapText="1"/>
    </xf>
    <xf numFmtId="0" fontId="2" fillId="0" borderId="1" xfId="1" applyBorder="1" applyAlignment="1">
      <alignment horizontal="center" wrapText="1"/>
    </xf>
    <xf numFmtId="0" fontId="57" fillId="6" borderId="1" xfId="1" applyFont="1" applyFill="1" applyBorder="1" applyAlignment="1">
      <alignment horizontal="center" vertical="center" wrapText="1"/>
    </xf>
    <xf numFmtId="0" fontId="53" fillId="28" borderId="11" xfId="2" applyFont="1" applyFill="1" applyBorder="1" applyAlignment="1">
      <alignment horizontal="center" vertical="center"/>
    </xf>
    <xf numFmtId="0" fontId="53" fillId="28" borderId="4" xfId="2" applyFont="1" applyFill="1" applyBorder="1" applyAlignment="1">
      <alignment horizontal="center" vertical="center"/>
    </xf>
    <xf numFmtId="0" fontId="43" fillId="0" borderId="1" xfId="0" applyFont="1" applyFill="1" applyBorder="1" applyAlignment="1">
      <alignment horizontal="center" vertical="center"/>
    </xf>
    <xf numFmtId="0" fontId="43" fillId="0" borderId="11" xfId="0" applyFont="1" applyBorder="1" applyAlignment="1">
      <alignment horizontal="center" vertical="center"/>
    </xf>
    <xf numFmtId="0" fontId="43" fillId="0" borderId="3" xfId="0" applyFont="1" applyBorder="1" applyAlignment="1">
      <alignment horizontal="center" vertical="center"/>
    </xf>
    <xf numFmtId="0" fontId="52" fillId="0" borderId="1" xfId="0" applyFont="1" applyBorder="1" applyAlignment="1">
      <alignment horizontal="center" vertical="center"/>
    </xf>
    <xf numFmtId="0" fontId="37" fillId="6" borderId="11" xfId="1" applyFont="1" applyFill="1" applyBorder="1" applyAlignment="1">
      <alignment wrapText="1"/>
    </xf>
    <xf numFmtId="0" fontId="0" fillId="0" borderId="4" xfId="0" applyBorder="1" applyAlignment="1">
      <alignment wrapText="1"/>
    </xf>
    <xf numFmtId="0" fontId="0" fillId="0" borderId="3" xfId="0" applyBorder="1" applyAlignment="1">
      <alignment wrapText="1"/>
    </xf>
    <xf numFmtId="0" fontId="56" fillId="6" borderId="1" xfId="1" applyFont="1" applyFill="1" applyBorder="1" applyAlignment="1">
      <alignment horizontal="center"/>
    </xf>
    <xf numFmtId="0" fontId="0" fillId="0" borderId="1" xfId="0" applyBorder="1" applyAlignment="1">
      <alignment horizontal="left" vertical="center"/>
    </xf>
    <xf numFmtId="0" fontId="0" fillId="0" borderId="11" xfId="0" applyBorder="1" applyAlignment="1">
      <alignment horizontal="left" vertical="center"/>
    </xf>
    <xf numFmtId="0" fontId="0" fillId="0" borderId="3" xfId="0" applyBorder="1" applyAlignment="1">
      <alignment horizontal="left" vertical="center"/>
    </xf>
    <xf numFmtId="0" fontId="22" fillId="32" borderId="0" xfId="2" applyFont="1" applyFill="1" applyBorder="1" applyAlignment="1">
      <alignment horizontal="center" vertical="center"/>
    </xf>
    <xf numFmtId="0" fontId="22" fillId="33" borderId="11" xfId="0" applyFont="1" applyFill="1" applyBorder="1" applyAlignment="1">
      <alignment horizontal="center" vertical="center" wrapText="1"/>
    </xf>
    <xf numFmtId="0" fontId="22" fillId="33" borderId="3" xfId="0" applyFont="1" applyFill="1" applyBorder="1" applyAlignment="1">
      <alignment horizontal="center" vertical="center" wrapText="1"/>
    </xf>
    <xf numFmtId="0" fontId="22" fillId="0" borderId="8" xfId="2" applyFont="1" applyFill="1" applyBorder="1" applyAlignment="1">
      <alignment horizontal="left" vertical="center"/>
    </xf>
    <xf numFmtId="0" fontId="22" fillId="0" borderId="9" xfId="2" applyFont="1" applyFill="1" applyBorder="1" applyAlignment="1">
      <alignment horizontal="left" vertical="center"/>
    </xf>
    <xf numFmtId="0" fontId="22" fillId="0" borderId="10" xfId="2" applyFont="1" applyFill="1" applyBorder="1" applyAlignment="1">
      <alignment horizontal="left" vertical="center"/>
    </xf>
    <xf numFmtId="0" fontId="0" fillId="0" borderId="11" xfId="0" applyFont="1" applyBorder="1" applyAlignment="1">
      <alignment horizontal="center" vertical="center"/>
    </xf>
    <xf numFmtId="0" fontId="0" fillId="0" borderId="3" xfId="0" applyFont="1" applyBorder="1" applyAlignment="1">
      <alignment horizontal="center" vertical="center"/>
    </xf>
    <xf numFmtId="0" fontId="60" fillId="0" borderId="2" xfId="0" applyFont="1" applyBorder="1" applyAlignment="1">
      <alignment horizontal="center" vertical="center" wrapText="1"/>
    </xf>
    <xf numFmtId="0" fontId="60" fillId="0" borderId="7" xfId="0" applyFont="1" applyBorder="1" applyAlignment="1">
      <alignment horizontal="center" vertical="center" wrapText="1"/>
    </xf>
    <xf numFmtId="0" fontId="60" fillId="0" borderId="1" xfId="0" applyFont="1" applyBorder="1" applyAlignment="1">
      <alignment horizontal="center" vertical="center" wrapText="1"/>
    </xf>
    <xf numFmtId="0" fontId="1" fillId="33"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16" borderId="11" xfId="0" applyFont="1" applyFill="1" applyBorder="1" applyAlignment="1">
      <alignment horizontal="center" vertical="center"/>
    </xf>
    <xf numFmtId="0" fontId="1" fillId="0" borderId="0" xfId="0" applyFont="1" applyFill="1" applyBorder="1" applyAlignment="1">
      <alignment horizontal="center" vertical="center"/>
    </xf>
    <xf numFmtId="0" fontId="60" fillId="0" borderId="1" xfId="0" applyFont="1" applyBorder="1" applyAlignment="1">
      <alignment horizontal="left" vertical="center" wrapText="1"/>
    </xf>
    <xf numFmtId="0" fontId="0" fillId="0" borderId="11"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0" borderId="11" xfId="0" applyFont="1" applyBorder="1" applyAlignment="1">
      <alignment horizontal="left" vertical="center"/>
    </xf>
    <xf numFmtId="0" fontId="0" fillId="0" borderId="3" xfId="0" applyFont="1" applyBorder="1" applyAlignment="1">
      <alignment horizontal="left" vertical="center"/>
    </xf>
    <xf numFmtId="0" fontId="60" fillId="0" borderId="4" xfId="0" applyFont="1" applyBorder="1" applyAlignment="1">
      <alignment horizontal="left" vertical="center" wrapText="1"/>
    </xf>
    <xf numFmtId="0" fontId="60" fillId="0" borderId="3" xfId="0" applyFont="1" applyBorder="1" applyAlignment="1">
      <alignment horizontal="left" vertical="center" wrapText="1"/>
    </xf>
    <xf numFmtId="0" fontId="22" fillId="2"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top" wrapText="1"/>
    </xf>
    <xf numFmtId="0" fontId="22" fillId="2" borderId="11" xfId="0" applyFont="1" applyFill="1" applyBorder="1" applyAlignment="1">
      <alignment horizontal="center" vertical="center"/>
    </xf>
    <xf numFmtId="0" fontId="22" fillId="2" borderId="3" xfId="0" applyFont="1" applyFill="1" applyBorder="1" applyAlignment="1">
      <alignment horizontal="center" vertical="center"/>
    </xf>
    <xf numFmtId="0" fontId="33" fillId="0" borderId="1" xfId="0" applyFont="1" applyBorder="1" applyAlignment="1">
      <alignment horizontal="center" vertical="center" wrapText="1"/>
    </xf>
    <xf numFmtId="0" fontId="38" fillId="0" borderId="1" xfId="0" applyFont="1" applyBorder="1" applyAlignment="1">
      <alignment horizontal="center" vertical="center" wrapText="1"/>
    </xf>
    <xf numFmtId="0" fontId="10" fillId="3" borderId="0" xfId="0" applyFont="1" applyFill="1" applyAlignment="1">
      <alignment horizontal="center" vertical="center"/>
    </xf>
    <xf numFmtId="0" fontId="30" fillId="0" borderId="0" xfId="0" applyFont="1" applyAlignment="1">
      <alignment horizontal="center"/>
    </xf>
    <xf numFmtId="0" fontId="10" fillId="0" borderId="0" xfId="0" applyFont="1" applyFill="1" applyAlignment="1">
      <alignment horizontal="center" vertical="center"/>
    </xf>
    <xf numFmtId="0" fontId="32" fillId="0" borderId="13" xfId="0" applyFont="1" applyBorder="1" applyAlignment="1">
      <alignment horizontal="center" vertical="center" wrapText="1"/>
    </xf>
    <xf numFmtId="0" fontId="32" fillId="0" borderId="0" xfId="0" applyFont="1" applyBorder="1" applyAlignment="1">
      <alignment horizontal="center" vertical="center" wrapText="1"/>
    </xf>
  </cellXfs>
  <cellStyles count="6">
    <cellStyle name="Bueno" xfId="2" builtinId="26"/>
    <cellStyle name="Énfasis1" xfId="3" builtinId="29"/>
    <cellStyle name="Énfasis2" xfId="4" builtinId="33"/>
    <cellStyle name="Hipervínculo" xfId="1" builtinId="8"/>
    <cellStyle name="Millares 2" xfId="5" xr:uid="{00000000-0005-0000-0000-000004000000}"/>
    <cellStyle name="Normal" xfId="0" builtinId="0"/>
  </cellStyles>
  <dxfs count="0"/>
  <tableStyles count="0" defaultTableStyle="TableStyleMedium2" defaultPivotStyle="PivotStyleLight16"/>
  <colors>
    <mruColors>
      <color rgb="FFFF9900"/>
      <color rgb="FF669900"/>
      <color rgb="FFFFCC99"/>
      <color rgb="FFFF9933"/>
      <color rgb="FFFFCC00"/>
      <color rgb="FFFF6600"/>
      <color rgb="FF666699"/>
      <color rgb="FFFFFF66"/>
      <color rgb="FFCC66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3" Type="http://purl.oclc.org/ooxml/officeDocument/relationships/worksheet" Target="worksheets/sheet3.xml"/><Relationship Id="rId21" Type="http://purl.oclc.org/ooxml/officeDocument/relationships/sharedStrings" Target="sharedStrings.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calcChain" Target="calcChain.xml"/><Relationship Id="rId10" Type="http://purl.oclc.org/ooxml/officeDocument/relationships/worksheet" Target="worksheets/sheet10.xml"/><Relationship Id="rId19"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s-AR"/>
              <a:t>Total</a:t>
            </a:r>
            <a:r>
              <a:rPr lang="es-AR" baseline="0%"/>
              <a:t> Anual en Pesos</a:t>
            </a:r>
            <a:endParaRPr lang="es-AR"/>
          </a:p>
        </c:rich>
      </c:tx>
      <c:layout>
        <c:manualLayout>
          <c:xMode val="edge"/>
          <c:yMode val="edge"/>
          <c:x val="0.32602777777777781"/>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s-AR"/>
        </a:p>
      </c:txPr>
    </c:title>
    <c:autoTitleDeleted val="0"/>
    <c:plotArea>
      <c:layout/>
      <c:barChart>
        <c:barDir val="col"/>
        <c:grouping val="clustered"/>
        <c:varyColors val="0"/>
        <c:ser>
          <c:idx val="0"/>
          <c:order val="0"/>
          <c:tx>
            <c:strRef>
              <c:f>'Modelo de Ingresos'!$B$20</c:f>
              <c:strCache>
                <c:ptCount val="1"/>
                <c:pt idx="0">
                  <c:v>Total en $</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38100">
              <a:solidFill>
                <a:schemeClr val="accent1"/>
              </a:solidFill>
            </a:ln>
            <a:effectLst>
              <a:outerShdw blurRad="57150" dist="19050" dir="5400000" algn="ctr" rotWithShape="0">
                <a:srgbClr val="000000">
                  <a:alpha val="63%"/>
                </a:srgbClr>
              </a:outerShdw>
            </a:effectLst>
          </c:spPr>
          <c:invertIfNegative val="0"/>
          <c:cat>
            <c:multiLvlStrRef>
              <c:extLst>
                <c:ext xmlns:c15="http://schemas.microsoft.com/office/drawing/2012/chart" uri="{02D57815-91ED-43cb-92C2-25804820EDAC}">
                  <c15:fullRef>
                    <c15:sqref>'Modelo de Ingresos'!$C$18:$G$19</c15:sqref>
                  </c15:fullRef>
                </c:ext>
              </c:extLst>
              <c:f>'Modelo de Ingresos'!$E$18:$G$19</c:f>
              <c:multiLvlStrCache>
                <c:ptCount val="3"/>
                <c:lvl>
                  <c:pt idx="0">
                    <c:v>3,00%</c:v>
                  </c:pt>
                  <c:pt idx="1">
                    <c:v>6,00%</c:v>
                  </c:pt>
                  <c:pt idx="2">
                    <c:v>9,00%</c:v>
                  </c:pt>
                </c:lvl>
                <c:lvl>
                  <c:pt idx="0">
                    <c:v>Año 1</c:v>
                  </c:pt>
                  <c:pt idx="1">
                    <c:v>Año 2</c:v>
                  </c:pt>
                  <c:pt idx="2">
                    <c:v>Año 3</c:v>
                  </c:pt>
                </c:lvl>
              </c:multiLvlStrCache>
            </c:multiLvlStrRef>
          </c:cat>
          <c:val>
            <c:numRef>
              <c:extLst>
                <c:ext xmlns:c15="http://schemas.microsoft.com/office/drawing/2012/chart" uri="{02D57815-91ED-43cb-92C2-25804820EDAC}">
                  <c15:fullRef>
                    <c15:sqref>'Modelo de Ingresos'!$C$20:$G$20</c15:sqref>
                  </c15:fullRef>
                </c:ext>
              </c:extLst>
              <c:f>'Modelo de Ingresos'!$E$20:$G$20</c:f>
              <c:numCache>
                <c:formatCode>Estándar</c:formatCode>
                <c:ptCount val="3"/>
                <c:pt idx="0" formatCode="[$$-2C0A]\ #.##0,00">
                  <c:v>4343070</c:v>
                </c:pt>
                <c:pt idx="1" formatCode="[$$-2C0A]\ #.##0,00">
                  <c:v>8787290</c:v>
                </c:pt>
                <c:pt idx="2" formatCode="[$$-2C0A]\ #.##0,00">
                  <c:v>13260335</c:v>
                </c:pt>
              </c:numCache>
            </c:numRef>
          </c:val>
          <c:extLst>
            <c:ext xmlns:c16="http://schemas.microsoft.com/office/drawing/2014/chart" uri="{C3380CC4-5D6E-409C-BE32-E72D297353CC}">
              <c16:uniqueId val="{00000000-E370-402F-949E-ACE00190D8D2}"/>
            </c:ext>
          </c:extLst>
        </c:ser>
        <c:dLbls>
          <c:showLegendKey val="0"/>
          <c:showVal val="0"/>
          <c:showCatName val="0"/>
          <c:showSerName val="0"/>
          <c:showPercent val="0"/>
          <c:showBubbleSize val="0"/>
        </c:dLbls>
        <c:gapWidth val="100"/>
        <c:overlap val="-24"/>
        <c:axId val="1770769919"/>
        <c:axId val="1781717839"/>
        <c:extLst>
          <c:ext xmlns:c15="http://schemas.microsoft.com/office/drawing/2012/chart" uri="{02D57815-91ED-43cb-92C2-25804820EDAC}">
            <c15:filteredBarSeries>
              <c15:ser>
                <c:idx val="1"/>
                <c:order val="1"/>
                <c:tx>
                  <c:strRef>
                    <c:extLst>
                      <c:ext uri="{02D57815-91ED-43cb-92C2-25804820EDAC}">
                        <c15:formulaRef>
                          <c15:sqref>'Modelo de Ingresos'!$B$21</c15:sqref>
                        </c15:formulaRef>
                      </c:ext>
                    </c:extLst>
                    <c:strCache>
                      <c:ptCount val="1"/>
                      <c:pt idx="0">
                        <c:v>Cantidad de Horas</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multiLvlStrRef>
                    <c:extLst>
                      <c:ext uri="{02D57815-91ED-43cb-92C2-25804820EDAC}">
                        <c15:fullRef>
                          <c15:sqref>'Modelo de Ingresos'!$C$18:$G$19</c15:sqref>
                        </c15:fullRef>
                        <c15:formulaRef>
                          <c15:sqref>'Modelo de Ingresos'!$E$18:$G$19</c15:sqref>
                        </c15:formulaRef>
                      </c:ext>
                    </c:extLst>
                    <c:multiLvlStrCache>
                      <c:ptCount val="3"/>
                      <c:lvl>
                        <c:pt idx="0">
                          <c:v>3,00%</c:v>
                        </c:pt>
                        <c:pt idx="1">
                          <c:v>6,00%</c:v>
                        </c:pt>
                        <c:pt idx="2">
                          <c:v>9,00%</c:v>
                        </c:pt>
                      </c:lvl>
                      <c:lvl>
                        <c:pt idx="0">
                          <c:v>Año 1</c:v>
                        </c:pt>
                        <c:pt idx="1">
                          <c:v>Año 2</c:v>
                        </c:pt>
                        <c:pt idx="2">
                          <c:v>Año 3</c:v>
                        </c:pt>
                      </c:lvl>
                    </c:multiLvlStrCache>
                  </c:multiLvlStrRef>
                </c:cat>
                <c:val>
                  <c:numRef>
                    <c:extLst>
                      <c:ext uri="{02D57815-91ED-43cb-92C2-25804820EDAC}">
                        <c15:fullRef>
                          <c15:sqref>'Modelo de Ingresos'!$C$21:$G$21</c15:sqref>
                        </c15:fullRef>
                        <c15:formulaRef>
                          <c15:sqref>'Modelo de Ingresos'!$E$21:$G$21</c15:sqref>
                        </c15:formulaRef>
                      </c:ext>
                    </c:extLst>
                    <c:numCache>
                      <c:formatCode>Estándar</c:formatCode>
                      <c:ptCount val="3"/>
                      <c:pt idx="0" formatCode="#.##0">
                        <c:v>26118</c:v>
                      </c:pt>
                      <c:pt idx="1" formatCode="#.##0">
                        <c:v>52844</c:v>
                      </c:pt>
                      <c:pt idx="2">
                        <c:v>79746</c:v>
                      </c:pt>
                    </c:numCache>
                  </c:numRef>
                </c:val>
                <c:extLst>
                  <c:ext xmlns:c16="http://schemas.microsoft.com/office/drawing/2014/chart" uri="{C3380CC4-5D6E-409C-BE32-E72D297353CC}">
                    <c16:uniqueId val="{00000001-E370-402F-949E-ACE00190D8D2}"/>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'Modelo de Ingresos'!$B$22</c15:sqref>
                        </c15:formulaRef>
                      </c:ext>
                    </c:extLst>
                    <c:strCache>
                      <c:ptCount val="1"/>
                      <c:pt idx="0">
                        <c:v>Cantidad de m2</c:v>
                      </c:pt>
                    </c:strCache>
                  </c:strRef>
                </c:tx>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multiLvlStrRef>
                    <c:extLst>
                      <c:ext xmlns:c15="http://schemas.microsoft.com/office/drawing/2012/chart" uri="{02D57815-91ED-43cb-92C2-25804820EDAC}">
                        <c15:fullRef>
                          <c15:sqref>'Modelo de Ingresos'!$C$18:$G$19</c15:sqref>
                        </c15:fullRef>
                        <c15:formulaRef>
                          <c15:sqref>'Modelo de Ingresos'!$E$18:$G$19</c15:sqref>
                        </c15:formulaRef>
                      </c:ext>
                    </c:extLst>
                    <c:multiLvlStrCache>
                      <c:ptCount val="3"/>
                      <c:lvl>
                        <c:pt idx="0">
                          <c:v>3,00%</c:v>
                        </c:pt>
                        <c:pt idx="1">
                          <c:v>6,00%</c:v>
                        </c:pt>
                        <c:pt idx="2">
                          <c:v>9,00%</c:v>
                        </c:pt>
                      </c:lvl>
                      <c:lvl>
                        <c:pt idx="0">
                          <c:v>Año 1</c:v>
                        </c:pt>
                        <c:pt idx="1">
                          <c:v>Año 2</c:v>
                        </c:pt>
                        <c:pt idx="2">
                          <c:v>Año 3</c:v>
                        </c:pt>
                      </c:lvl>
                    </c:multiLvlStrCache>
                  </c:multiLvlStrRef>
                </c:cat>
                <c:val>
                  <c:numRef>
                    <c:extLst>
                      <c:ext xmlns:c15="http://schemas.microsoft.com/office/drawing/2012/chart" uri="{02D57815-91ED-43cb-92C2-25804820EDAC}">
                        <c15:fullRef>
                          <c15:sqref>'Modelo de Ingresos'!$C$22:$G$22</c15:sqref>
                        </c15:fullRef>
                        <c15:formulaRef>
                          <c15:sqref>'Modelo de Ingresos'!$E$22:$G$22</c15:sqref>
                        </c15:formulaRef>
                      </c:ext>
                    </c:extLst>
                    <c:numCache>
                      <c:formatCode>Estándar</c:formatCode>
                      <c:ptCount val="3"/>
                      <c:pt idx="0">
                        <c:v>1706</c:v>
                      </c:pt>
                      <c:pt idx="1">
                        <c:v>3452</c:v>
                      </c:pt>
                      <c:pt idx="2">
                        <c:v>5208</c:v>
                      </c:pt>
                    </c:numCache>
                  </c:numRef>
                </c:val>
                <c:extLst xmlns:c15="http://schemas.microsoft.com/office/drawing/2012/chart">
                  <c:ext xmlns:c16="http://schemas.microsoft.com/office/drawing/2014/chart" uri="{C3380CC4-5D6E-409C-BE32-E72D297353CC}">
                    <c16:uniqueId val="{00000002-E370-402F-949E-ACE00190D8D2}"/>
                  </c:ext>
                </c:extLst>
              </c15:ser>
            </c15:filteredBarSeries>
          </c:ext>
        </c:extLst>
      </c:barChart>
      <c:catAx>
        <c:axId val="1770769919"/>
        <c:scaling>
          <c:orientation val="minMax"/>
        </c:scaling>
        <c:delete val="0"/>
        <c:axPos val="b"/>
        <c:numFmt formatCode="Estándar"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s-AR"/>
          </a:p>
        </c:txPr>
        <c:crossAx val="1781717839"/>
        <c:crosses val="autoZero"/>
        <c:auto val="1"/>
        <c:lblAlgn val="ctr"/>
        <c:lblOffset val="100"/>
        <c:noMultiLvlLbl val="0"/>
      </c:catAx>
      <c:valAx>
        <c:axId val="1781717839"/>
        <c:scaling>
          <c:orientation val="minMax"/>
        </c:scaling>
        <c:delete val="0"/>
        <c:axPos val="l"/>
        <c:majorGridlines>
          <c:spPr>
            <a:ln w="9525" cap="flat" cmpd="sng" algn="ctr">
              <a:solidFill>
                <a:schemeClr val="lt1">
                  <a:lumMod val="95%"/>
                  <a:alpha val="10%"/>
                </a:schemeClr>
              </a:solidFill>
              <a:round/>
            </a:ln>
            <a:effectLst/>
          </c:spPr>
        </c:majorGridlines>
        <c:numFmt formatCode="&quot;$&quot;\ #,##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s-AR"/>
          </a:p>
        </c:txPr>
        <c:crossAx val="1770769919"/>
        <c:crosses val="autoZero"/>
        <c:crossBetween val="between"/>
      </c:valAx>
      <c:spPr>
        <a:noFill/>
        <a:ln w="3175">
          <a:solidFill>
            <a:schemeClr val="accent1"/>
          </a:solidFill>
        </a:ln>
        <a:effectLst/>
      </c:spPr>
    </c:plotArea>
    <c:plotVisOnly val="1"/>
    <c:dispBlanksAs val="gap"/>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'Modelo de Egresos'!$C$10</c:f>
              <c:strCache>
                <c:ptCount val="1"/>
                <c:pt idx="0">
                  <c:v>Costos Fijos</c:v>
                </c:pt>
              </c:strCache>
            </c:strRef>
          </c:tx>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'Modelo de Egresos'!$A$11:$A$13</c:f>
              <c:strCache>
                <c:ptCount val="3"/>
                <c:pt idx="0">
                  <c:v>Año 2019</c:v>
                </c:pt>
                <c:pt idx="1">
                  <c:v>Año 2020</c:v>
                </c:pt>
                <c:pt idx="2">
                  <c:v>Año 2021</c:v>
                </c:pt>
              </c:strCache>
            </c:strRef>
          </c:cat>
          <c:val>
            <c:numRef>
              <c:f>'Modelo de Egresos'!$C$11:$C$13</c:f>
              <c:numCache>
                <c:formatCode>[$$-2C0A]\ #.##0,00</c:formatCode>
                <c:ptCount val="3"/>
                <c:pt idx="0">
                  <c:v>702966</c:v>
                </c:pt>
                <c:pt idx="1">
                  <c:v>833448</c:v>
                </c:pt>
                <c:pt idx="2">
                  <c:v>967380</c:v>
                </c:pt>
              </c:numCache>
            </c:numRef>
          </c:val>
          <c:extLst>
            <c:ext xmlns:c16="http://schemas.microsoft.com/office/drawing/2014/chart" uri="{C3380CC4-5D6E-409C-BE32-E72D297353CC}">
              <c16:uniqueId val="{00000001-2B0A-4F65-9A7E-6FE9CACB3671}"/>
            </c:ext>
          </c:extLst>
        </c:ser>
        <c:ser>
          <c:idx val="2"/>
          <c:order val="2"/>
          <c:tx>
            <c:strRef>
              <c:f>'Modelo de Egresos'!$D$10</c:f>
              <c:strCache>
                <c:ptCount val="1"/>
                <c:pt idx="0">
                  <c:v>Costos Variables</c:v>
                </c:pt>
              </c:strCache>
            </c:strRef>
          </c:tx>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Pt>
            <c:idx val="0"/>
            <c:invertIfNegative val="0"/>
            <c:bubble3D val="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6-2B0A-4F65-9A7E-6FE9CACB3671}"/>
              </c:ext>
            </c:extLst>
          </c:dPt>
          <c:dPt>
            <c:idx val="1"/>
            <c:invertIfNegative val="0"/>
            <c:bubble3D val="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4-2B0A-4F65-9A7E-6FE9CACB3671}"/>
              </c:ext>
            </c:extLst>
          </c:dPt>
          <c:dPt>
            <c:idx val="2"/>
            <c:invertIfNegative val="0"/>
            <c:bubble3D val="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5-2B0A-4F65-9A7E-6FE9CACB3671}"/>
              </c:ext>
            </c:extLst>
          </c:dPt>
          <c:cat>
            <c:strRef>
              <c:f>'Modelo de Egresos'!$A$11:$A$13</c:f>
              <c:strCache>
                <c:ptCount val="3"/>
                <c:pt idx="0">
                  <c:v>Año 2019</c:v>
                </c:pt>
                <c:pt idx="1">
                  <c:v>Año 2020</c:v>
                </c:pt>
                <c:pt idx="2">
                  <c:v>Año 2021</c:v>
                </c:pt>
              </c:strCache>
            </c:strRef>
          </c:cat>
          <c:val>
            <c:numRef>
              <c:f>'Modelo de Egresos'!$D$11:$D$13</c:f>
              <c:numCache>
                <c:formatCode>[$$-2C0A]\ #.##0,00</c:formatCode>
                <c:ptCount val="3"/>
                <c:pt idx="0">
                  <c:v>39177</c:v>
                </c:pt>
                <c:pt idx="1">
                  <c:v>93621.699999999983</c:v>
                </c:pt>
                <c:pt idx="2">
                  <c:v>155623.20000000001</c:v>
                </c:pt>
              </c:numCache>
            </c:numRef>
          </c:val>
          <c:extLst>
            <c:ext xmlns:c16="http://schemas.microsoft.com/office/drawing/2014/chart" uri="{C3380CC4-5D6E-409C-BE32-E72D297353CC}">
              <c16:uniqueId val="{00000002-2B0A-4F65-9A7E-6FE9CACB3671}"/>
            </c:ext>
          </c:extLst>
        </c:ser>
        <c:ser>
          <c:idx val="3"/>
          <c:order val="3"/>
          <c:tx>
            <c:strRef>
              <c:f>'Modelo de Egresos'!$E$10</c:f>
              <c:strCache>
                <c:ptCount val="1"/>
                <c:pt idx="0">
                  <c:v>Costos RRHH</c:v>
                </c:pt>
              </c:strCache>
            </c:strRef>
          </c:tx>
          <c:spPr>
            <a:gradFill rotWithShape="1">
              <a:gsLst>
                <a:gs pos="0%">
                  <a:schemeClr val="accent2">
                    <a:lumMod val="60%"/>
                    <a:satMod val="103%"/>
                    <a:lumMod val="102%"/>
                    <a:tint val="94%"/>
                  </a:schemeClr>
                </a:gs>
                <a:gs pos="50%">
                  <a:schemeClr val="accent2">
                    <a:lumMod val="60%"/>
                    <a:satMod val="110%"/>
                    <a:lumMod val="100%"/>
                    <a:shade val="100%"/>
                  </a:schemeClr>
                </a:gs>
                <a:gs pos="100%">
                  <a:schemeClr val="accent2">
                    <a:lumMod val="60%"/>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'Modelo de Egresos'!$A$11:$A$13</c:f>
              <c:strCache>
                <c:ptCount val="3"/>
                <c:pt idx="0">
                  <c:v>Año 2019</c:v>
                </c:pt>
                <c:pt idx="1">
                  <c:v>Año 2020</c:v>
                </c:pt>
                <c:pt idx="2">
                  <c:v>Año 2021</c:v>
                </c:pt>
              </c:strCache>
            </c:strRef>
          </c:cat>
          <c:val>
            <c:numRef>
              <c:f>'Modelo de Egresos'!$E$11:$E$13</c:f>
              <c:numCache>
                <c:formatCode>[$$-2C0A]\ #.##0,00</c:formatCode>
                <c:ptCount val="3"/>
                <c:pt idx="0">
                  <c:v>3931200</c:v>
                </c:pt>
                <c:pt idx="1">
                  <c:v>4633200</c:v>
                </c:pt>
                <c:pt idx="2">
                  <c:v>5124600</c:v>
                </c:pt>
              </c:numCache>
            </c:numRef>
          </c:val>
          <c:extLst>
            <c:ext xmlns:c16="http://schemas.microsoft.com/office/drawing/2014/chart" uri="{C3380CC4-5D6E-409C-BE32-E72D297353CC}">
              <c16:uniqueId val="{00000003-2B0A-4F65-9A7E-6FE9CACB3671}"/>
            </c:ext>
          </c:extLst>
        </c:ser>
        <c:dLbls>
          <c:showLegendKey val="0"/>
          <c:showVal val="0"/>
          <c:showCatName val="0"/>
          <c:showSerName val="0"/>
          <c:showPercent val="0"/>
          <c:showBubbleSize val="0"/>
        </c:dLbls>
        <c:gapWidth val="100"/>
        <c:overlap val="-24"/>
        <c:axId val="346775776"/>
        <c:axId val="346774792"/>
        <c:extLst>
          <c:ext xmlns:c15="http://schemas.microsoft.com/office/drawing/2012/chart" uri="{02D57815-91ED-43cb-92C2-25804820EDAC}">
            <c15:filteredBarSeries>
              <c15:ser>
                <c:idx val="0"/>
                <c:order val="0"/>
                <c:tx>
                  <c:strRef>
                    <c:extLst>
                      <c:ext uri="{02D57815-91ED-43cb-92C2-25804820EDAC}">
                        <c15:formulaRef>
                          <c15:sqref>'Modelo de Egresos'!$B$10</c15:sqref>
                        </c15:formulaRef>
                      </c:ext>
                    </c:extLst>
                    <c:strCache>
                      <c:ptCount val="1"/>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extLst>
                      <c:ext uri="{02D57815-91ED-43cb-92C2-25804820EDAC}">
                        <c15:formulaRef>
                          <c15:sqref>'Modelo de Egresos'!$A$11:$A$13</c15:sqref>
                        </c15:formulaRef>
                      </c:ext>
                    </c:extLst>
                    <c:strCache>
                      <c:ptCount val="3"/>
                      <c:pt idx="0">
                        <c:v>Año 2019</c:v>
                      </c:pt>
                      <c:pt idx="1">
                        <c:v>Año 2020</c:v>
                      </c:pt>
                      <c:pt idx="2">
                        <c:v>Año 2021</c:v>
                      </c:pt>
                    </c:strCache>
                  </c:strRef>
                </c:cat>
                <c:val>
                  <c:numRef>
                    <c:extLst>
                      <c:ext uri="{02D57815-91ED-43cb-92C2-25804820EDAC}">
                        <c15:formulaRef>
                          <c15:sqref>'Modelo de Egresos'!$B$11:$B$13</c15:sqref>
                        </c15:formulaRef>
                      </c:ext>
                    </c:extLst>
                    <c:numCache>
                      <c:formatCode>Estándar</c:formatCode>
                      <c:ptCount val="3"/>
                    </c:numCache>
                  </c:numRef>
                </c:val>
                <c:extLst>
                  <c:ext xmlns:c16="http://schemas.microsoft.com/office/drawing/2014/chart" uri="{C3380CC4-5D6E-409C-BE32-E72D297353CC}">
                    <c16:uniqueId val="{00000000-2B0A-4F65-9A7E-6FE9CACB3671}"/>
                  </c:ext>
                </c:extLst>
              </c15:ser>
            </c15:filteredBarSeries>
          </c:ext>
        </c:extLst>
      </c:barChart>
      <c:catAx>
        <c:axId val="346775776"/>
        <c:scaling>
          <c:orientation val="minMax"/>
        </c:scaling>
        <c:delete val="0"/>
        <c:axPos val="b"/>
        <c:numFmt formatCode="Estándar"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s-AR"/>
          </a:p>
        </c:txPr>
        <c:crossAx val="346774792"/>
        <c:crosses val="autoZero"/>
        <c:auto val="1"/>
        <c:lblAlgn val="ctr"/>
        <c:lblOffset val="100"/>
        <c:noMultiLvlLbl val="0"/>
      </c:catAx>
      <c:valAx>
        <c:axId val="346774792"/>
        <c:scaling>
          <c:orientation val="minMax"/>
        </c:scaling>
        <c:delete val="0"/>
        <c:axPos val="l"/>
        <c:majorGridlines>
          <c:spPr>
            <a:ln w="9525" cap="flat" cmpd="sng" algn="ctr">
              <a:solidFill>
                <a:schemeClr val="lt1">
                  <a:lumMod val="95%"/>
                  <a:alpha val="10%"/>
                </a:schemeClr>
              </a:solidFill>
              <a:round/>
            </a:ln>
            <a:effectLst/>
          </c:spPr>
        </c:majorGridlines>
        <c:numFmt formatCode="[$$-2C0A]\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s-AR"/>
          </a:p>
        </c:txPr>
        <c:crossAx val="34677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
                </a:schemeClr>
              </a:solidFill>
              <a:latin typeface="+mn-lt"/>
              <a:ea typeface="+mn-ea"/>
              <a:cs typeface="+mn-cs"/>
            </a:defRPr>
          </a:pPr>
          <a:endParaRPr lang="es-AR"/>
        </a:p>
      </c:txPr>
    </c:legend>
    <c:plotVisOnly val="1"/>
    <c:dispBlanksAs val="gap"/>
    <c:showDLblsOverMax val="0"/>
  </c:chart>
  <c:spPr>
    <a:gradFill flip="none" rotWithShape="1">
      <a:gsLst>
        <a:gs pos="0%">
          <a:schemeClr val="dk1">
            <a:lumMod val="65%"/>
            <a:lumOff val="35%"/>
          </a:schemeClr>
        </a:gs>
        <a:gs pos="100%">
          <a:schemeClr val="dk1">
            <a:lumMod val="85%"/>
            <a:lumOff val="15%"/>
          </a:schemeClr>
        </a:gs>
      </a:gsLst>
      <a:path path="circle">
        <a:fillToRect l="50%" t="50%" r="50%" b="50%"/>
      </a:path>
      <a:tileRect/>
    </a:gradFill>
    <a:ln>
      <a:noFill/>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2">
  <a:schemeClr val="accent2"/>
  <a:schemeClr val="accent4"/>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purl.oclc.org/ooxml/officeDocument/relationships/hyperlink" Target="#Indice!A1"/><Relationship Id="rId2" Type="http://purl.oclc.org/ooxml/officeDocument/relationships/image" Target="../media/image2.png"/><Relationship Id="rId1" Type="http://purl.oclc.org/ooxml/officeDocument/relationships/image" Target="../media/image1.png"/></Relationships>
</file>

<file path=xl/drawings/_rels/drawing2.xml.rels><?xml version="1.0" encoding="UTF-8" standalone="yes"?>
<Relationships xmlns="http://schemas.openxmlformats.org/package/2006/relationships"><Relationship Id="rId1" Type="http://purl.oclc.org/ooxml/officeDocument/relationships/image" Target="../media/image3.png"/></Relationships>
</file>

<file path=xl/drawings/_rels/drawing3.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4.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6" Type="http://purl.oclc.org/ooxml/officeDocument/relationships/chart" Target="../charts/chart1.xml"/><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5.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6.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7.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8.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9.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6" Type="http://purl.oclc.org/ooxml/officeDocument/relationships/chart" Target="../charts/chart2.xml"/><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10.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11.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12.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13.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6" Type="http://purl.oclc.org/ooxml/officeDocument/relationships/image" Target="../media/image4.emf"/><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14.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15.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6" Type="http://purl.oclc.org/ooxml/officeDocument/relationships/image" Target="../media/image5.emf"/><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16.xml.rels><?xml version="1.0" encoding="UTF-8" standalone="yes"?>
<Relationships xmlns="http://schemas.openxmlformats.org/package/2006/relationships"><Relationship Id="rId1" Type="http://purl.oclc.org/ooxml/officeDocument/relationships/image" Target="../media/image6.emf"/></Relationships>
</file>

<file path=xl/drawings/_rels/drawing17.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17" Type="http://purl.oclc.org/ooxml/officeDocument/relationships/image" Target="../media/image9.emf"/><Relationship Id="rId2" Type="http://purl.oclc.org/ooxml/officeDocument/relationships/hyperlink" Target="#Indice!A1"/><Relationship Id="rId16" Type="http://purl.oclc.org/ooxml/officeDocument/relationships/image" Target="../media/image8.emf"/><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drawing18.xml.rels><?xml version="1.0" encoding="UTF-8" standalone="yes"?>
<Relationships xmlns="http://schemas.openxmlformats.org/package/2006/relationships"><Relationship Id="rId8" Type="http://purl.oclc.org/ooxml/officeDocument/relationships/hyperlink" Target="#'Costos RRHH'!A1"/><Relationship Id="rId13" Type="http://purl.oclc.org/ooxml/officeDocument/relationships/hyperlink" Target="#'Modelo de Egresos'!A1"/><Relationship Id="rId3" Type="http://purl.oclc.org/ooxml/officeDocument/relationships/hyperlink" Target="#Hipotesis!A1"/><Relationship Id="rId7" Type="http://purl.oclc.org/ooxml/officeDocument/relationships/hyperlink" Target="#'Costos Variables'!A1"/><Relationship Id="rId12" Type="http://purl.oclc.org/ooxml/officeDocument/relationships/hyperlink" Target="#'Plan de Contingencia'!A1"/><Relationship Id="rId2" Type="http://purl.oclc.org/ooxml/officeDocument/relationships/hyperlink" Target="#Indice!A1"/><Relationship Id="rId16" Type="http://purl.oclc.org/ooxml/officeDocument/relationships/image" Target="../media/image11.png"/><Relationship Id="rId1" Type="http://purl.oclc.org/ooxml/officeDocument/relationships/hyperlink" Target="#Caratula!A1"/><Relationship Id="rId6" Type="http://purl.oclc.org/ooxml/officeDocument/relationships/hyperlink" Target="#'Costos Fijos'!A1"/><Relationship Id="rId11" Type="http://purl.oclc.org/ooxml/officeDocument/relationships/hyperlink" Target="#Escenarios!A1"/><Relationship Id="rId5" Type="http://purl.oclc.org/ooxml/officeDocument/relationships/hyperlink" Target="#'Modelo de Ingresos'!A1"/><Relationship Id="rId15" Type="http://purl.oclc.org/ooxml/officeDocument/relationships/hyperlink" Target="#'Modelo de Inversion'!A1"/><Relationship Id="rId10" Type="http://purl.oclc.org/ooxml/officeDocument/relationships/hyperlink" Target="#'Presupuesto Financiero'!A1"/><Relationship Id="rId4" Type="http://purl.oclc.org/ooxml/officeDocument/relationships/hyperlink" Target="#'Proyeccion de Ventas'!A1"/><Relationship Id="rId9" Type="http://purl.oclc.org/ooxml/officeDocument/relationships/hyperlink" Target="#Amortizaciones!A1"/><Relationship Id="rId14" Type="http://purl.oclc.org/ooxml/officeDocument/relationships/hyperlink" Target="#'Matriz de Riesgo'!A1"/></Relationships>
</file>

<file path=xl/drawings/_rels/vmlDrawing3.vml.rels><?xml version="1.0" encoding="UTF-8" standalone="yes"?>
<Relationships xmlns="http://schemas.openxmlformats.org/package/2006/relationships"><Relationship Id="rId1" Type="http://purl.oclc.org/ooxml/officeDocument/relationships/image" Target="../media/image7.emf"/></Relationships>
</file>

<file path=xl/drawings/_rels/vmlDrawing4.vml.rels><?xml version="1.0" encoding="UTF-8" standalone="yes"?>
<Relationships xmlns="http://schemas.openxmlformats.org/package/2006/relationships"><Relationship Id="rId1" Type="http://purl.oclc.org/ooxml/officeDocument/relationships/image" Target="../media/image10.emf"/></Relationships>
</file>

<file path=xl/drawings/drawing1.xml><?xml version="1.0" encoding="utf-8"?>
<xdr:wsDr xmlns:xdr="http://purl.oclc.org/ooxml/drawingml/spreadsheetDrawing" xmlns:a="http://purl.oclc.org/ooxml/drawingml/main">
  <xdr:twoCellAnchor editAs="oneCell">
    <xdr:from>
      <xdr:col>1</xdr:col>
      <xdr:colOff>1</xdr:colOff>
      <xdr:row>5</xdr:row>
      <xdr:rowOff>1</xdr:rowOff>
    </xdr:from>
    <xdr:to>
      <xdr:col>4</xdr:col>
      <xdr:colOff>209551</xdr:colOff>
      <xdr:row>16</xdr:row>
      <xdr:rowOff>89103</xdr:rowOff>
    </xdr:to>
    <xdr:pic>
      <xdr:nvPicPr>
        <xdr:cNvPr id="3" name="Imagen 2">
          <a:extLst>
            <a:ext uri="{FF2B5EF4-FFF2-40B4-BE49-F238E27FC236}">
              <a16:creationId xmlns:a16="http://schemas.microsoft.com/office/drawing/2014/main" id="{D2EE2894-40CF-49DC-A529-8E008357640A}"/>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762001" y="571501"/>
          <a:ext cx="2495550" cy="2451302"/>
        </a:xfrm>
        <a:prstGeom prst="rect">
          <a:avLst/>
        </a:prstGeom>
      </xdr:spPr>
    </xdr:pic>
    <xdr:clientData/>
  </xdr:twoCellAnchor>
  <xdr:twoCellAnchor editAs="oneCell">
    <xdr:from>
      <xdr:col>10</xdr:col>
      <xdr:colOff>19050</xdr:colOff>
      <xdr:row>5</xdr:row>
      <xdr:rowOff>66675</xdr:rowOff>
    </xdr:from>
    <xdr:to>
      <xdr:col>13</xdr:col>
      <xdr:colOff>747290</xdr:colOff>
      <xdr:row>14</xdr:row>
      <xdr:rowOff>28575</xdr:rowOff>
    </xdr:to>
    <xdr:pic>
      <xdr:nvPicPr>
        <xdr:cNvPr id="5" name="Imagen 4">
          <a:extLst>
            <a:ext uri="{FF2B5EF4-FFF2-40B4-BE49-F238E27FC236}">
              <a16:creationId xmlns:a16="http://schemas.microsoft.com/office/drawing/2014/main" id="{12AF3F5E-9268-4196-9B23-44EB7CC4A67B}"/>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Lst>
        </a:blip>
        <a:stretch>
          <a:fillRect/>
        </a:stretch>
      </xdr:blipFill>
      <xdr:spPr>
        <a:xfrm>
          <a:off x="7639050" y="638175"/>
          <a:ext cx="3014240" cy="1905000"/>
        </a:xfrm>
        <a:prstGeom prst="rect">
          <a:avLst/>
        </a:prstGeom>
      </xdr:spPr>
    </xdr:pic>
    <xdr:clientData/>
  </xdr:twoCellAnchor>
  <xdr:twoCellAnchor>
    <xdr:from>
      <xdr:col>12</xdr:col>
      <xdr:colOff>0</xdr:colOff>
      <xdr:row>21</xdr:row>
      <xdr:rowOff>0</xdr:rowOff>
    </xdr:from>
    <xdr:to>
      <xdr:col>13</xdr:col>
      <xdr:colOff>257175</xdr:colOff>
      <xdr:row>22</xdr:row>
      <xdr:rowOff>114300</xdr:rowOff>
    </xdr:to>
    <xdr:sp macro="" textlink="">
      <xdr:nvSpPr>
        <xdr:cNvPr id="7" name="Flecha derecha 3">
          <a:hlinkClick xmlns:r="http://purl.oclc.org/ooxml/officeDocument/relationships" r:id="rId3"/>
          <a:extLst>
            <a:ext uri="{FF2B5EF4-FFF2-40B4-BE49-F238E27FC236}">
              <a16:creationId xmlns:a16="http://schemas.microsoft.com/office/drawing/2014/main" id="{76A63616-5C9B-48BA-A093-0905F6DE2AED}"/>
            </a:ext>
          </a:extLst>
        </xdr:cNvPr>
        <xdr:cNvSpPr/>
      </xdr:nvSpPr>
      <xdr:spPr>
        <a:xfrm>
          <a:off x="9144000" y="3886200"/>
          <a:ext cx="1019175" cy="304800"/>
        </a:xfrm>
        <a:prstGeom prst="rightArrow">
          <a:avLst/>
        </a:prstGeom>
        <a:scene3d>
          <a:camera prst="orthographicFront"/>
          <a:lightRig rig="threePt" dir="t"/>
        </a:scene3d>
        <a:sp3d>
          <a:bevelT prst="angle"/>
        </a:sp3d>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tIns="0" rtlCol="0" anchor="t"/>
        <a:lstStyle/>
        <a:p>
          <a:pPr algn="l"/>
          <a:r>
            <a:rPr lang="es-AR" sz="1100" b="1">
              <a:ln w="3175">
                <a:noFill/>
              </a:ln>
              <a:solidFill>
                <a:schemeClr val="bg1"/>
              </a:solidFill>
              <a:effectLst>
                <a:outerShdw blurRad="50800" dist="38100" dir="10800000" algn="r" rotWithShape="0">
                  <a:prstClr val="black">
                    <a:alpha val="40%"/>
                  </a:prstClr>
                </a:outerShdw>
              </a:effectLst>
              <a:latin typeface="Gisha" panose="020B0502040204020203" pitchFamily="34" charset="-79"/>
              <a:cs typeface="Gisha" panose="020B0502040204020203" pitchFamily="34" charset="-79"/>
            </a:rPr>
            <a:t>Ir</a:t>
          </a:r>
          <a:r>
            <a:rPr lang="es-AR" sz="1100" b="1" baseline="0%">
              <a:ln w="3175">
                <a:noFill/>
              </a:ln>
              <a:solidFill>
                <a:schemeClr val="bg1"/>
              </a:solidFill>
              <a:effectLst>
                <a:outerShdw blurRad="50800" dist="38100" dir="10800000" algn="r" rotWithShape="0">
                  <a:prstClr val="black">
                    <a:alpha val="40%"/>
                  </a:prstClr>
                </a:outerShdw>
              </a:effectLst>
              <a:latin typeface="Gisha" panose="020B0502040204020203" pitchFamily="34" charset="-79"/>
              <a:cs typeface="Gisha" panose="020B0502040204020203" pitchFamily="34" charset="-79"/>
            </a:rPr>
            <a:t> al Índice</a:t>
          </a:r>
          <a:endParaRPr lang="es-AR" sz="1100" b="1">
            <a:ln w="3175">
              <a:noFill/>
            </a:ln>
            <a:solidFill>
              <a:schemeClr val="bg1"/>
            </a:solidFill>
            <a:effectLst>
              <a:outerShdw blurRad="50800" dist="38100" dir="10800000" algn="r" rotWithShape="0">
                <a:prstClr val="black">
                  <a:alpha val="40%"/>
                </a:prstClr>
              </a:outerShdw>
            </a:effectLst>
            <a:latin typeface="Gisha" panose="020B0502040204020203" pitchFamily="34" charset="-79"/>
            <a:cs typeface="Gisha" panose="020B0502040204020203" pitchFamily="34" charset="-79"/>
          </a:endParaRPr>
        </a:p>
      </xdr:txBody>
    </xdr:sp>
    <xdr:clientData/>
  </xdr:twoCellAnchor>
</xdr:wsDr>
</file>

<file path=xl/drawings/drawing2.xml><?xml version="1.0" encoding="utf-8"?>
<xdr:wsDr xmlns:xdr="http://purl.oclc.org/ooxml/drawingml/spreadsheetDrawing" xmlns:a="http://purl.oclc.org/ooxml/drawingml/main">
  <xdr:twoCellAnchor editAs="oneCell">
    <xdr:from>
      <xdr:col>6</xdr:col>
      <xdr:colOff>685800</xdr:colOff>
      <xdr:row>5</xdr:row>
      <xdr:rowOff>0</xdr:rowOff>
    </xdr:from>
    <xdr:to>
      <xdr:col>10</xdr:col>
      <xdr:colOff>381383</xdr:colOff>
      <xdr:row>17</xdr:row>
      <xdr:rowOff>152770</xdr:rowOff>
    </xdr:to>
    <xdr:pic>
      <xdr:nvPicPr>
        <xdr:cNvPr id="3" name="Imagen 2">
          <a:extLst>
            <a:ext uri="{FF2B5EF4-FFF2-40B4-BE49-F238E27FC236}">
              <a16:creationId xmlns:a16="http://schemas.microsoft.com/office/drawing/2014/main" id="{C6D97B75-75A1-4DF5-8A63-658D7617E4AE}"/>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5257800" y="619125"/>
          <a:ext cx="2743583" cy="2648320"/>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xdr:from>
      <xdr:col>1</xdr:col>
      <xdr:colOff>161925</xdr:colOff>
      <xdr:row>0</xdr:row>
      <xdr:rowOff>95250</xdr:rowOff>
    </xdr:from>
    <xdr:to>
      <xdr:col>2</xdr:col>
      <xdr:colOff>600075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BF2F4B44-E7BE-4FA7-957D-70257734EF49}"/>
            </a:ext>
          </a:extLst>
        </xdr:cNvPr>
        <xdr:cNvSpPr/>
      </xdr:nvSpPr>
      <xdr:spPr>
        <a:xfrm>
          <a:off x="161925"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3</xdr:col>
      <xdr:colOff>47625</xdr:colOff>
      <xdr:row>0</xdr:row>
      <xdr:rowOff>104775</xdr:rowOff>
    </xdr:from>
    <xdr:to>
      <xdr:col>4</xdr:col>
      <xdr:colOff>485775</xdr:colOff>
      <xdr:row>3</xdr:row>
      <xdr:rowOff>66675</xdr:rowOff>
    </xdr:to>
    <xdr:sp macro="" textlink="">
      <xdr:nvSpPr>
        <xdr:cNvPr id="7" name="Rectángulo: esquinas redondeadas 6">
          <a:hlinkClick xmlns:r="http://purl.oclc.org/ooxml/officeDocument/relationships" r:id="rId2"/>
          <a:extLst>
            <a:ext uri="{FF2B5EF4-FFF2-40B4-BE49-F238E27FC236}">
              <a16:creationId xmlns:a16="http://schemas.microsoft.com/office/drawing/2014/main" id="{8C4D4CDC-375F-4A49-96BF-A4A5584D26E2}"/>
            </a:ext>
          </a:extLst>
        </xdr:cNvPr>
        <xdr:cNvSpPr/>
      </xdr:nvSpPr>
      <xdr:spPr>
        <a:xfrm>
          <a:off x="1571625" y="10477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4</xdr:col>
      <xdr:colOff>619125</xdr:colOff>
      <xdr:row>0</xdr:row>
      <xdr:rowOff>104775</xdr:rowOff>
    </xdr:from>
    <xdr:to>
      <xdr:col>6</xdr:col>
      <xdr:colOff>295275</xdr:colOff>
      <xdr:row>3</xdr:row>
      <xdr:rowOff>76200</xdr:rowOff>
    </xdr:to>
    <xdr:sp macro="" textlink="">
      <xdr:nvSpPr>
        <xdr:cNvPr id="9" name="Rectángulo: esquinas redondeadas 8">
          <a:hlinkClick xmlns:r="http://purl.oclc.org/ooxml/officeDocument/relationships" r:id="rId3"/>
          <a:extLst>
            <a:ext uri="{FF2B5EF4-FFF2-40B4-BE49-F238E27FC236}">
              <a16:creationId xmlns:a16="http://schemas.microsoft.com/office/drawing/2014/main" id="{D44650DB-BA9A-4686-A9CB-807EDF80E359}"/>
            </a:ext>
          </a:extLst>
        </xdr:cNvPr>
        <xdr:cNvSpPr/>
      </xdr:nvSpPr>
      <xdr:spPr>
        <a:xfrm>
          <a:off x="2905125" y="1047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6</xdr:col>
      <xdr:colOff>419100</xdr:colOff>
      <xdr:row>0</xdr:row>
      <xdr:rowOff>114300</xdr:rowOff>
    </xdr:from>
    <xdr:to>
      <xdr:col>8</xdr:col>
      <xdr:colOff>95250</xdr:colOff>
      <xdr:row>3</xdr:row>
      <xdr:rowOff>66675</xdr:rowOff>
    </xdr:to>
    <xdr:sp macro="" textlink="">
      <xdr:nvSpPr>
        <xdr:cNvPr id="11" name="Rectángulo: esquinas redondeadas 10">
          <a:hlinkClick xmlns:r="http://purl.oclc.org/ooxml/officeDocument/relationships" r:id="rId4"/>
          <a:extLst>
            <a:ext uri="{FF2B5EF4-FFF2-40B4-BE49-F238E27FC236}">
              <a16:creationId xmlns:a16="http://schemas.microsoft.com/office/drawing/2014/main" id="{0943C123-E18F-443B-9BC3-0A6603EDCB12}"/>
            </a:ext>
          </a:extLst>
        </xdr:cNvPr>
        <xdr:cNvSpPr/>
      </xdr:nvSpPr>
      <xdr:spPr>
        <a:xfrm>
          <a:off x="4229100" y="11430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8</xdr:col>
      <xdr:colOff>266700</xdr:colOff>
      <xdr:row>0</xdr:row>
      <xdr:rowOff>114300</xdr:rowOff>
    </xdr:from>
    <xdr:to>
      <xdr:col>9</xdr:col>
      <xdr:colOff>704850</xdr:colOff>
      <xdr:row>3</xdr:row>
      <xdr:rowOff>47625</xdr:rowOff>
    </xdr:to>
    <xdr:sp macro="" textlink="">
      <xdr:nvSpPr>
        <xdr:cNvPr id="13" name="Rectángulo: esquinas redondeadas 12">
          <a:hlinkClick xmlns:r="http://purl.oclc.org/ooxml/officeDocument/relationships" r:id="rId5"/>
          <a:extLst>
            <a:ext uri="{FF2B5EF4-FFF2-40B4-BE49-F238E27FC236}">
              <a16:creationId xmlns:a16="http://schemas.microsoft.com/office/drawing/2014/main" id="{A0E269E2-C928-4A2F-B1EE-3786DAC7B154}"/>
            </a:ext>
          </a:extLst>
        </xdr:cNvPr>
        <xdr:cNvSpPr/>
      </xdr:nvSpPr>
      <xdr:spPr>
        <a:xfrm>
          <a:off x="5600700" y="114300"/>
          <a:ext cx="1200150"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10</xdr:col>
      <xdr:colOff>152400</xdr:colOff>
      <xdr:row>0</xdr:row>
      <xdr:rowOff>95250</xdr:rowOff>
    </xdr:from>
    <xdr:to>
      <xdr:col>11</xdr:col>
      <xdr:colOff>590550</xdr:colOff>
      <xdr:row>3</xdr:row>
      <xdr:rowOff>47625</xdr:rowOff>
    </xdr:to>
    <xdr:sp macro="" textlink="">
      <xdr:nvSpPr>
        <xdr:cNvPr id="15" name="Rectángulo: esquinas redondeadas 14">
          <a:hlinkClick xmlns:r="http://purl.oclc.org/ooxml/officeDocument/relationships" r:id="rId6"/>
          <a:extLst>
            <a:ext uri="{FF2B5EF4-FFF2-40B4-BE49-F238E27FC236}">
              <a16:creationId xmlns:a16="http://schemas.microsoft.com/office/drawing/2014/main" id="{3FD5AD7C-932A-4642-A036-FFA435E2DEA9}"/>
            </a:ext>
          </a:extLst>
        </xdr:cNvPr>
        <xdr:cNvSpPr/>
      </xdr:nvSpPr>
      <xdr:spPr>
        <a:xfrm>
          <a:off x="7010400"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11</xdr:col>
      <xdr:colOff>733425</xdr:colOff>
      <xdr:row>0</xdr:row>
      <xdr:rowOff>114300</xdr:rowOff>
    </xdr:from>
    <xdr:to>
      <xdr:col>13</xdr:col>
      <xdr:colOff>409575</xdr:colOff>
      <xdr:row>3</xdr:row>
      <xdr:rowOff>76200</xdr:rowOff>
    </xdr:to>
    <xdr:sp macro="" textlink="">
      <xdr:nvSpPr>
        <xdr:cNvPr id="17" name="Rectángulo: esquinas redondeadas 16">
          <a:hlinkClick xmlns:r="http://purl.oclc.org/ooxml/officeDocument/relationships" r:id="rId7"/>
          <a:extLst>
            <a:ext uri="{FF2B5EF4-FFF2-40B4-BE49-F238E27FC236}">
              <a16:creationId xmlns:a16="http://schemas.microsoft.com/office/drawing/2014/main" id="{D85CA734-797D-434B-A84A-6694F7D24DC2}"/>
            </a:ext>
          </a:extLst>
        </xdr:cNvPr>
        <xdr:cNvSpPr/>
      </xdr:nvSpPr>
      <xdr:spPr>
        <a:xfrm>
          <a:off x="8353425" y="114300"/>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13</xdr:col>
      <xdr:colOff>514350</xdr:colOff>
      <xdr:row>0</xdr:row>
      <xdr:rowOff>123825</xdr:rowOff>
    </xdr:from>
    <xdr:to>
      <xdr:col>15</xdr:col>
      <xdr:colOff>190500</xdr:colOff>
      <xdr:row>3</xdr:row>
      <xdr:rowOff>85725</xdr:rowOff>
    </xdr:to>
    <xdr:sp macro="" textlink="">
      <xdr:nvSpPr>
        <xdr:cNvPr id="18" name="Rectángulo: esquinas redondeadas 17">
          <a:hlinkClick xmlns:r="http://purl.oclc.org/ooxml/officeDocument/relationships" r:id="rId8"/>
          <a:extLst>
            <a:ext uri="{FF2B5EF4-FFF2-40B4-BE49-F238E27FC236}">
              <a16:creationId xmlns:a16="http://schemas.microsoft.com/office/drawing/2014/main" id="{A4527E01-5B80-4437-86AA-C8B5468CB4A1}"/>
            </a:ext>
          </a:extLst>
        </xdr:cNvPr>
        <xdr:cNvSpPr/>
      </xdr:nvSpPr>
      <xdr:spPr>
        <a:xfrm>
          <a:off x="9658350" y="12382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18</xdr:col>
      <xdr:colOff>638175</xdr:colOff>
      <xdr:row>0</xdr:row>
      <xdr:rowOff>161925</xdr:rowOff>
    </xdr:from>
    <xdr:to>
      <xdr:col>20</xdr:col>
      <xdr:colOff>314325</xdr:colOff>
      <xdr:row>3</xdr:row>
      <xdr:rowOff>114300</xdr:rowOff>
    </xdr:to>
    <xdr:sp macro="" textlink="">
      <xdr:nvSpPr>
        <xdr:cNvPr id="26" name="Rectángulo: esquinas redondeadas 25">
          <a:hlinkClick xmlns:r="http://purl.oclc.org/ooxml/officeDocument/relationships" r:id="rId9"/>
          <a:extLst>
            <a:ext uri="{FF2B5EF4-FFF2-40B4-BE49-F238E27FC236}">
              <a16:creationId xmlns:a16="http://schemas.microsoft.com/office/drawing/2014/main" id="{C735D897-8D9C-439A-8DE2-67E0A3A4057B}"/>
            </a:ext>
          </a:extLst>
        </xdr:cNvPr>
        <xdr:cNvSpPr/>
      </xdr:nvSpPr>
      <xdr:spPr>
        <a:xfrm>
          <a:off x="13592175"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20</xdr:col>
      <xdr:colOff>438150</xdr:colOff>
      <xdr:row>0</xdr:row>
      <xdr:rowOff>171450</xdr:rowOff>
    </xdr:from>
    <xdr:to>
      <xdr:col>22</xdr:col>
      <xdr:colOff>114300</xdr:colOff>
      <xdr:row>3</xdr:row>
      <xdr:rowOff>123825</xdr:rowOff>
    </xdr:to>
    <xdr:sp macro="" textlink="">
      <xdr:nvSpPr>
        <xdr:cNvPr id="28" name="Rectángulo: esquinas redondeadas 27">
          <a:hlinkClick xmlns:r="http://purl.oclc.org/ooxml/officeDocument/relationships" r:id="rId10"/>
          <a:extLst>
            <a:ext uri="{FF2B5EF4-FFF2-40B4-BE49-F238E27FC236}">
              <a16:creationId xmlns:a16="http://schemas.microsoft.com/office/drawing/2014/main" id="{BDE7F7DA-0A2A-4C40-B13F-8FAD5FEB6BFF}"/>
            </a:ext>
          </a:extLst>
        </xdr:cNvPr>
        <xdr:cNvSpPr/>
      </xdr:nvSpPr>
      <xdr:spPr>
        <a:xfrm>
          <a:off x="14916150"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24</xdr:col>
      <xdr:colOff>95250</xdr:colOff>
      <xdr:row>0</xdr:row>
      <xdr:rowOff>161925</xdr:rowOff>
    </xdr:from>
    <xdr:to>
      <xdr:col>25</xdr:col>
      <xdr:colOff>533400</xdr:colOff>
      <xdr:row>3</xdr:row>
      <xdr:rowOff>114300</xdr:rowOff>
    </xdr:to>
    <xdr:sp macro="" textlink="">
      <xdr:nvSpPr>
        <xdr:cNvPr id="32" name="Rectángulo: esquinas redondeadas 31">
          <a:hlinkClick xmlns:r="http://purl.oclc.org/ooxml/officeDocument/relationships" r:id="rId11"/>
          <a:extLst>
            <a:ext uri="{FF2B5EF4-FFF2-40B4-BE49-F238E27FC236}">
              <a16:creationId xmlns:a16="http://schemas.microsoft.com/office/drawing/2014/main" id="{182DD4AC-2480-4327-A30E-BEA9F103049D}"/>
            </a:ext>
          </a:extLst>
        </xdr:cNvPr>
        <xdr:cNvSpPr/>
      </xdr:nvSpPr>
      <xdr:spPr>
        <a:xfrm>
          <a:off x="17621250"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25</xdr:col>
      <xdr:colOff>666750</xdr:colOff>
      <xdr:row>0</xdr:row>
      <xdr:rowOff>142875</xdr:rowOff>
    </xdr:from>
    <xdr:to>
      <xdr:col>27</xdr:col>
      <xdr:colOff>342900</xdr:colOff>
      <xdr:row>3</xdr:row>
      <xdr:rowOff>95250</xdr:rowOff>
    </xdr:to>
    <xdr:sp macro="" textlink="">
      <xdr:nvSpPr>
        <xdr:cNvPr id="33" name="Rectángulo: esquinas redondeadas 32">
          <a:hlinkClick xmlns:r="http://purl.oclc.org/ooxml/officeDocument/relationships" r:id="rId12"/>
          <a:extLst>
            <a:ext uri="{FF2B5EF4-FFF2-40B4-BE49-F238E27FC236}">
              <a16:creationId xmlns:a16="http://schemas.microsoft.com/office/drawing/2014/main" id="{8E8FCCA8-A971-41B3-A493-BBC54A9147A3}"/>
            </a:ext>
          </a:extLst>
        </xdr:cNvPr>
        <xdr:cNvSpPr/>
      </xdr:nvSpPr>
      <xdr:spPr>
        <a:xfrm>
          <a:off x="18954750" y="1428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15</xdr:col>
      <xdr:colOff>257175</xdr:colOff>
      <xdr:row>0</xdr:row>
      <xdr:rowOff>123825</xdr:rowOff>
    </xdr:from>
    <xdr:to>
      <xdr:col>16</xdr:col>
      <xdr:colOff>695325</xdr:colOff>
      <xdr:row>3</xdr:row>
      <xdr:rowOff>76200</xdr:rowOff>
    </xdr:to>
    <xdr:sp macro="" textlink="">
      <xdr:nvSpPr>
        <xdr:cNvPr id="37" name="Rectángulo: esquinas redondeadas 36">
          <a:hlinkClick xmlns:r="http://purl.oclc.org/ooxml/officeDocument/relationships" r:id="rId13"/>
          <a:extLst>
            <a:ext uri="{FF2B5EF4-FFF2-40B4-BE49-F238E27FC236}">
              <a16:creationId xmlns:a16="http://schemas.microsoft.com/office/drawing/2014/main" id="{205E5963-30E5-40E9-9BCD-C5FB414E6646}"/>
            </a:ext>
          </a:extLst>
        </xdr:cNvPr>
        <xdr:cNvSpPr/>
      </xdr:nvSpPr>
      <xdr:spPr>
        <a:xfrm>
          <a:off x="1092517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22</xdr:col>
      <xdr:colOff>257175</xdr:colOff>
      <xdr:row>0</xdr:row>
      <xdr:rowOff>171450</xdr:rowOff>
    </xdr:from>
    <xdr:to>
      <xdr:col>23</xdr:col>
      <xdr:colOff>695325</xdr:colOff>
      <xdr:row>3</xdr:row>
      <xdr:rowOff>123825</xdr:rowOff>
    </xdr:to>
    <xdr:sp macro="" textlink="">
      <xdr:nvSpPr>
        <xdr:cNvPr id="38" name="Rectángulo: esquinas redondeadas 37">
          <a:hlinkClick xmlns:r="http://purl.oclc.org/ooxml/officeDocument/relationships" r:id="rId14"/>
          <a:extLst>
            <a:ext uri="{FF2B5EF4-FFF2-40B4-BE49-F238E27FC236}">
              <a16:creationId xmlns:a16="http://schemas.microsoft.com/office/drawing/2014/main" id="{82F09F11-D5B6-493D-A915-35AE8924D7DB}"/>
            </a:ext>
          </a:extLst>
        </xdr:cNvPr>
        <xdr:cNvSpPr/>
      </xdr:nvSpPr>
      <xdr:spPr>
        <a:xfrm>
          <a:off x="16259175"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17</xdr:col>
      <xdr:colOff>95250</xdr:colOff>
      <xdr:row>0</xdr:row>
      <xdr:rowOff>142875</xdr:rowOff>
    </xdr:from>
    <xdr:to>
      <xdr:col>18</xdr:col>
      <xdr:colOff>533400</xdr:colOff>
      <xdr:row>3</xdr:row>
      <xdr:rowOff>114300</xdr:rowOff>
    </xdr:to>
    <xdr:sp macro="" textlink="">
      <xdr:nvSpPr>
        <xdr:cNvPr id="40" name="Rectángulo: esquinas redondeadas 39">
          <a:hlinkClick xmlns:r="http://purl.oclc.org/ooxml/officeDocument/relationships" r:id="rId15"/>
          <a:extLst>
            <a:ext uri="{FF2B5EF4-FFF2-40B4-BE49-F238E27FC236}">
              <a16:creationId xmlns:a16="http://schemas.microsoft.com/office/drawing/2014/main" id="{00F201EA-7310-4B4C-9785-7BC975AF67D4}"/>
            </a:ext>
          </a:extLst>
        </xdr:cNvPr>
        <xdr:cNvSpPr/>
      </xdr:nvSpPr>
      <xdr:spPr>
        <a:xfrm>
          <a:off x="12287250" y="1428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xdr:wsDr>
</file>

<file path=xl/drawings/drawing4.xml><?xml version="1.0" encoding="utf-8"?>
<xdr:wsDr xmlns:xdr="http://purl.oclc.org/ooxml/drawingml/spreadsheetDrawing" xmlns:a="http://purl.oclc.org/ooxml/drawingml/main">
  <xdr:twoCellAnchor>
    <xdr:from>
      <xdr:col>1</xdr:col>
      <xdr:colOff>161925</xdr:colOff>
      <xdr:row>0</xdr:row>
      <xdr:rowOff>95250</xdr:rowOff>
    </xdr:from>
    <xdr:to>
      <xdr:col>2</xdr:col>
      <xdr:colOff>600075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87959FB9-7162-4645-8680-8739960EB37B}"/>
            </a:ext>
          </a:extLst>
        </xdr:cNvPr>
        <xdr:cNvSpPr/>
      </xdr:nvSpPr>
      <xdr:spPr>
        <a:xfrm>
          <a:off x="161925"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3</xdr:col>
      <xdr:colOff>47625</xdr:colOff>
      <xdr:row>0</xdr:row>
      <xdr:rowOff>104775</xdr:rowOff>
    </xdr:from>
    <xdr:to>
      <xdr:col>4</xdr:col>
      <xdr:colOff>485775</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4E8F4E10-2A02-4266-AE56-25552C070D73}"/>
            </a:ext>
          </a:extLst>
        </xdr:cNvPr>
        <xdr:cNvSpPr/>
      </xdr:nvSpPr>
      <xdr:spPr>
        <a:xfrm>
          <a:off x="1571625" y="10477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4</xdr:col>
      <xdr:colOff>619126</xdr:colOff>
      <xdr:row>0</xdr:row>
      <xdr:rowOff>104775</xdr:rowOff>
    </xdr:from>
    <xdr:to>
      <xdr:col>6</xdr:col>
      <xdr:colOff>95251</xdr:colOff>
      <xdr:row>3</xdr:row>
      <xdr:rowOff>76200</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6F45E3A5-3FEB-41A4-BD66-4615DFBEAF43}"/>
            </a:ext>
          </a:extLst>
        </xdr:cNvPr>
        <xdr:cNvSpPr/>
      </xdr:nvSpPr>
      <xdr:spPr>
        <a:xfrm>
          <a:off x="2971801" y="104775"/>
          <a:ext cx="133350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6</xdr:col>
      <xdr:colOff>228600</xdr:colOff>
      <xdr:row>0</xdr:row>
      <xdr:rowOff>114300</xdr:rowOff>
    </xdr:from>
    <xdr:to>
      <xdr:col>7</xdr:col>
      <xdr:colOff>771525</xdr:colOff>
      <xdr:row>3</xdr:row>
      <xdr:rowOff>66675</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3A7420C9-0963-48B0-8B1D-A28E7863349C}"/>
            </a:ext>
          </a:extLst>
        </xdr:cNvPr>
        <xdr:cNvSpPr/>
      </xdr:nvSpPr>
      <xdr:spPr>
        <a:xfrm>
          <a:off x="4438650" y="114300"/>
          <a:ext cx="14668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8</xdr:col>
      <xdr:colOff>66675</xdr:colOff>
      <xdr:row>0</xdr:row>
      <xdr:rowOff>114300</xdr:rowOff>
    </xdr:from>
    <xdr:to>
      <xdr:col>9</xdr:col>
      <xdr:colOff>504825</xdr:colOff>
      <xdr:row>3</xdr:row>
      <xdr:rowOff>47625</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E92B68F9-428D-4D99-BBD6-17666CB9CDA1}"/>
            </a:ext>
          </a:extLst>
        </xdr:cNvPr>
        <xdr:cNvSpPr/>
      </xdr:nvSpPr>
      <xdr:spPr>
        <a:xfrm>
          <a:off x="6067425" y="114300"/>
          <a:ext cx="1190625"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9</xdr:col>
      <xdr:colOff>666750</xdr:colOff>
      <xdr:row>0</xdr:row>
      <xdr:rowOff>114301</xdr:rowOff>
    </xdr:from>
    <xdr:to>
      <xdr:col>11</xdr:col>
      <xdr:colOff>161925</xdr:colOff>
      <xdr:row>3</xdr:row>
      <xdr:rowOff>38101</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CB9D89D4-8D47-4855-A474-A9107F4ECEF7}"/>
            </a:ext>
          </a:extLst>
        </xdr:cNvPr>
        <xdr:cNvSpPr/>
      </xdr:nvSpPr>
      <xdr:spPr>
        <a:xfrm>
          <a:off x="7419975" y="114301"/>
          <a:ext cx="1247775" cy="4953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11</xdr:col>
      <xdr:colOff>304800</xdr:colOff>
      <xdr:row>0</xdr:row>
      <xdr:rowOff>114300</xdr:rowOff>
    </xdr:from>
    <xdr:to>
      <xdr:col>12</xdr:col>
      <xdr:colOff>790575</xdr:colOff>
      <xdr:row>3</xdr:row>
      <xdr:rowOff>19050</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44B87DD2-4F7C-49EA-BC03-BBB0887AE7DB}"/>
            </a:ext>
          </a:extLst>
        </xdr:cNvPr>
        <xdr:cNvSpPr/>
      </xdr:nvSpPr>
      <xdr:spPr>
        <a:xfrm>
          <a:off x="8810625" y="114300"/>
          <a:ext cx="1419225"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0"/>
            <a:t>Costos Variables</a:t>
          </a:r>
        </a:p>
      </xdr:txBody>
    </xdr:sp>
    <xdr:clientData/>
  </xdr:twoCellAnchor>
  <xdr:twoCellAnchor>
    <xdr:from>
      <xdr:col>13</xdr:col>
      <xdr:colOff>76200</xdr:colOff>
      <xdr:row>0</xdr:row>
      <xdr:rowOff>123825</xdr:rowOff>
    </xdr:from>
    <xdr:to>
      <xdr:col>14</xdr:col>
      <xdr:colOff>514350</xdr:colOff>
      <xdr:row>3</xdr:row>
      <xdr:rowOff>9525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EDB45205-3F93-4849-AC13-402495E83725}"/>
            </a:ext>
          </a:extLst>
        </xdr:cNvPr>
        <xdr:cNvSpPr/>
      </xdr:nvSpPr>
      <xdr:spPr>
        <a:xfrm>
          <a:off x="10391775" y="123825"/>
          <a:ext cx="1200150" cy="4572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18</xdr:col>
      <xdr:colOff>638175</xdr:colOff>
      <xdr:row>0</xdr:row>
      <xdr:rowOff>161925</xdr:rowOff>
    </xdr:from>
    <xdr:to>
      <xdr:col>20</xdr:col>
      <xdr:colOff>314325</xdr:colOff>
      <xdr:row>3</xdr:row>
      <xdr:rowOff>57150</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AC1D14F8-6BEC-4491-B01C-FA3282351EE1}"/>
            </a:ext>
          </a:extLst>
        </xdr:cNvPr>
        <xdr:cNvSpPr/>
      </xdr:nvSpPr>
      <xdr:spPr>
        <a:xfrm>
          <a:off x="14763750" y="161925"/>
          <a:ext cx="1200150" cy="4667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20</xdr:col>
      <xdr:colOff>438150</xdr:colOff>
      <xdr:row>0</xdr:row>
      <xdr:rowOff>171450</xdr:rowOff>
    </xdr:from>
    <xdr:to>
      <xdr:col>22</xdr:col>
      <xdr:colOff>114300</xdr:colOff>
      <xdr:row>3</xdr:row>
      <xdr:rowOff>66675</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3596C5CA-33DB-47FF-8323-9328D1BF389B}"/>
            </a:ext>
          </a:extLst>
        </xdr:cNvPr>
        <xdr:cNvSpPr/>
      </xdr:nvSpPr>
      <xdr:spPr>
        <a:xfrm>
          <a:off x="16087725" y="171450"/>
          <a:ext cx="1200150" cy="4667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a:t>Presupuesto</a:t>
          </a:r>
          <a:r>
            <a:rPr lang="es-AR" sz="1050" baseline="0%"/>
            <a:t> Financiero</a:t>
          </a:r>
          <a:endParaRPr lang="es-AR" sz="900"/>
        </a:p>
      </xdr:txBody>
    </xdr:sp>
    <xdr:clientData/>
  </xdr:twoCellAnchor>
  <xdr:twoCellAnchor>
    <xdr:from>
      <xdr:col>24</xdr:col>
      <xdr:colOff>95250</xdr:colOff>
      <xdr:row>0</xdr:row>
      <xdr:rowOff>161925</xdr:rowOff>
    </xdr:from>
    <xdr:to>
      <xdr:col>25</xdr:col>
      <xdr:colOff>533400</xdr:colOff>
      <xdr:row>3</xdr:row>
      <xdr:rowOff>57150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DC18C5BC-5C8D-439F-B0D1-60E00FD47737}"/>
            </a:ext>
          </a:extLst>
        </xdr:cNvPr>
        <xdr:cNvSpPr/>
      </xdr:nvSpPr>
      <xdr:spPr>
        <a:xfrm>
          <a:off x="18792825" y="161925"/>
          <a:ext cx="1200150" cy="4667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25</xdr:col>
      <xdr:colOff>666749</xdr:colOff>
      <xdr:row>0</xdr:row>
      <xdr:rowOff>142876</xdr:rowOff>
    </xdr:from>
    <xdr:to>
      <xdr:col>28</xdr:col>
      <xdr:colOff>28575</xdr:colOff>
      <xdr:row>3</xdr:row>
      <xdr:rowOff>66676</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12FF604C-26CE-4FD7-9F43-FAD342C402F9}"/>
            </a:ext>
          </a:extLst>
        </xdr:cNvPr>
        <xdr:cNvSpPr/>
      </xdr:nvSpPr>
      <xdr:spPr>
        <a:xfrm>
          <a:off x="20126324" y="142876"/>
          <a:ext cx="1647826" cy="4953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14</xdr:col>
      <xdr:colOff>676275</xdr:colOff>
      <xdr:row>0</xdr:row>
      <xdr:rowOff>123825</xdr:rowOff>
    </xdr:from>
    <xdr:to>
      <xdr:col>16</xdr:col>
      <xdr:colOff>600075</xdr:colOff>
      <xdr:row>3</xdr:row>
      <xdr:rowOff>19050</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D19540D8-E731-4108-80F9-76B47235602E}"/>
            </a:ext>
          </a:extLst>
        </xdr:cNvPr>
        <xdr:cNvSpPr/>
      </xdr:nvSpPr>
      <xdr:spPr>
        <a:xfrm>
          <a:off x="11753850" y="123825"/>
          <a:ext cx="1447800" cy="4667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22</xdr:col>
      <xdr:colOff>257174</xdr:colOff>
      <xdr:row>0</xdr:row>
      <xdr:rowOff>171451</xdr:rowOff>
    </xdr:from>
    <xdr:to>
      <xdr:col>23</xdr:col>
      <xdr:colOff>742949</xdr:colOff>
      <xdr:row>3</xdr:row>
      <xdr:rowOff>57151</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BEA13214-17D3-4D6E-B23E-517316C872DD}"/>
            </a:ext>
          </a:extLst>
        </xdr:cNvPr>
        <xdr:cNvSpPr/>
      </xdr:nvSpPr>
      <xdr:spPr>
        <a:xfrm>
          <a:off x="17430749" y="171451"/>
          <a:ext cx="1247775" cy="4572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16</xdr:col>
      <xdr:colOff>752475</xdr:colOff>
      <xdr:row>0</xdr:row>
      <xdr:rowOff>142875</xdr:rowOff>
    </xdr:from>
    <xdr:to>
      <xdr:col>18</xdr:col>
      <xdr:colOff>533400</xdr:colOff>
      <xdr:row>3</xdr:row>
      <xdr:rowOff>47625</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155796FF-1ADB-43D2-BC7D-D245358FDC0E}"/>
            </a:ext>
          </a:extLst>
        </xdr:cNvPr>
        <xdr:cNvSpPr/>
      </xdr:nvSpPr>
      <xdr:spPr>
        <a:xfrm>
          <a:off x="13354050" y="142875"/>
          <a:ext cx="1304925"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000"/>
            <a:t>Modelo</a:t>
          </a:r>
          <a:r>
            <a:rPr lang="es-AR" sz="1050" baseline="0%"/>
            <a:t> de Inversion</a:t>
          </a:r>
          <a:endParaRPr lang="es-AR" sz="1050"/>
        </a:p>
      </xdr:txBody>
    </xdr:sp>
    <xdr:clientData/>
  </xdr:twoCellAnchor>
  <xdr:twoCellAnchor>
    <xdr:from>
      <xdr:col>8</xdr:col>
      <xdr:colOff>219075</xdr:colOff>
      <xdr:row>15</xdr:row>
      <xdr:rowOff>128587</xdr:rowOff>
    </xdr:from>
    <xdr:to>
      <xdr:col>13</xdr:col>
      <xdr:colOff>542925</xdr:colOff>
      <xdr:row>25</xdr:row>
      <xdr:rowOff>152400</xdr:rowOff>
    </xdr:to>
    <xdr:graphicFrame macro="">
      <xdr:nvGraphicFramePr>
        <xdr:cNvPr id="18" name="Gráfico 17">
          <a:extLst>
            <a:ext uri="{FF2B5EF4-FFF2-40B4-BE49-F238E27FC236}">
              <a16:creationId xmlns:a16="http://schemas.microsoft.com/office/drawing/2014/main" id="{0A492DFF-1FD0-47A4-91E1-E9E9EBF3B0ED}"/>
            </a:ext>
          </a:extLst>
        </xdr:cNvPr>
        <xdr:cNvGraphicFramePr/>
      </xdr:nvGraphicFramePr>
      <xdr:xfrm>
        <a:off x="0" y="0"/>
        <a:ext cx="0" cy="0"/>
      </xdr:xfrm>
      <a:graphic>
        <a:graphicData uri="http://purl.oclc.org/ooxml/drawingml/chart">
          <c:chart xmlns:c="http://purl.oclc.org/ooxml/drawingml/chart" xmlns:r="http://purl.oclc.org/ooxml/officeDocument/relationships" r:id="rId16"/>
        </a:graphicData>
      </a:graphic>
    </xdr:graphicFrame>
    <xdr:clientData/>
  </xdr:twoCellAnchor>
</xdr:wsDr>
</file>

<file path=xl/drawings/drawing5.xml><?xml version="1.0" encoding="utf-8"?>
<xdr:wsDr xmlns:xdr="http://purl.oclc.org/ooxml/drawingml/spreadsheetDrawing" xmlns:a="http://purl.oclc.org/ooxml/drawingml/main">
  <xdr:twoCellAnchor>
    <xdr:from>
      <xdr:col>0</xdr:col>
      <xdr:colOff>161925</xdr:colOff>
      <xdr:row>0</xdr:row>
      <xdr:rowOff>95250</xdr:rowOff>
    </xdr:from>
    <xdr:to>
      <xdr:col>1</xdr:col>
      <xdr:colOff>600075</xdr:colOff>
      <xdr:row>3</xdr:row>
      <xdr:rowOff>47625</xdr:rowOff>
    </xdr:to>
    <xdr:sp macro="" textlink="">
      <xdr:nvSpPr>
        <xdr:cNvPr id="17" name="Rectángulo: esquinas redondeadas 16">
          <a:hlinkClick xmlns:r="http://purl.oclc.org/ooxml/officeDocument/relationships" r:id="rId1"/>
          <a:extLst>
            <a:ext uri="{FF2B5EF4-FFF2-40B4-BE49-F238E27FC236}">
              <a16:creationId xmlns:a16="http://schemas.microsoft.com/office/drawing/2014/main" id="{09526EF4-2AB2-44B9-BE2D-1F986192B8FB}"/>
            </a:ext>
          </a:extLst>
        </xdr:cNvPr>
        <xdr:cNvSpPr/>
      </xdr:nvSpPr>
      <xdr:spPr>
        <a:xfrm>
          <a:off x="161925"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2</xdr:col>
      <xdr:colOff>47625</xdr:colOff>
      <xdr:row>0</xdr:row>
      <xdr:rowOff>104775</xdr:rowOff>
    </xdr:from>
    <xdr:to>
      <xdr:col>3</xdr:col>
      <xdr:colOff>638175</xdr:colOff>
      <xdr:row>3</xdr:row>
      <xdr:rowOff>19050</xdr:rowOff>
    </xdr:to>
    <xdr:sp macro="" textlink="">
      <xdr:nvSpPr>
        <xdr:cNvPr id="18" name="Rectángulo: esquinas redondeadas 17">
          <a:hlinkClick xmlns:r="http://purl.oclc.org/ooxml/officeDocument/relationships" r:id="rId2"/>
          <a:extLst>
            <a:ext uri="{FF2B5EF4-FFF2-40B4-BE49-F238E27FC236}">
              <a16:creationId xmlns:a16="http://schemas.microsoft.com/office/drawing/2014/main" id="{5FD5E8F7-59A3-4939-A2C7-52B0833ACBF3}"/>
            </a:ext>
          </a:extLst>
        </xdr:cNvPr>
        <xdr:cNvSpPr/>
      </xdr:nvSpPr>
      <xdr:spPr>
        <a:xfrm>
          <a:off x="1571625" y="104775"/>
          <a:ext cx="1295400"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4</xdr:col>
      <xdr:colOff>133350</xdr:colOff>
      <xdr:row>0</xdr:row>
      <xdr:rowOff>114301</xdr:rowOff>
    </xdr:from>
    <xdr:to>
      <xdr:col>5</xdr:col>
      <xdr:colOff>638175</xdr:colOff>
      <xdr:row>3</xdr:row>
      <xdr:rowOff>19051</xdr:rowOff>
    </xdr:to>
    <xdr:sp macro="" textlink="">
      <xdr:nvSpPr>
        <xdr:cNvPr id="19" name="Rectángulo: esquinas redondeadas 18">
          <a:hlinkClick xmlns:r="http://purl.oclc.org/ooxml/officeDocument/relationships" r:id="rId3"/>
          <a:extLst>
            <a:ext uri="{FF2B5EF4-FFF2-40B4-BE49-F238E27FC236}">
              <a16:creationId xmlns:a16="http://schemas.microsoft.com/office/drawing/2014/main" id="{52E90B06-B8D3-43CF-8FC2-2D48BF7BD58E}"/>
            </a:ext>
          </a:extLst>
        </xdr:cNvPr>
        <xdr:cNvSpPr/>
      </xdr:nvSpPr>
      <xdr:spPr>
        <a:xfrm>
          <a:off x="3067050" y="114301"/>
          <a:ext cx="1209675"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7</xdr:col>
      <xdr:colOff>619125</xdr:colOff>
      <xdr:row>0</xdr:row>
      <xdr:rowOff>85725</xdr:rowOff>
    </xdr:from>
    <xdr:to>
      <xdr:col>9</xdr:col>
      <xdr:colOff>295275</xdr:colOff>
      <xdr:row>3</xdr:row>
      <xdr:rowOff>38100</xdr:rowOff>
    </xdr:to>
    <xdr:sp macro="" textlink="">
      <xdr:nvSpPr>
        <xdr:cNvPr id="20" name="Rectángulo: esquinas redondeadas 19">
          <a:hlinkClick xmlns:r="http://purl.oclc.org/ooxml/officeDocument/relationships" r:id="rId4"/>
          <a:extLst>
            <a:ext uri="{FF2B5EF4-FFF2-40B4-BE49-F238E27FC236}">
              <a16:creationId xmlns:a16="http://schemas.microsoft.com/office/drawing/2014/main" id="{B2C1D3BE-8848-480A-AC93-DCD41C84B987}"/>
            </a:ext>
          </a:extLst>
        </xdr:cNvPr>
        <xdr:cNvSpPr/>
      </xdr:nvSpPr>
      <xdr:spPr>
        <a:xfrm>
          <a:off x="5791200" y="85725"/>
          <a:ext cx="12382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6</xdr:col>
      <xdr:colOff>38100</xdr:colOff>
      <xdr:row>0</xdr:row>
      <xdr:rowOff>95250</xdr:rowOff>
    </xdr:from>
    <xdr:to>
      <xdr:col>7</xdr:col>
      <xdr:colOff>476250</xdr:colOff>
      <xdr:row>3</xdr:row>
      <xdr:rowOff>28575</xdr:rowOff>
    </xdr:to>
    <xdr:sp macro="" textlink="">
      <xdr:nvSpPr>
        <xdr:cNvPr id="21" name="Rectángulo: esquinas redondeadas 20">
          <a:hlinkClick xmlns:r="http://purl.oclc.org/ooxml/officeDocument/relationships" r:id="rId5"/>
          <a:extLst>
            <a:ext uri="{FF2B5EF4-FFF2-40B4-BE49-F238E27FC236}">
              <a16:creationId xmlns:a16="http://schemas.microsoft.com/office/drawing/2014/main" id="{CD3FBB20-7125-43F4-A7BD-55C4B99B33B5}"/>
            </a:ext>
          </a:extLst>
        </xdr:cNvPr>
        <xdr:cNvSpPr/>
      </xdr:nvSpPr>
      <xdr:spPr>
        <a:xfrm>
          <a:off x="4438650" y="95250"/>
          <a:ext cx="1209675"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9</xdr:col>
      <xdr:colOff>476250</xdr:colOff>
      <xdr:row>0</xdr:row>
      <xdr:rowOff>85725</xdr:rowOff>
    </xdr:from>
    <xdr:to>
      <xdr:col>10</xdr:col>
      <xdr:colOff>971550</xdr:colOff>
      <xdr:row>3</xdr:row>
      <xdr:rowOff>38100</xdr:rowOff>
    </xdr:to>
    <xdr:sp macro="" textlink="">
      <xdr:nvSpPr>
        <xdr:cNvPr id="22" name="Rectángulo: esquinas redondeadas 21">
          <a:hlinkClick xmlns:r="http://purl.oclc.org/ooxml/officeDocument/relationships" r:id="rId6"/>
          <a:extLst>
            <a:ext uri="{FF2B5EF4-FFF2-40B4-BE49-F238E27FC236}">
              <a16:creationId xmlns:a16="http://schemas.microsoft.com/office/drawing/2014/main" id="{F3168051-CB99-44AE-B3FF-4DC521CC813C}"/>
            </a:ext>
          </a:extLst>
        </xdr:cNvPr>
        <xdr:cNvSpPr/>
      </xdr:nvSpPr>
      <xdr:spPr>
        <a:xfrm>
          <a:off x="7553325" y="85725"/>
          <a:ext cx="1419225"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11</xdr:col>
      <xdr:colOff>180975</xdr:colOff>
      <xdr:row>0</xdr:row>
      <xdr:rowOff>104775</xdr:rowOff>
    </xdr:from>
    <xdr:to>
      <xdr:col>12</xdr:col>
      <xdr:colOff>723900</xdr:colOff>
      <xdr:row>3</xdr:row>
      <xdr:rowOff>38100</xdr:rowOff>
    </xdr:to>
    <xdr:sp macro="" textlink="">
      <xdr:nvSpPr>
        <xdr:cNvPr id="23" name="Rectángulo: esquinas redondeadas 22">
          <a:hlinkClick xmlns:r="http://purl.oclc.org/ooxml/officeDocument/relationships" r:id="rId7"/>
          <a:extLst>
            <a:ext uri="{FF2B5EF4-FFF2-40B4-BE49-F238E27FC236}">
              <a16:creationId xmlns:a16="http://schemas.microsoft.com/office/drawing/2014/main" id="{AFB90884-FB93-4C18-A199-8FBD15ECC7CA}"/>
            </a:ext>
          </a:extLst>
        </xdr:cNvPr>
        <xdr:cNvSpPr/>
      </xdr:nvSpPr>
      <xdr:spPr>
        <a:xfrm>
          <a:off x="9163050" y="104775"/>
          <a:ext cx="1438275"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0"/>
            <a:t>Costos Variables</a:t>
          </a:r>
        </a:p>
      </xdr:txBody>
    </xdr:sp>
    <xdr:clientData/>
  </xdr:twoCellAnchor>
  <xdr:twoCellAnchor>
    <xdr:from>
      <xdr:col>13</xdr:col>
      <xdr:colOff>66675</xdr:colOff>
      <xdr:row>0</xdr:row>
      <xdr:rowOff>114300</xdr:rowOff>
    </xdr:from>
    <xdr:to>
      <xdr:col>14</xdr:col>
      <xdr:colOff>514350</xdr:colOff>
      <xdr:row>3</xdr:row>
      <xdr:rowOff>19050</xdr:rowOff>
    </xdr:to>
    <xdr:sp macro="" textlink="">
      <xdr:nvSpPr>
        <xdr:cNvPr id="24" name="Rectángulo: esquinas redondeadas 23">
          <a:hlinkClick xmlns:r="http://purl.oclc.org/ooxml/officeDocument/relationships" r:id="rId8"/>
          <a:extLst>
            <a:ext uri="{FF2B5EF4-FFF2-40B4-BE49-F238E27FC236}">
              <a16:creationId xmlns:a16="http://schemas.microsoft.com/office/drawing/2014/main" id="{C7EEDF76-C9F3-4567-971E-EDA4AD9E0C64}"/>
            </a:ext>
          </a:extLst>
        </xdr:cNvPr>
        <xdr:cNvSpPr/>
      </xdr:nvSpPr>
      <xdr:spPr>
        <a:xfrm>
          <a:off x="10801350" y="114300"/>
          <a:ext cx="1323975"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18</xdr:col>
      <xdr:colOff>390525</xdr:colOff>
      <xdr:row>0</xdr:row>
      <xdr:rowOff>104775</xdr:rowOff>
    </xdr:from>
    <xdr:to>
      <xdr:col>20</xdr:col>
      <xdr:colOff>66675</xdr:colOff>
      <xdr:row>3</xdr:row>
      <xdr:rowOff>0</xdr:rowOff>
    </xdr:to>
    <xdr:sp macro="" textlink="">
      <xdr:nvSpPr>
        <xdr:cNvPr id="25" name="Rectángulo: esquinas redondeadas 24">
          <a:hlinkClick xmlns:r="http://purl.oclc.org/ooxml/officeDocument/relationships" r:id="rId9"/>
          <a:extLst>
            <a:ext uri="{FF2B5EF4-FFF2-40B4-BE49-F238E27FC236}">
              <a16:creationId xmlns:a16="http://schemas.microsoft.com/office/drawing/2014/main" id="{7D32D958-6511-45FB-8081-9D86735FFDD7}"/>
            </a:ext>
          </a:extLst>
        </xdr:cNvPr>
        <xdr:cNvSpPr/>
      </xdr:nvSpPr>
      <xdr:spPr>
        <a:xfrm>
          <a:off x="15659100" y="104775"/>
          <a:ext cx="1323975" cy="4667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20</xdr:col>
      <xdr:colOff>238125</xdr:colOff>
      <xdr:row>0</xdr:row>
      <xdr:rowOff>85725</xdr:rowOff>
    </xdr:from>
    <xdr:to>
      <xdr:col>22</xdr:col>
      <xdr:colOff>152400</xdr:colOff>
      <xdr:row>3</xdr:row>
      <xdr:rowOff>0</xdr:rowOff>
    </xdr:to>
    <xdr:sp macro="" textlink="">
      <xdr:nvSpPr>
        <xdr:cNvPr id="26" name="Rectángulo: esquinas redondeadas 25">
          <a:hlinkClick xmlns:r="http://purl.oclc.org/ooxml/officeDocument/relationships" r:id="rId10"/>
          <a:extLst>
            <a:ext uri="{FF2B5EF4-FFF2-40B4-BE49-F238E27FC236}">
              <a16:creationId xmlns:a16="http://schemas.microsoft.com/office/drawing/2014/main" id="{71BC1E7B-BF64-4372-A250-141B6CF116E4}"/>
            </a:ext>
          </a:extLst>
        </xdr:cNvPr>
        <xdr:cNvSpPr/>
      </xdr:nvSpPr>
      <xdr:spPr>
        <a:xfrm>
          <a:off x="17154525" y="85725"/>
          <a:ext cx="1457325"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Presupuesto</a:t>
          </a:r>
          <a:r>
            <a:rPr lang="es-AR" sz="1100" baseline="0%"/>
            <a:t> Financiero</a:t>
          </a:r>
          <a:endParaRPr lang="es-AR" sz="1000"/>
        </a:p>
      </xdr:txBody>
    </xdr:sp>
    <xdr:clientData/>
  </xdr:twoCellAnchor>
  <xdr:twoCellAnchor>
    <xdr:from>
      <xdr:col>24</xdr:col>
      <xdr:colOff>209550</xdr:colOff>
      <xdr:row>0</xdr:row>
      <xdr:rowOff>114301</xdr:rowOff>
    </xdr:from>
    <xdr:to>
      <xdr:col>25</xdr:col>
      <xdr:colOff>809625</xdr:colOff>
      <xdr:row>3</xdr:row>
      <xdr:rowOff>19051</xdr:rowOff>
    </xdr:to>
    <xdr:sp macro="" textlink="">
      <xdr:nvSpPr>
        <xdr:cNvPr id="27" name="Rectángulo: esquinas redondeadas 26">
          <a:hlinkClick xmlns:r="http://purl.oclc.org/ooxml/officeDocument/relationships" r:id="rId11"/>
          <a:extLst>
            <a:ext uri="{FF2B5EF4-FFF2-40B4-BE49-F238E27FC236}">
              <a16:creationId xmlns:a16="http://schemas.microsoft.com/office/drawing/2014/main" id="{E7A658AF-036C-424F-BE63-245E8132DB61}"/>
            </a:ext>
          </a:extLst>
        </xdr:cNvPr>
        <xdr:cNvSpPr/>
      </xdr:nvSpPr>
      <xdr:spPr>
        <a:xfrm>
          <a:off x="20212050" y="114301"/>
          <a:ext cx="1371600"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26</xdr:col>
      <xdr:colOff>28574</xdr:colOff>
      <xdr:row>0</xdr:row>
      <xdr:rowOff>133350</xdr:rowOff>
    </xdr:from>
    <xdr:to>
      <xdr:col>27</xdr:col>
      <xdr:colOff>838199</xdr:colOff>
      <xdr:row>3</xdr:row>
      <xdr:rowOff>47625</xdr:rowOff>
    </xdr:to>
    <xdr:sp macro="" textlink="">
      <xdr:nvSpPr>
        <xdr:cNvPr id="28" name="Rectángulo: esquinas redondeadas 27">
          <a:hlinkClick xmlns:r="http://purl.oclc.org/ooxml/officeDocument/relationships" r:id="rId12"/>
          <a:extLst>
            <a:ext uri="{FF2B5EF4-FFF2-40B4-BE49-F238E27FC236}">
              <a16:creationId xmlns:a16="http://schemas.microsoft.com/office/drawing/2014/main" id="{1DBD61A9-4966-4F49-85B6-3755A3BE6B48}"/>
            </a:ext>
          </a:extLst>
        </xdr:cNvPr>
        <xdr:cNvSpPr/>
      </xdr:nvSpPr>
      <xdr:spPr>
        <a:xfrm>
          <a:off x="21736049" y="133350"/>
          <a:ext cx="1743075"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14</xdr:col>
      <xdr:colOff>762000</xdr:colOff>
      <xdr:row>0</xdr:row>
      <xdr:rowOff>114300</xdr:rowOff>
    </xdr:from>
    <xdr:to>
      <xdr:col>16</xdr:col>
      <xdr:colOff>361950</xdr:colOff>
      <xdr:row>3</xdr:row>
      <xdr:rowOff>28575</xdr:rowOff>
    </xdr:to>
    <xdr:sp macro="" textlink="">
      <xdr:nvSpPr>
        <xdr:cNvPr id="29" name="Rectángulo: esquinas redondeadas 28">
          <a:hlinkClick xmlns:r="http://purl.oclc.org/ooxml/officeDocument/relationships" r:id="rId13"/>
          <a:extLst>
            <a:ext uri="{FF2B5EF4-FFF2-40B4-BE49-F238E27FC236}">
              <a16:creationId xmlns:a16="http://schemas.microsoft.com/office/drawing/2014/main" id="{2664EC7E-DA26-4F60-94D9-C660F021039D}"/>
            </a:ext>
          </a:extLst>
        </xdr:cNvPr>
        <xdr:cNvSpPr/>
      </xdr:nvSpPr>
      <xdr:spPr>
        <a:xfrm>
          <a:off x="12372975" y="114300"/>
          <a:ext cx="1447800"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22</xdr:col>
      <xdr:colOff>333375</xdr:colOff>
      <xdr:row>0</xdr:row>
      <xdr:rowOff>104775</xdr:rowOff>
    </xdr:from>
    <xdr:to>
      <xdr:col>24</xdr:col>
      <xdr:colOff>47625</xdr:colOff>
      <xdr:row>3</xdr:row>
      <xdr:rowOff>28574</xdr:rowOff>
    </xdr:to>
    <xdr:sp macro="" textlink="">
      <xdr:nvSpPr>
        <xdr:cNvPr id="30" name="Rectángulo: esquinas redondeadas 29">
          <a:hlinkClick xmlns:r="http://purl.oclc.org/ooxml/officeDocument/relationships" r:id="rId14"/>
          <a:extLst>
            <a:ext uri="{FF2B5EF4-FFF2-40B4-BE49-F238E27FC236}">
              <a16:creationId xmlns:a16="http://schemas.microsoft.com/office/drawing/2014/main" id="{0529153E-68B9-481D-B954-ECC72365913F}"/>
            </a:ext>
          </a:extLst>
        </xdr:cNvPr>
        <xdr:cNvSpPr/>
      </xdr:nvSpPr>
      <xdr:spPr>
        <a:xfrm>
          <a:off x="18792825" y="104775"/>
          <a:ext cx="1257300" cy="495299"/>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16</xdr:col>
      <xdr:colOff>571500</xdr:colOff>
      <xdr:row>0</xdr:row>
      <xdr:rowOff>95251</xdr:rowOff>
    </xdr:from>
    <xdr:to>
      <xdr:col>18</xdr:col>
      <xdr:colOff>180975</xdr:colOff>
      <xdr:row>3</xdr:row>
      <xdr:rowOff>9525</xdr:rowOff>
    </xdr:to>
    <xdr:sp macro="" textlink="">
      <xdr:nvSpPr>
        <xdr:cNvPr id="31" name="Rectángulo: esquinas redondeadas 30">
          <a:hlinkClick xmlns:r="http://purl.oclc.org/ooxml/officeDocument/relationships" r:id="rId15"/>
          <a:extLst>
            <a:ext uri="{FF2B5EF4-FFF2-40B4-BE49-F238E27FC236}">
              <a16:creationId xmlns:a16="http://schemas.microsoft.com/office/drawing/2014/main" id="{2685E228-62C6-4FCA-A17D-3F3DD814E751}"/>
            </a:ext>
          </a:extLst>
        </xdr:cNvPr>
        <xdr:cNvSpPr/>
      </xdr:nvSpPr>
      <xdr:spPr>
        <a:xfrm>
          <a:off x="14030325" y="95251"/>
          <a:ext cx="1419225" cy="485774"/>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a:t>
          </a:r>
          <a:r>
            <a:rPr lang="es-AR" sz="1100" baseline="0%"/>
            <a:t> de Inversion</a:t>
          </a:r>
          <a:endParaRPr lang="es-AR" sz="1100"/>
        </a:p>
      </xdr:txBody>
    </xdr:sp>
    <xdr:clientData/>
  </xdr:twoCellAnchor>
</xdr:wsDr>
</file>

<file path=xl/drawings/drawing6.xml><?xml version="1.0" encoding="utf-8"?>
<xdr:wsDr xmlns:xdr="http://purl.oclc.org/ooxml/drawingml/spreadsheetDrawing" xmlns:a="http://purl.oclc.org/ooxml/drawingml/main">
  <xdr:twoCellAnchor>
    <xdr:from>
      <xdr:col>0</xdr:col>
      <xdr:colOff>161925</xdr:colOff>
      <xdr:row>0</xdr:row>
      <xdr:rowOff>114301</xdr:rowOff>
    </xdr:from>
    <xdr:to>
      <xdr:col>1</xdr:col>
      <xdr:colOff>600075</xdr:colOff>
      <xdr:row>3</xdr:row>
      <xdr:rowOff>19051</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BB5EBF68-1348-4075-B96B-67C4809742E4}"/>
            </a:ext>
          </a:extLst>
        </xdr:cNvPr>
        <xdr:cNvSpPr/>
      </xdr:nvSpPr>
      <xdr:spPr>
        <a:xfrm>
          <a:off x="161925" y="114301"/>
          <a:ext cx="1200150"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2</xdr:col>
      <xdr:colOff>47625</xdr:colOff>
      <xdr:row>0</xdr:row>
      <xdr:rowOff>123825</xdr:rowOff>
    </xdr:from>
    <xdr:to>
      <xdr:col>3</xdr:col>
      <xdr:colOff>485775</xdr:colOff>
      <xdr:row>3</xdr:row>
      <xdr:rowOff>28575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D960BC12-4716-4E22-8D96-88C7E069F03B}"/>
            </a:ext>
          </a:extLst>
        </xdr:cNvPr>
        <xdr:cNvSpPr/>
      </xdr:nvSpPr>
      <xdr:spPr>
        <a:xfrm>
          <a:off x="1571625" y="123825"/>
          <a:ext cx="1200150"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3</xdr:col>
      <xdr:colOff>619125</xdr:colOff>
      <xdr:row>0</xdr:row>
      <xdr:rowOff>104775</xdr:rowOff>
    </xdr:from>
    <xdr:to>
      <xdr:col>5</xdr:col>
      <xdr:colOff>295275</xdr:colOff>
      <xdr:row>3</xdr:row>
      <xdr:rowOff>19050</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B0C6B9C9-CDE1-4A98-AA2B-0FD7E16C40EB}"/>
            </a:ext>
          </a:extLst>
        </xdr:cNvPr>
        <xdr:cNvSpPr/>
      </xdr:nvSpPr>
      <xdr:spPr>
        <a:xfrm>
          <a:off x="2905125" y="104775"/>
          <a:ext cx="1352550"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5</xdr:col>
      <xdr:colOff>419100</xdr:colOff>
      <xdr:row>0</xdr:row>
      <xdr:rowOff>114301</xdr:rowOff>
    </xdr:from>
    <xdr:to>
      <xdr:col>7</xdr:col>
      <xdr:colOff>133350</xdr:colOff>
      <xdr:row>3</xdr:row>
      <xdr:rowOff>19051</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1D84FEEC-7013-45EE-9BC2-117984E7BED3}"/>
            </a:ext>
          </a:extLst>
        </xdr:cNvPr>
        <xdr:cNvSpPr/>
      </xdr:nvSpPr>
      <xdr:spPr>
        <a:xfrm>
          <a:off x="4381500" y="114301"/>
          <a:ext cx="1266825"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a:t>Proyeccion de Ventas</a:t>
          </a:r>
        </a:p>
      </xdr:txBody>
    </xdr:sp>
    <xdr:clientData/>
  </xdr:twoCellAnchor>
  <xdr:twoCellAnchor>
    <xdr:from>
      <xdr:col>7</xdr:col>
      <xdr:colOff>266700</xdr:colOff>
      <xdr:row>0</xdr:row>
      <xdr:rowOff>114301</xdr:rowOff>
    </xdr:from>
    <xdr:to>
      <xdr:col>8</xdr:col>
      <xdr:colOff>704850</xdr:colOff>
      <xdr:row>3</xdr:row>
      <xdr:rowOff>1</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2AFD0A38-3617-4A37-814F-18B1D1AEC688}"/>
            </a:ext>
          </a:extLst>
        </xdr:cNvPr>
        <xdr:cNvSpPr/>
      </xdr:nvSpPr>
      <xdr:spPr>
        <a:xfrm>
          <a:off x="5781675" y="114301"/>
          <a:ext cx="1200150" cy="4572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00"/>
            <a:t>Modelo de Ingresos</a:t>
          </a:r>
        </a:p>
      </xdr:txBody>
    </xdr:sp>
    <xdr:clientData/>
  </xdr:twoCellAnchor>
  <xdr:twoCellAnchor>
    <xdr:from>
      <xdr:col>9</xdr:col>
      <xdr:colOff>152400</xdr:colOff>
      <xdr:row>0</xdr:row>
      <xdr:rowOff>114301</xdr:rowOff>
    </xdr:from>
    <xdr:to>
      <xdr:col>10</xdr:col>
      <xdr:colOff>590550</xdr:colOff>
      <xdr:row>3</xdr:row>
      <xdr:rowOff>1</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E121DCF1-BDFD-4D04-8286-2EA0C978D27F}"/>
            </a:ext>
          </a:extLst>
        </xdr:cNvPr>
        <xdr:cNvSpPr/>
      </xdr:nvSpPr>
      <xdr:spPr>
        <a:xfrm>
          <a:off x="7191375" y="114301"/>
          <a:ext cx="1200150" cy="4572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10</xdr:col>
      <xdr:colOff>733425</xdr:colOff>
      <xdr:row>0</xdr:row>
      <xdr:rowOff>114300</xdr:rowOff>
    </xdr:from>
    <xdr:to>
      <xdr:col>12</xdr:col>
      <xdr:colOff>409575</xdr:colOff>
      <xdr:row>3</xdr:row>
      <xdr:rowOff>19050</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95DCFB3F-0855-4511-95B1-790C588C41C9}"/>
            </a:ext>
          </a:extLst>
        </xdr:cNvPr>
        <xdr:cNvSpPr/>
      </xdr:nvSpPr>
      <xdr:spPr>
        <a:xfrm>
          <a:off x="8534400" y="114300"/>
          <a:ext cx="1257300"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b="0"/>
            <a:t>Costos Variables</a:t>
          </a:r>
        </a:p>
      </xdr:txBody>
    </xdr:sp>
    <xdr:clientData/>
  </xdr:twoCellAnchor>
  <xdr:twoCellAnchor>
    <xdr:from>
      <xdr:col>12</xdr:col>
      <xdr:colOff>542925</xdr:colOff>
      <xdr:row>0</xdr:row>
      <xdr:rowOff>123825</xdr:rowOff>
    </xdr:from>
    <xdr:to>
      <xdr:col>14</xdr:col>
      <xdr:colOff>142875</xdr:colOff>
      <xdr:row>3</xdr:row>
      <xdr:rowOff>28575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242C5DEF-36FD-4014-8D33-2522D60715FB}"/>
            </a:ext>
          </a:extLst>
        </xdr:cNvPr>
        <xdr:cNvSpPr/>
      </xdr:nvSpPr>
      <xdr:spPr>
        <a:xfrm>
          <a:off x="9925050" y="123825"/>
          <a:ext cx="1419225"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17</xdr:col>
      <xdr:colOff>638175</xdr:colOff>
      <xdr:row>0</xdr:row>
      <xdr:rowOff>152400</xdr:rowOff>
    </xdr:from>
    <xdr:to>
      <xdr:col>19</xdr:col>
      <xdr:colOff>314325</xdr:colOff>
      <xdr:row>3</xdr:row>
      <xdr:rowOff>66675</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9A998BE0-9BE7-4292-B842-5C85A722BDE9}"/>
            </a:ext>
          </a:extLst>
        </xdr:cNvPr>
        <xdr:cNvSpPr/>
      </xdr:nvSpPr>
      <xdr:spPr>
        <a:xfrm>
          <a:off x="14439900" y="152400"/>
          <a:ext cx="1200150"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19</xdr:col>
      <xdr:colOff>438150</xdr:colOff>
      <xdr:row>0</xdr:row>
      <xdr:rowOff>171451</xdr:rowOff>
    </xdr:from>
    <xdr:to>
      <xdr:col>21</xdr:col>
      <xdr:colOff>171450</xdr:colOff>
      <xdr:row>3</xdr:row>
      <xdr:rowOff>76201</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CC7A1F52-4052-464F-999D-D8C640F350F2}"/>
            </a:ext>
          </a:extLst>
        </xdr:cNvPr>
        <xdr:cNvSpPr/>
      </xdr:nvSpPr>
      <xdr:spPr>
        <a:xfrm>
          <a:off x="15763875" y="171451"/>
          <a:ext cx="1257300"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a:t>Presupuesto</a:t>
          </a:r>
          <a:r>
            <a:rPr lang="es-AR" sz="1050" baseline="0%"/>
            <a:t> Financiero</a:t>
          </a:r>
          <a:endParaRPr lang="es-AR" sz="900"/>
        </a:p>
      </xdr:txBody>
    </xdr:sp>
    <xdr:clientData/>
  </xdr:twoCellAnchor>
  <xdr:twoCellAnchor>
    <xdr:from>
      <xdr:col>23</xdr:col>
      <xdr:colOff>95250</xdr:colOff>
      <xdr:row>0</xdr:row>
      <xdr:rowOff>161925</xdr:rowOff>
    </xdr:from>
    <xdr:to>
      <xdr:col>24</xdr:col>
      <xdr:colOff>533400</xdr:colOff>
      <xdr:row>3</xdr:row>
      <xdr:rowOff>57150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59570491-824E-4EAB-963B-E6B02A9D7D11}"/>
            </a:ext>
          </a:extLst>
        </xdr:cNvPr>
        <xdr:cNvSpPr/>
      </xdr:nvSpPr>
      <xdr:spPr>
        <a:xfrm>
          <a:off x="18468975" y="161925"/>
          <a:ext cx="1200150" cy="4667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24</xdr:col>
      <xdr:colOff>666750</xdr:colOff>
      <xdr:row>0</xdr:row>
      <xdr:rowOff>142876</xdr:rowOff>
    </xdr:from>
    <xdr:to>
      <xdr:col>26</xdr:col>
      <xdr:colOff>742950</xdr:colOff>
      <xdr:row>3</xdr:row>
      <xdr:rowOff>47626</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1642AFEA-15D7-47A0-AD2B-ABCFA1B2A5FA}"/>
            </a:ext>
          </a:extLst>
        </xdr:cNvPr>
        <xdr:cNvSpPr/>
      </xdr:nvSpPr>
      <xdr:spPr>
        <a:xfrm>
          <a:off x="19802475" y="142876"/>
          <a:ext cx="1600200" cy="4762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14</xdr:col>
      <xdr:colOff>257174</xdr:colOff>
      <xdr:row>0</xdr:row>
      <xdr:rowOff>123825</xdr:rowOff>
    </xdr:from>
    <xdr:to>
      <xdr:col>15</xdr:col>
      <xdr:colOff>742949</xdr:colOff>
      <xdr:row>3</xdr:row>
      <xdr:rowOff>38100</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1C16EF8E-E88D-4A1F-A25D-072A0AA1D0B7}"/>
            </a:ext>
          </a:extLst>
        </xdr:cNvPr>
        <xdr:cNvSpPr/>
      </xdr:nvSpPr>
      <xdr:spPr>
        <a:xfrm>
          <a:off x="11458574" y="123825"/>
          <a:ext cx="1400175"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a:t>
          </a:r>
          <a:r>
            <a:rPr lang="es-AR" sz="1100" baseline="0%"/>
            <a:t> de Egresos</a:t>
          </a:r>
          <a:endParaRPr lang="es-AR" sz="1000"/>
        </a:p>
      </xdr:txBody>
    </xdr:sp>
    <xdr:clientData/>
  </xdr:twoCellAnchor>
  <xdr:twoCellAnchor>
    <xdr:from>
      <xdr:col>21</xdr:col>
      <xdr:colOff>257175</xdr:colOff>
      <xdr:row>0</xdr:row>
      <xdr:rowOff>171450</xdr:rowOff>
    </xdr:from>
    <xdr:to>
      <xdr:col>22</xdr:col>
      <xdr:colOff>752475</xdr:colOff>
      <xdr:row>3</xdr:row>
      <xdr:rowOff>66675</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9ED92697-2103-4676-B991-DF4E765F3825}"/>
            </a:ext>
          </a:extLst>
        </xdr:cNvPr>
        <xdr:cNvSpPr/>
      </xdr:nvSpPr>
      <xdr:spPr>
        <a:xfrm>
          <a:off x="17106900" y="171450"/>
          <a:ext cx="1257300" cy="4667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16</xdr:col>
      <xdr:colOff>9525</xdr:colOff>
      <xdr:row>0</xdr:row>
      <xdr:rowOff>133351</xdr:rowOff>
    </xdr:from>
    <xdr:to>
      <xdr:col>17</xdr:col>
      <xdr:colOff>533400</xdr:colOff>
      <xdr:row>3</xdr:row>
      <xdr:rowOff>57151</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E5020213-215A-43A1-808F-B8CEDF158968}"/>
            </a:ext>
          </a:extLst>
        </xdr:cNvPr>
        <xdr:cNvSpPr/>
      </xdr:nvSpPr>
      <xdr:spPr>
        <a:xfrm>
          <a:off x="13049250" y="133351"/>
          <a:ext cx="1285875" cy="4953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mc:AlternateContent xmlns:mc="http://schemas.openxmlformats.org/markup-compatibility/2006">
    <mc:Choice xmlns:v="urn:schemas-microsoft-com:vml" Requires="v"/>
    <mc:Fallback>
      <xdr:twoCellAnchor editAs="absolute">
        <xdr:from>
          <xdr:col>2</xdr:col>
          <xdr:colOff>142875</xdr:colOff>
          <xdr:row>16</xdr:row>
          <xdr:rowOff>95250</xdr:rowOff>
        </xdr:from>
        <xdr:to>
          <xdr:col>3</xdr:col>
          <xdr:colOff>752475</xdr:colOff>
          <xdr:row>20</xdr:row>
          <xdr:rowOff>85725</xdr:rowOff>
        </xdr:to>
        <xdr:sp macro="" textlink="">
          <xdr:nvSpPr>
            <xdr:cNvPr id="6145" name="Comment 6" hidden="1">
              <a:extLst>
                <a:ext uri="{FF2B5EF4-FFF2-40B4-BE49-F238E27FC236}">
                  <a16:creationId xmlns:a16="http://schemas.microsoft.com/office/drawing/2014/main" id="{C2EE4ECE-4FB6-4AFC-B62C-6F28400E6C3C}"/>
                </a:ext>
              </a:extLst>
            </xdr:cNvPr>
            <xdr:cNvSpPr txBox="1">
              <a:spLocks noChangeArrowheads="1"/>
            </xdr:cNvSpPr>
          </xdr:nvSpPr>
          <xdr:spPr bwMode="auto">
            <a:xfrm>
              <a:off x="1666875" y="3248025"/>
              <a:ext cx="1371600" cy="7524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s-AR" sz="900" b="1" i="0" u="none" strike="noStrike" baseline="0%">
                  <a:solidFill>
                    <a:srgbClr val="000000"/>
                  </a:solidFill>
                  <a:latin typeface="Tahoma"/>
                  <a:ea typeface="Tahoma"/>
                  <a:cs typeface="Tahoma"/>
                </a:rPr>
                <a:t>natal:</a:t>
              </a:r>
              <a:endParaRPr lang="es-AR" sz="900" b="0" i="0" u="none" strike="noStrike" baseline="0%">
                <a:solidFill>
                  <a:srgbClr val="000000"/>
                </a:solidFill>
                <a:latin typeface="Tahoma"/>
                <a:ea typeface="Tahoma"/>
                <a:cs typeface="Tahoma"/>
              </a:endParaRPr>
            </a:p>
            <a:p>
              <a:pPr algn="l" rtl="0">
                <a:defRPr sz="1000"/>
              </a:pPr>
              <a:r>
                <a:rPr lang="es-AR" sz="900" b="0" i="0" u="none" strike="noStrike" baseline="0%">
                  <a:solidFill>
                    <a:srgbClr val="000000"/>
                  </a:solidFill>
                  <a:latin typeface="Tahoma"/>
                  <a:ea typeface="Tahoma"/>
                  <a:cs typeface="Tahoma"/>
                </a:rPr>
                <a:t>telefonia fija, celulares y internet</a:t>
              </a:r>
            </a:p>
            <a:p>
              <a:pPr algn="l" rtl="0">
                <a:defRPr sz="1000"/>
              </a:pPr>
              <a:endParaRPr lang="es-A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142875</xdr:colOff>
          <xdr:row>34</xdr:row>
          <xdr:rowOff>95250</xdr:rowOff>
        </xdr:from>
        <xdr:to>
          <xdr:col>3</xdr:col>
          <xdr:colOff>752475</xdr:colOff>
          <xdr:row>38</xdr:row>
          <xdr:rowOff>85725</xdr:rowOff>
        </xdr:to>
        <xdr:sp macro="" textlink="">
          <xdr:nvSpPr>
            <xdr:cNvPr id="6146" name="Comment 5" hidden="1">
              <a:extLst>
                <a:ext uri="{FF2B5EF4-FFF2-40B4-BE49-F238E27FC236}">
                  <a16:creationId xmlns:a16="http://schemas.microsoft.com/office/drawing/2014/main" id="{190D4EB5-AB79-4CC5-A0F1-B3A8AE6C6373}"/>
                </a:ext>
              </a:extLst>
            </xdr:cNvPr>
            <xdr:cNvSpPr txBox="1">
              <a:spLocks noChangeArrowheads="1"/>
            </xdr:cNvSpPr>
          </xdr:nvSpPr>
          <xdr:spPr bwMode="auto">
            <a:xfrm>
              <a:off x="1666875" y="6772275"/>
              <a:ext cx="1371600" cy="7524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s-AR" sz="900" b="1" i="0" u="none" strike="noStrike" baseline="0%">
                  <a:solidFill>
                    <a:srgbClr val="000000"/>
                  </a:solidFill>
                  <a:latin typeface="Tahoma"/>
                  <a:ea typeface="Tahoma"/>
                  <a:cs typeface="Tahoma"/>
                </a:rPr>
                <a:t>natal:</a:t>
              </a:r>
              <a:endParaRPr lang="es-AR" sz="900" b="0" i="0" u="none" strike="noStrike" baseline="0%">
                <a:solidFill>
                  <a:srgbClr val="000000"/>
                </a:solidFill>
                <a:latin typeface="Tahoma"/>
                <a:ea typeface="Tahoma"/>
                <a:cs typeface="Tahoma"/>
              </a:endParaRPr>
            </a:p>
            <a:p>
              <a:pPr algn="l" rtl="0">
                <a:defRPr sz="1000"/>
              </a:pPr>
              <a:r>
                <a:rPr lang="es-AR" sz="900" b="0" i="0" u="none" strike="noStrike" baseline="0%">
                  <a:solidFill>
                    <a:srgbClr val="000000"/>
                  </a:solidFill>
                  <a:latin typeface="Tahoma"/>
                  <a:ea typeface="Tahoma"/>
                  <a:cs typeface="Tahoma"/>
                </a:rPr>
                <a:t>telefonia fija, celulares y internet</a:t>
              </a:r>
            </a:p>
            <a:p>
              <a:pPr algn="l" rtl="0">
                <a:defRPr sz="1000"/>
              </a:pPr>
              <a:endParaRPr lang="es-A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142875</xdr:colOff>
          <xdr:row>52</xdr:row>
          <xdr:rowOff>95250</xdr:rowOff>
        </xdr:from>
        <xdr:to>
          <xdr:col>3</xdr:col>
          <xdr:colOff>752475</xdr:colOff>
          <xdr:row>56</xdr:row>
          <xdr:rowOff>85725</xdr:rowOff>
        </xdr:to>
        <xdr:sp macro="" textlink="">
          <xdr:nvSpPr>
            <xdr:cNvPr id="6147" name="Comment 4" hidden="1">
              <a:extLst>
                <a:ext uri="{FF2B5EF4-FFF2-40B4-BE49-F238E27FC236}">
                  <a16:creationId xmlns:a16="http://schemas.microsoft.com/office/drawing/2014/main" id="{C347E1DF-92FB-41E6-8B7F-8ED6BB606A7C}"/>
                </a:ext>
              </a:extLst>
            </xdr:cNvPr>
            <xdr:cNvSpPr txBox="1">
              <a:spLocks noChangeArrowheads="1"/>
            </xdr:cNvSpPr>
          </xdr:nvSpPr>
          <xdr:spPr bwMode="auto">
            <a:xfrm>
              <a:off x="1666875" y="10306050"/>
              <a:ext cx="1371600" cy="7524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s-AR" sz="900" b="1" i="0" u="none" strike="noStrike" baseline="0%">
                  <a:solidFill>
                    <a:srgbClr val="000000"/>
                  </a:solidFill>
                  <a:latin typeface="Tahoma"/>
                  <a:ea typeface="Tahoma"/>
                  <a:cs typeface="Tahoma"/>
                </a:rPr>
                <a:t>natal:</a:t>
              </a:r>
              <a:endParaRPr lang="es-AR" sz="900" b="0" i="0" u="none" strike="noStrike" baseline="0%">
                <a:solidFill>
                  <a:srgbClr val="000000"/>
                </a:solidFill>
                <a:latin typeface="Tahoma"/>
                <a:ea typeface="Tahoma"/>
                <a:cs typeface="Tahoma"/>
              </a:endParaRPr>
            </a:p>
            <a:p>
              <a:pPr algn="l" rtl="0">
                <a:defRPr sz="1000"/>
              </a:pPr>
              <a:r>
                <a:rPr lang="es-AR" sz="900" b="0" i="0" u="none" strike="noStrike" baseline="0%">
                  <a:solidFill>
                    <a:srgbClr val="000000"/>
                  </a:solidFill>
                  <a:latin typeface="Tahoma"/>
                  <a:ea typeface="Tahoma"/>
                  <a:cs typeface="Tahoma"/>
                </a:rPr>
                <a:t>telefonia fija, celulares y internet</a:t>
              </a:r>
            </a:p>
            <a:p>
              <a:pPr algn="l" rtl="0">
                <a:defRPr sz="1000"/>
              </a:pPr>
              <a:endParaRPr lang="es-AR" sz="900" b="0" i="0" u="none" strike="noStrike" baseline="0%">
                <a:solidFill>
                  <a:srgbClr val="000000"/>
                </a:solidFill>
                <a:latin typeface="Tahoma"/>
                <a:ea typeface="Tahoma"/>
                <a:cs typeface="Tahoma"/>
              </a:endParaRPr>
            </a:p>
          </xdr:txBody>
        </xdr:sp>
        <xdr:clientData/>
      </xdr:twoCellAnchor>
    </mc:Fallback>
  </mc:AlternateContent>
</xdr:wsDr>
</file>

<file path=xl/drawings/drawing7.xml><?xml version="1.0" encoding="utf-8"?>
<xdr:wsDr xmlns:xdr="http://purl.oclc.org/ooxml/drawingml/spreadsheetDrawing" xmlns:a="http://purl.oclc.org/ooxml/drawingml/main">
  <xdr:twoCellAnchor>
    <xdr:from>
      <xdr:col>0</xdr:col>
      <xdr:colOff>161925</xdr:colOff>
      <xdr:row>0</xdr:row>
      <xdr:rowOff>95250</xdr:rowOff>
    </xdr:from>
    <xdr:to>
      <xdr:col>1</xdr:col>
      <xdr:colOff>600075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F023C1B8-8865-4786-99D4-5DE12A67554B}"/>
            </a:ext>
          </a:extLst>
        </xdr:cNvPr>
        <xdr:cNvSpPr/>
      </xdr:nvSpPr>
      <xdr:spPr>
        <a:xfrm>
          <a:off x="161925"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2</xdr:col>
      <xdr:colOff>47625</xdr:colOff>
      <xdr:row>0</xdr:row>
      <xdr:rowOff>104775</xdr:rowOff>
    </xdr:from>
    <xdr:to>
      <xdr:col>3</xdr:col>
      <xdr:colOff>485775</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0C02947E-CB47-4A3C-848F-EBCBC17E7066}"/>
            </a:ext>
          </a:extLst>
        </xdr:cNvPr>
        <xdr:cNvSpPr/>
      </xdr:nvSpPr>
      <xdr:spPr>
        <a:xfrm>
          <a:off x="1571625" y="10477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3</xdr:col>
      <xdr:colOff>619125</xdr:colOff>
      <xdr:row>0</xdr:row>
      <xdr:rowOff>104775</xdr:rowOff>
    </xdr:from>
    <xdr:to>
      <xdr:col>5</xdr:col>
      <xdr:colOff>295275</xdr:colOff>
      <xdr:row>3</xdr:row>
      <xdr:rowOff>76200</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9C4F7866-81E9-4B1E-997B-D86C8C97ECEF}"/>
            </a:ext>
          </a:extLst>
        </xdr:cNvPr>
        <xdr:cNvSpPr/>
      </xdr:nvSpPr>
      <xdr:spPr>
        <a:xfrm>
          <a:off x="2905125" y="1047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5</xdr:col>
      <xdr:colOff>419100</xdr:colOff>
      <xdr:row>0</xdr:row>
      <xdr:rowOff>114300</xdr:rowOff>
    </xdr:from>
    <xdr:to>
      <xdr:col>7</xdr:col>
      <xdr:colOff>95250</xdr:colOff>
      <xdr:row>3</xdr:row>
      <xdr:rowOff>66675</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2633C5F5-DF8F-41D8-850E-BC72B4FF3F71}"/>
            </a:ext>
          </a:extLst>
        </xdr:cNvPr>
        <xdr:cNvSpPr/>
      </xdr:nvSpPr>
      <xdr:spPr>
        <a:xfrm>
          <a:off x="4229100" y="11430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7</xdr:col>
      <xdr:colOff>266700</xdr:colOff>
      <xdr:row>0</xdr:row>
      <xdr:rowOff>114300</xdr:rowOff>
    </xdr:from>
    <xdr:to>
      <xdr:col>8</xdr:col>
      <xdr:colOff>836084</xdr:colOff>
      <xdr:row>3</xdr:row>
      <xdr:rowOff>74083</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C49DA1AA-AC68-4100-8D19-44F5E133B5CE}"/>
            </a:ext>
          </a:extLst>
        </xdr:cNvPr>
        <xdr:cNvSpPr/>
      </xdr:nvSpPr>
      <xdr:spPr>
        <a:xfrm>
          <a:off x="5865283" y="114300"/>
          <a:ext cx="1490134" cy="531283"/>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 de Ingresos</a:t>
          </a:r>
        </a:p>
      </xdr:txBody>
    </xdr:sp>
    <xdr:clientData/>
  </xdr:twoCellAnchor>
  <xdr:twoCellAnchor>
    <xdr:from>
      <xdr:col>9</xdr:col>
      <xdr:colOff>152400</xdr:colOff>
      <xdr:row>0</xdr:row>
      <xdr:rowOff>126999</xdr:rowOff>
    </xdr:from>
    <xdr:to>
      <xdr:col>10</xdr:col>
      <xdr:colOff>590550</xdr:colOff>
      <xdr:row>3</xdr:row>
      <xdr:rowOff>79374</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DDBD728B-F5E3-4185-B65D-F402B7A67408}"/>
            </a:ext>
          </a:extLst>
        </xdr:cNvPr>
        <xdr:cNvSpPr/>
      </xdr:nvSpPr>
      <xdr:spPr>
        <a:xfrm>
          <a:off x="7528983" y="126999"/>
          <a:ext cx="1305984"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10</xdr:col>
      <xdr:colOff>733425</xdr:colOff>
      <xdr:row>0</xdr:row>
      <xdr:rowOff>114300</xdr:rowOff>
    </xdr:from>
    <xdr:to>
      <xdr:col>12</xdr:col>
      <xdr:colOff>409575</xdr:colOff>
      <xdr:row>3</xdr:row>
      <xdr:rowOff>76200</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D6721ACF-BB53-4697-ACEE-C548C49C4DE4}"/>
            </a:ext>
          </a:extLst>
        </xdr:cNvPr>
        <xdr:cNvSpPr/>
      </xdr:nvSpPr>
      <xdr:spPr>
        <a:xfrm>
          <a:off x="8353425" y="114300"/>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b="0"/>
            <a:t>Costos Variables</a:t>
          </a:r>
          <a:endParaRPr lang="es-AR" sz="1100" b="0"/>
        </a:p>
      </xdr:txBody>
    </xdr:sp>
    <xdr:clientData/>
  </xdr:twoCellAnchor>
  <xdr:twoCellAnchor>
    <xdr:from>
      <xdr:col>12</xdr:col>
      <xdr:colOff>514350</xdr:colOff>
      <xdr:row>0</xdr:row>
      <xdr:rowOff>123825</xdr:rowOff>
    </xdr:from>
    <xdr:to>
      <xdr:col>14</xdr:col>
      <xdr:colOff>190500</xdr:colOff>
      <xdr:row>3</xdr:row>
      <xdr:rowOff>85725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04C57A54-0CE3-4836-B279-AB4870A5494A}"/>
            </a:ext>
          </a:extLst>
        </xdr:cNvPr>
        <xdr:cNvSpPr/>
      </xdr:nvSpPr>
      <xdr:spPr>
        <a:xfrm>
          <a:off x="9658350" y="12382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17</xdr:col>
      <xdr:colOff>638175</xdr:colOff>
      <xdr:row>0</xdr:row>
      <xdr:rowOff>161926</xdr:rowOff>
    </xdr:from>
    <xdr:to>
      <xdr:col>19</xdr:col>
      <xdr:colOff>314325</xdr:colOff>
      <xdr:row>3</xdr:row>
      <xdr:rowOff>84668</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81DCA274-0E3E-4A5D-B283-3F24241C2390}"/>
            </a:ext>
          </a:extLst>
        </xdr:cNvPr>
        <xdr:cNvSpPr/>
      </xdr:nvSpPr>
      <xdr:spPr>
        <a:xfrm>
          <a:off x="15158508" y="161926"/>
          <a:ext cx="1200150" cy="494242"/>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19</xdr:col>
      <xdr:colOff>438150</xdr:colOff>
      <xdr:row>0</xdr:row>
      <xdr:rowOff>171451</xdr:rowOff>
    </xdr:from>
    <xdr:to>
      <xdr:col>21</xdr:col>
      <xdr:colOff>114300</xdr:colOff>
      <xdr:row>3</xdr:row>
      <xdr:rowOff>95251</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0C563AF0-3E16-4B13-BFB7-9BCA85BF8D5C}"/>
            </a:ext>
          </a:extLst>
        </xdr:cNvPr>
        <xdr:cNvSpPr/>
      </xdr:nvSpPr>
      <xdr:spPr>
        <a:xfrm>
          <a:off x="16482483" y="171451"/>
          <a:ext cx="1200150" cy="4953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Presupuesto</a:t>
          </a:r>
          <a:r>
            <a:rPr lang="es-AR" sz="1100" baseline="0%"/>
            <a:t> Financiero</a:t>
          </a:r>
          <a:endParaRPr lang="es-AR" sz="1000"/>
        </a:p>
      </xdr:txBody>
    </xdr:sp>
    <xdr:clientData/>
  </xdr:twoCellAnchor>
  <xdr:twoCellAnchor>
    <xdr:from>
      <xdr:col>23</xdr:col>
      <xdr:colOff>95250</xdr:colOff>
      <xdr:row>0</xdr:row>
      <xdr:rowOff>161925</xdr:rowOff>
    </xdr:from>
    <xdr:to>
      <xdr:col>24</xdr:col>
      <xdr:colOff>533400</xdr:colOff>
      <xdr:row>3</xdr:row>
      <xdr:rowOff>114300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9DD6036F-8348-4690-9643-A688A8D55369}"/>
            </a:ext>
          </a:extLst>
        </xdr:cNvPr>
        <xdr:cNvSpPr/>
      </xdr:nvSpPr>
      <xdr:spPr>
        <a:xfrm>
          <a:off x="17621250"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24</xdr:col>
      <xdr:colOff>666749</xdr:colOff>
      <xdr:row>0</xdr:row>
      <xdr:rowOff>142875</xdr:rowOff>
    </xdr:from>
    <xdr:to>
      <xdr:col>27</xdr:col>
      <xdr:colOff>21166</xdr:colOff>
      <xdr:row>3</xdr:row>
      <xdr:rowOff>95250</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95CDF3FD-03EF-4263-829A-F686DE619676}"/>
            </a:ext>
          </a:extLst>
        </xdr:cNvPr>
        <xdr:cNvSpPr/>
      </xdr:nvSpPr>
      <xdr:spPr>
        <a:xfrm>
          <a:off x="20521082" y="142875"/>
          <a:ext cx="1640417"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14</xdr:col>
      <xdr:colOff>320673</xdr:colOff>
      <xdr:row>0</xdr:row>
      <xdr:rowOff>123825</xdr:rowOff>
    </xdr:from>
    <xdr:to>
      <xdr:col>15</xdr:col>
      <xdr:colOff>758823</xdr:colOff>
      <xdr:row>3</xdr:row>
      <xdr:rowOff>76200</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0790C369-D5F3-4262-8A16-6BF5612A351F}"/>
            </a:ext>
          </a:extLst>
        </xdr:cNvPr>
        <xdr:cNvSpPr/>
      </xdr:nvSpPr>
      <xdr:spPr>
        <a:xfrm>
          <a:off x="12216340" y="123825"/>
          <a:ext cx="1380066"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21</xdr:col>
      <xdr:colOff>257175</xdr:colOff>
      <xdr:row>0</xdr:row>
      <xdr:rowOff>171451</xdr:rowOff>
    </xdr:from>
    <xdr:to>
      <xdr:col>22</xdr:col>
      <xdr:colOff>695325</xdr:colOff>
      <xdr:row>3</xdr:row>
      <xdr:rowOff>95251</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43170506-03D1-4117-9D34-662409CC6271}"/>
            </a:ext>
          </a:extLst>
        </xdr:cNvPr>
        <xdr:cNvSpPr/>
      </xdr:nvSpPr>
      <xdr:spPr>
        <a:xfrm>
          <a:off x="17825508" y="171451"/>
          <a:ext cx="1200150" cy="4953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16</xdr:col>
      <xdr:colOff>10584</xdr:colOff>
      <xdr:row>0</xdr:row>
      <xdr:rowOff>142875</xdr:rowOff>
    </xdr:from>
    <xdr:to>
      <xdr:col>17</xdr:col>
      <xdr:colOff>533400</xdr:colOff>
      <xdr:row>3</xdr:row>
      <xdr:rowOff>63500</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8BFEFE69-718B-491F-8062-8910B2104B1C}"/>
            </a:ext>
          </a:extLst>
        </xdr:cNvPr>
        <xdr:cNvSpPr/>
      </xdr:nvSpPr>
      <xdr:spPr>
        <a:xfrm>
          <a:off x="13768917" y="142875"/>
          <a:ext cx="1284816" cy="4921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xdr:wsDr>
</file>

<file path=xl/drawings/drawing8.xml><?xml version="1.0" encoding="utf-8"?>
<xdr:wsDr xmlns:xdr="http://purl.oclc.org/ooxml/drawingml/spreadsheetDrawing" xmlns:a="http://purl.oclc.org/ooxml/drawingml/main">
  <xdr:twoCellAnchor>
    <xdr:from>
      <xdr:col>0</xdr:col>
      <xdr:colOff>161925</xdr:colOff>
      <xdr:row>0</xdr:row>
      <xdr:rowOff>95250</xdr:rowOff>
    </xdr:from>
    <xdr:to>
      <xdr:col>1</xdr:col>
      <xdr:colOff>600075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E43D87B6-0E38-4627-882C-E9A737C94529}"/>
            </a:ext>
          </a:extLst>
        </xdr:cNvPr>
        <xdr:cNvSpPr/>
      </xdr:nvSpPr>
      <xdr:spPr>
        <a:xfrm>
          <a:off x="161925"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1</xdr:col>
      <xdr:colOff>723900</xdr:colOff>
      <xdr:row>0</xdr:row>
      <xdr:rowOff>104775</xdr:rowOff>
    </xdr:from>
    <xdr:to>
      <xdr:col>2</xdr:col>
      <xdr:colOff>523875</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4A4964EE-117F-4C7D-954E-620F8A3D0638}"/>
            </a:ext>
          </a:extLst>
        </xdr:cNvPr>
        <xdr:cNvSpPr/>
      </xdr:nvSpPr>
      <xdr:spPr>
        <a:xfrm>
          <a:off x="1485900" y="104775"/>
          <a:ext cx="13144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2</xdr:col>
      <xdr:colOff>638175</xdr:colOff>
      <xdr:row>0</xdr:row>
      <xdr:rowOff>104776</xdr:rowOff>
    </xdr:from>
    <xdr:to>
      <xdr:col>4</xdr:col>
      <xdr:colOff>342900</xdr:colOff>
      <xdr:row>3</xdr:row>
      <xdr:rowOff>66676</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DEEFC8DE-0C82-4BD8-8A54-4C63EAAFB82D}"/>
            </a:ext>
          </a:extLst>
        </xdr:cNvPr>
        <xdr:cNvSpPr/>
      </xdr:nvSpPr>
      <xdr:spPr>
        <a:xfrm>
          <a:off x="2914650" y="104776"/>
          <a:ext cx="1533525"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4</xdr:col>
      <xdr:colOff>457200</xdr:colOff>
      <xdr:row>0</xdr:row>
      <xdr:rowOff>114300</xdr:rowOff>
    </xdr:from>
    <xdr:to>
      <xdr:col>6</xdr:col>
      <xdr:colOff>104775</xdr:colOff>
      <xdr:row>3</xdr:row>
      <xdr:rowOff>66675</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791EC721-E055-4347-B403-445021BB79D4}"/>
            </a:ext>
          </a:extLst>
        </xdr:cNvPr>
        <xdr:cNvSpPr/>
      </xdr:nvSpPr>
      <xdr:spPr>
        <a:xfrm>
          <a:off x="4562475" y="114300"/>
          <a:ext cx="14287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6</xdr:col>
      <xdr:colOff>228600</xdr:colOff>
      <xdr:row>0</xdr:row>
      <xdr:rowOff>114300</xdr:rowOff>
    </xdr:from>
    <xdr:to>
      <xdr:col>7</xdr:col>
      <xdr:colOff>752475</xdr:colOff>
      <xdr:row>3</xdr:row>
      <xdr:rowOff>47625</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177135F3-3AA3-4A80-945D-69AA684C49A0}"/>
            </a:ext>
          </a:extLst>
        </xdr:cNvPr>
        <xdr:cNvSpPr/>
      </xdr:nvSpPr>
      <xdr:spPr>
        <a:xfrm>
          <a:off x="6115050" y="114300"/>
          <a:ext cx="1400175"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7</xdr:col>
      <xdr:colOff>857250</xdr:colOff>
      <xdr:row>0</xdr:row>
      <xdr:rowOff>95250</xdr:rowOff>
    </xdr:from>
    <xdr:to>
      <xdr:col>9</xdr:col>
      <xdr:colOff>85725</xdr:colOff>
      <xdr:row>3</xdr:row>
      <xdr:rowOff>47625</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65908D5D-B602-49F3-AAD5-DB39C0E2B2D6}"/>
            </a:ext>
          </a:extLst>
        </xdr:cNvPr>
        <xdr:cNvSpPr/>
      </xdr:nvSpPr>
      <xdr:spPr>
        <a:xfrm>
          <a:off x="7620000"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9</xdr:col>
      <xdr:colOff>219075</xdr:colOff>
      <xdr:row>0</xdr:row>
      <xdr:rowOff>114300</xdr:rowOff>
    </xdr:from>
    <xdr:to>
      <xdr:col>11</xdr:col>
      <xdr:colOff>9525</xdr:colOff>
      <xdr:row>3</xdr:row>
      <xdr:rowOff>47625</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6B6784AA-3707-4F8F-ADE7-BB0C4254A819}"/>
            </a:ext>
          </a:extLst>
        </xdr:cNvPr>
        <xdr:cNvSpPr/>
      </xdr:nvSpPr>
      <xdr:spPr>
        <a:xfrm>
          <a:off x="8953500" y="114300"/>
          <a:ext cx="1457325"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11</xdr:col>
      <xdr:colOff>161925</xdr:colOff>
      <xdr:row>0</xdr:row>
      <xdr:rowOff>123825</xdr:rowOff>
    </xdr:from>
    <xdr:to>
      <xdr:col>12</xdr:col>
      <xdr:colOff>657225</xdr:colOff>
      <xdr:row>3</xdr:row>
      <xdr:rowOff>57150</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7E99CD59-7885-4C53-94EB-EBA40A787997}"/>
            </a:ext>
          </a:extLst>
        </xdr:cNvPr>
        <xdr:cNvSpPr/>
      </xdr:nvSpPr>
      <xdr:spPr>
        <a:xfrm>
          <a:off x="10563225" y="123825"/>
          <a:ext cx="1371600"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16</xdr:col>
      <xdr:colOff>295275</xdr:colOff>
      <xdr:row>0</xdr:row>
      <xdr:rowOff>123825</xdr:rowOff>
    </xdr:from>
    <xdr:to>
      <xdr:col>17</xdr:col>
      <xdr:colOff>733425</xdr:colOff>
      <xdr:row>3</xdr:row>
      <xdr:rowOff>38100</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34C7D155-AD06-4F7E-961A-E424551C356A}"/>
            </a:ext>
          </a:extLst>
        </xdr:cNvPr>
        <xdr:cNvSpPr/>
      </xdr:nvSpPr>
      <xdr:spPr>
        <a:xfrm>
          <a:off x="14792325" y="123825"/>
          <a:ext cx="1200150"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18</xdr:col>
      <xdr:colOff>114300</xdr:colOff>
      <xdr:row>0</xdr:row>
      <xdr:rowOff>152400</xdr:rowOff>
    </xdr:from>
    <xdr:to>
      <xdr:col>19</xdr:col>
      <xdr:colOff>552450</xdr:colOff>
      <xdr:row>3</xdr:row>
      <xdr:rowOff>47625</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65DF2903-2512-4F03-8CDA-AA518FFCB490}"/>
            </a:ext>
          </a:extLst>
        </xdr:cNvPr>
        <xdr:cNvSpPr/>
      </xdr:nvSpPr>
      <xdr:spPr>
        <a:xfrm>
          <a:off x="16135350" y="152400"/>
          <a:ext cx="1200150" cy="4667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21</xdr:col>
      <xdr:colOff>514350</xdr:colOff>
      <xdr:row>0</xdr:row>
      <xdr:rowOff>133350</xdr:rowOff>
    </xdr:from>
    <xdr:to>
      <xdr:col>23</xdr:col>
      <xdr:colOff>190500</xdr:colOff>
      <xdr:row>3</xdr:row>
      <xdr:rowOff>47625</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E9410C1D-7D5D-4204-9C3B-BE8AB2E87BAD}"/>
            </a:ext>
          </a:extLst>
        </xdr:cNvPr>
        <xdr:cNvSpPr/>
      </xdr:nvSpPr>
      <xdr:spPr>
        <a:xfrm>
          <a:off x="18821400" y="133350"/>
          <a:ext cx="1200150"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23</xdr:col>
      <xdr:colOff>390525</xdr:colOff>
      <xdr:row>0</xdr:row>
      <xdr:rowOff>142875</xdr:rowOff>
    </xdr:from>
    <xdr:to>
      <xdr:col>25</xdr:col>
      <xdr:colOff>504825</xdr:colOff>
      <xdr:row>3</xdr:row>
      <xdr:rowOff>76200</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ABE74E05-315E-4A45-870A-3D23E32E0F29}"/>
            </a:ext>
          </a:extLst>
        </xdr:cNvPr>
        <xdr:cNvSpPr/>
      </xdr:nvSpPr>
      <xdr:spPr>
        <a:xfrm>
          <a:off x="20221575" y="142875"/>
          <a:ext cx="1638300"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12</xdr:col>
      <xdr:colOff>790575</xdr:colOff>
      <xdr:row>0</xdr:row>
      <xdr:rowOff>123826</xdr:rowOff>
    </xdr:from>
    <xdr:to>
      <xdr:col>14</xdr:col>
      <xdr:colOff>295275</xdr:colOff>
      <xdr:row>3</xdr:row>
      <xdr:rowOff>47626</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8939A939-51B9-4588-AD5C-8E745165AB0C}"/>
            </a:ext>
          </a:extLst>
        </xdr:cNvPr>
        <xdr:cNvSpPr/>
      </xdr:nvSpPr>
      <xdr:spPr>
        <a:xfrm>
          <a:off x="12068175" y="123826"/>
          <a:ext cx="1200150" cy="4953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a:t>
          </a:r>
          <a:r>
            <a:rPr lang="es-AR" sz="1100" baseline="0%"/>
            <a:t> de Egresos</a:t>
          </a:r>
          <a:endParaRPr lang="es-AR" sz="1000"/>
        </a:p>
      </xdr:txBody>
    </xdr:sp>
    <xdr:clientData/>
  </xdr:twoCellAnchor>
  <xdr:twoCellAnchor>
    <xdr:from>
      <xdr:col>19</xdr:col>
      <xdr:colOff>676275</xdr:colOff>
      <xdr:row>0</xdr:row>
      <xdr:rowOff>142875</xdr:rowOff>
    </xdr:from>
    <xdr:to>
      <xdr:col>21</xdr:col>
      <xdr:colOff>352425</xdr:colOff>
      <xdr:row>3</xdr:row>
      <xdr:rowOff>57150</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29FE2213-A261-4E0E-9B86-775C05BEDA1E}"/>
            </a:ext>
          </a:extLst>
        </xdr:cNvPr>
        <xdr:cNvSpPr/>
      </xdr:nvSpPr>
      <xdr:spPr>
        <a:xfrm>
          <a:off x="17459325" y="142875"/>
          <a:ext cx="1200150"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Matriz de Riego</a:t>
          </a:r>
          <a:endParaRPr lang="es-AR" sz="1000"/>
        </a:p>
      </xdr:txBody>
    </xdr:sp>
    <xdr:clientData/>
  </xdr:twoCellAnchor>
  <xdr:twoCellAnchor>
    <xdr:from>
      <xdr:col>14</xdr:col>
      <xdr:colOff>476250</xdr:colOff>
      <xdr:row>0</xdr:row>
      <xdr:rowOff>104776</xdr:rowOff>
    </xdr:from>
    <xdr:to>
      <xdr:col>16</xdr:col>
      <xdr:colOff>152400</xdr:colOff>
      <xdr:row>3</xdr:row>
      <xdr:rowOff>47626</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C78DC6CF-BF7F-431A-91FD-3980BF7C8FD1}"/>
            </a:ext>
          </a:extLst>
        </xdr:cNvPr>
        <xdr:cNvSpPr/>
      </xdr:nvSpPr>
      <xdr:spPr>
        <a:xfrm>
          <a:off x="13449300" y="104776"/>
          <a:ext cx="1200150" cy="5143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mc:AlternateContent xmlns:mc="http://schemas.openxmlformats.org/markup-compatibility/2006">
    <mc:Choice xmlns:v="urn:schemas-microsoft-com:vml" Requires="v"/>
    <mc:Fallback>
      <xdr:twoCellAnchor editAs="absolute">
        <xdr:from>
          <xdr:col>1</xdr:col>
          <xdr:colOff>1085850</xdr:colOff>
          <xdr:row>11</xdr:row>
          <xdr:rowOff>0</xdr:rowOff>
        </xdr:from>
        <xdr:to>
          <xdr:col>3</xdr:col>
          <xdr:colOff>66675</xdr:colOff>
          <xdr:row>14</xdr:row>
          <xdr:rowOff>161925</xdr:rowOff>
        </xdr:to>
        <xdr:sp macro="" textlink="">
          <xdr:nvSpPr>
            <xdr:cNvPr id="8193" name="Comment 2" hidden="1">
              <a:extLst>
                <a:ext uri="{FF2B5EF4-FFF2-40B4-BE49-F238E27FC236}">
                  <a16:creationId xmlns:a16="http://schemas.microsoft.com/office/drawing/2014/main" id="{5FF3E040-B00D-4DCB-9D5F-C8A7EE86F09C}"/>
                </a:ext>
              </a:extLst>
            </xdr:cNvPr>
            <xdr:cNvSpPr txBox="1">
              <a:spLocks noChangeArrowheads="1"/>
            </xdr:cNvSpPr>
          </xdr:nvSpPr>
          <xdr:spPr bwMode="auto">
            <a:xfrm>
              <a:off x="1847850" y="2200275"/>
              <a:ext cx="1371600" cy="7524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s-AR" sz="900" b="1" i="0" u="none" strike="noStrike" baseline="0%">
                  <a:solidFill>
                    <a:srgbClr val="000000"/>
                  </a:solidFill>
                  <a:latin typeface="Tahoma"/>
                  <a:ea typeface="Tahoma"/>
                  <a:cs typeface="Tahoma"/>
                </a:rPr>
                <a:t>natal:</a:t>
              </a:r>
              <a:endParaRPr lang="es-AR" sz="900" b="0" i="0" u="none" strike="noStrike" baseline="0%">
                <a:solidFill>
                  <a:srgbClr val="000000"/>
                </a:solidFill>
                <a:latin typeface="Tahoma"/>
                <a:ea typeface="Tahoma"/>
                <a:cs typeface="Tahoma"/>
              </a:endParaRPr>
            </a:p>
            <a:p>
              <a:pPr algn="l" rtl="0">
                <a:defRPr sz="1000"/>
              </a:pPr>
              <a:r>
                <a:rPr lang="es-AR" sz="900" b="0" i="0" u="none" strike="noStrike" baseline="0%">
                  <a:solidFill>
                    <a:srgbClr val="000000"/>
                  </a:solidFill>
                  <a:latin typeface="Tahoma"/>
                  <a:ea typeface="Tahoma"/>
                  <a:cs typeface="Tahoma"/>
                </a:rPr>
                <a:t>Auxiliar especializado B</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1085850</xdr:colOff>
          <xdr:row>11</xdr:row>
          <xdr:rowOff>180975</xdr:rowOff>
        </xdr:from>
        <xdr:to>
          <xdr:col>3</xdr:col>
          <xdr:colOff>66675</xdr:colOff>
          <xdr:row>15</xdr:row>
          <xdr:rowOff>247650</xdr:rowOff>
        </xdr:to>
        <xdr:sp macro="" textlink="">
          <xdr:nvSpPr>
            <xdr:cNvPr id="8194" name="Comment 1" hidden="1">
              <a:extLst>
                <a:ext uri="{FF2B5EF4-FFF2-40B4-BE49-F238E27FC236}">
                  <a16:creationId xmlns:a16="http://schemas.microsoft.com/office/drawing/2014/main" id="{6D2C7630-AE75-40C1-84AB-5FFD47EB6F97}"/>
                </a:ext>
              </a:extLst>
            </xdr:cNvPr>
            <xdr:cNvSpPr txBox="1">
              <a:spLocks noChangeArrowheads="1"/>
            </xdr:cNvSpPr>
          </xdr:nvSpPr>
          <xdr:spPr bwMode="auto">
            <a:xfrm>
              <a:off x="1847850" y="2381250"/>
              <a:ext cx="1371600" cy="8477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s-AR" sz="900" b="1" i="0" u="none" strike="noStrike" baseline="0%">
                  <a:solidFill>
                    <a:srgbClr val="000000"/>
                  </a:solidFill>
                  <a:latin typeface="Tahoma"/>
                  <a:ea typeface="Tahoma"/>
                  <a:cs typeface="Tahoma"/>
                </a:rPr>
                <a:t>natal:</a:t>
              </a:r>
              <a:endParaRPr lang="es-AR" sz="900" b="0" i="0" u="none" strike="noStrike" baseline="0%">
                <a:solidFill>
                  <a:srgbClr val="000000"/>
                </a:solidFill>
                <a:latin typeface="Tahoma"/>
                <a:ea typeface="Tahoma"/>
                <a:cs typeface="Tahoma"/>
              </a:endParaRPr>
            </a:p>
            <a:p>
              <a:pPr algn="l" rtl="0">
                <a:defRPr sz="1000"/>
              </a:pPr>
              <a:r>
                <a:rPr lang="es-AR" sz="900" b="0" i="0" u="none" strike="noStrike" baseline="0%">
                  <a:solidFill>
                    <a:srgbClr val="000000"/>
                  </a:solidFill>
                  <a:latin typeface="Tahoma"/>
                  <a:ea typeface="Tahoma"/>
                  <a:cs typeface="Tahoma"/>
                </a:rPr>
                <a:t>auxiliar A</a:t>
              </a:r>
            </a:p>
          </xdr:txBody>
        </xdr:sp>
        <xdr:clientData/>
      </xdr:twoCellAnchor>
    </mc:Fallback>
  </mc:AlternateContent>
</xdr:wsDr>
</file>

<file path=xl/drawings/drawing9.xml><?xml version="1.0" encoding="utf-8"?>
<xdr:wsDr xmlns:xdr="http://purl.oclc.org/ooxml/drawingml/spreadsheetDrawing" xmlns:a="http://purl.oclc.org/ooxml/drawingml/main">
  <xdr:twoCellAnchor>
    <xdr:from>
      <xdr:col>0</xdr:col>
      <xdr:colOff>161925</xdr:colOff>
      <xdr:row>0</xdr:row>
      <xdr:rowOff>95250</xdr:rowOff>
    </xdr:from>
    <xdr:to>
      <xdr:col>1</xdr:col>
      <xdr:colOff>600075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10CB83E3-6D17-4F32-A18E-EAE63258D8D9}"/>
            </a:ext>
          </a:extLst>
        </xdr:cNvPr>
        <xdr:cNvSpPr/>
      </xdr:nvSpPr>
      <xdr:spPr>
        <a:xfrm>
          <a:off x="161925"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2</xdr:col>
      <xdr:colOff>47625</xdr:colOff>
      <xdr:row>0</xdr:row>
      <xdr:rowOff>104775</xdr:rowOff>
    </xdr:from>
    <xdr:to>
      <xdr:col>3</xdr:col>
      <xdr:colOff>485775</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C8E8BA96-19F8-403C-9CFB-F0D41DCA82E0}"/>
            </a:ext>
          </a:extLst>
        </xdr:cNvPr>
        <xdr:cNvSpPr/>
      </xdr:nvSpPr>
      <xdr:spPr>
        <a:xfrm>
          <a:off x="1571625" y="10477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3</xdr:col>
      <xdr:colOff>619125</xdr:colOff>
      <xdr:row>0</xdr:row>
      <xdr:rowOff>104775</xdr:rowOff>
    </xdr:from>
    <xdr:to>
      <xdr:col>5</xdr:col>
      <xdr:colOff>295275</xdr:colOff>
      <xdr:row>3</xdr:row>
      <xdr:rowOff>76200</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FA1EEA84-45C4-4DBB-8687-AA848254868D}"/>
            </a:ext>
          </a:extLst>
        </xdr:cNvPr>
        <xdr:cNvSpPr/>
      </xdr:nvSpPr>
      <xdr:spPr>
        <a:xfrm>
          <a:off x="2905125" y="1047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5</xdr:col>
      <xdr:colOff>419100</xdr:colOff>
      <xdr:row>0</xdr:row>
      <xdr:rowOff>114300</xdr:rowOff>
    </xdr:from>
    <xdr:to>
      <xdr:col>7</xdr:col>
      <xdr:colOff>95250</xdr:colOff>
      <xdr:row>3</xdr:row>
      <xdr:rowOff>66675</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4C10CF22-FA72-4A2C-AB3B-84235A249C5B}"/>
            </a:ext>
          </a:extLst>
        </xdr:cNvPr>
        <xdr:cNvSpPr/>
      </xdr:nvSpPr>
      <xdr:spPr>
        <a:xfrm>
          <a:off x="4229100" y="11430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7</xdr:col>
      <xdr:colOff>266700</xdr:colOff>
      <xdr:row>0</xdr:row>
      <xdr:rowOff>114300</xdr:rowOff>
    </xdr:from>
    <xdr:to>
      <xdr:col>8</xdr:col>
      <xdr:colOff>704850</xdr:colOff>
      <xdr:row>3</xdr:row>
      <xdr:rowOff>47625</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19E8A40F-B299-473E-9366-FF094EE27BC1}"/>
            </a:ext>
          </a:extLst>
        </xdr:cNvPr>
        <xdr:cNvSpPr/>
      </xdr:nvSpPr>
      <xdr:spPr>
        <a:xfrm>
          <a:off x="5600700" y="114300"/>
          <a:ext cx="1200150"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9</xdr:col>
      <xdr:colOff>152400</xdr:colOff>
      <xdr:row>0</xdr:row>
      <xdr:rowOff>95250</xdr:rowOff>
    </xdr:from>
    <xdr:to>
      <xdr:col>10</xdr:col>
      <xdr:colOff>590550</xdr:colOff>
      <xdr:row>3</xdr:row>
      <xdr:rowOff>47625</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F8DA7E4B-6EBA-4816-8BDE-6121951C260D}"/>
            </a:ext>
          </a:extLst>
        </xdr:cNvPr>
        <xdr:cNvSpPr/>
      </xdr:nvSpPr>
      <xdr:spPr>
        <a:xfrm>
          <a:off x="7010400"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10</xdr:col>
      <xdr:colOff>733425</xdr:colOff>
      <xdr:row>0</xdr:row>
      <xdr:rowOff>114300</xdr:rowOff>
    </xdr:from>
    <xdr:to>
      <xdr:col>12</xdr:col>
      <xdr:colOff>409575</xdr:colOff>
      <xdr:row>3</xdr:row>
      <xdr:rowOff>76200</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B9863B31-DBC1-400A-A70F-CE80A5A8B2AA}"/>
            </a:ext>
          </a:extLst>
        </xdr:cNvPr>
        <xdr:cNvSpPr/>
      </xdr:nvSpPr>
      <xdr:spPr>
        <a:xfrm>
          <a:off x="8353425" y="114300"/>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12</xdr:col>
      <xdr:colOff>514350</xdr:colOff>
      <xdr:row>0</xdr:row>
      <xdr:rowOff>123825</xdr:rowOff>
    </xdr:from>
    <xdr:to>
      <xdr:col>14</xdr:col>
      <xdr:colOff>190500</xdr:colOff>
      <xdr:row>3</xdr:row>
      <xdr:rowOff>85725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D6300DFB-8A82-43D4-AC12-3632310C6899}"/>
            </a:ext>
          </a:extLst>
        </xdr:cNvPr>
        <xdr:cNvSpPr/>
      </xdr:nvSpPr>
      <xdr:spPr>
        <a:xfrm>
          <a:off x="9658350" y="12382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17</xdr:col>
      <xdr:colOff>638175</xdr:colOff>
      <xdr:row>0</xdr:row>
      <xdr:rowOff>161925</xdr:rowOff>
    </xdr:from>
    <xdr:to>
      <xdr:col>19</xdr:col>
      <xdr:colOff>314325</xdr:colOff>
      <xdr:row>3</xdr:row>
      <xdr:rowOff>114300</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52225817-8BAC-4C27-8860-901C1D85E146}"/>
            </a:ext>
          </a:extLst>
        </xdr:cNvPr>
        <xdr:cNvSpPr/>
      </xdr:nvSpPr>
      <xdr:spPr>
        <a:xfrm>
          <a:off x="13592175"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19</xdr:col>
      <xdr:colOff>438150</xdr:colOff>
      <xdr:row>0</xdr:row>
      <xdr:rowOff>171450</xdr:rowOff>
    </xdr:from>
    <xdr:to>
      <xdr:col>21</xdr:col>
      <xdr:colOff>114300</xdr:colOff>
      <xdr:row>3</xdr:row>
      <xdr:rowOff>123825</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76ECA8C4-F3F6-4E50-849A-E99F73CA8317}"/>
            </a:ext>
          </a:extLst>
        </xdr:cNvPr>
        <xdr:cNvSpPr/>
      </xdr:nvSpPr>
      <xdr:spPr>
        <a:xfrm>
          <a:off x="14916150"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23</xdr:col>
      <xdr:colOff>95250</xdr:colOff>
      <xdr:row>0</xdr:row>
      <xdr:rowOff>161925</xdr:rowOff>
    </xdr:from>
    <xdr:to>
      <xdr:col>24</xdr:col>
      <xdr:colOff>533400</xdr:colOff>
      <xdr:row>3</xdr:row>
      <xdr:rowOff>114300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EAFE2B13-F0E4-4476-AD74-2ED02BC77BB4}"/>
            </a:ext>
          </a:extLst>
        </xdr:cNvPr>
        <xdr:cNvSpPr/>
      </xdr:nvSpPr>
      <xdr:spPr>
        <a:xfrm>
          <a:off x="17621250"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24</xdr:col>
      <xdr:colOff>666750</xdr:colOff>
      <xdr:row>0</xdr:row>
      <xdr:rowOff>142875</xdr:rowOff>
    </xdr:from>
    <xdr:to>
      <xdr:col>26</xdr:col>
      <xdr:colOff>342900</xdr:colOff>
      <xdr:row>3</xdr:row>
      <xdr:rowOff>95250</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ECBD0BEB-D3AB-47A6-BA90-409A040F0AAF}"/>
            </a:ext>
          </a:extLst>
        </xdr:cNvPr>
        <xdr:cNvSpPr/>
      </xdr:nvSpPr>
      <xdr:spPr>
        <a:xfrm>
          <a:off x="18954750" y="1428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14</xdr:col>
      <xdr:colOff>257175</xdr:colOff>
      <xdr:row>0</xdr:row>
      <xdr:rowOff>123825</xdr:rowOff>
    </xdr:from>
    <xdr:to>
      <xdr:col>15</xdr:col>
      <xdr:colOff>695325</xdr:colOff>
      <xdr:row>3</xdr:row>
      <xdr:rowOff>76200</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B7D97E1A-0F96-484E-B4A7-927683194A10}"/>
            </a:ext>
          </a:extLst>
        </xdr:cNvPr>
        <xdr:cNvSpPr/>
      </xdr:nvSpPr>
      <xdr:spPr>
        <a:xfrm>
          <a:off x="1092517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21</xdr:col>
      <xdr:colOff>257175</xdr:colOff>
      <xdr:row>0</xdr:row>
      <xdr:rowOff>171450</xdr:rowOff>
    </xdr:from>
    <xdr:to>
      <xdr:col>22</xdr:col>
      <xdr:colOff>695325</xdr:colOff>
      <xdr:row>3</xdr:row>
      <xdr:rowOff>123825</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00F8B4A1-380E-49A9-AB17-C172B6955F9D}"/>
            </a:ext>
          </a:extLst>
        </xdr:cNvPr>
        <xdr:cNvSpPr/>
      </xdr:nvSpPr>
      <xdr:spPr>
        <a:xfrm>
          <a:off x="16259175"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16</xdr:col>
      <xdr:colOff>95250</xdr:colOff>
      <xdr:row>0</xdr:row>
      <xdr:rowOff>142875</xdr:rowOff>
    </xdr:from>
    <xdr:to>
      <xdr:col>17</xdr:col>
      <xdr:colOff>533400</xdr:colOff>
      <xdr:row>3</xdr:row>
      <xdr:rowOff>114300</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3937E7FE-4B67-401A-BAA6-E3577A14D6E0}"/>
            </a:ext>
          </a:extLst>
        </xdr:cNvPr>
        <xdr:cNvSpPr/>
      </xdr:nvSpPr>
      <xdr:spPr>
        <a:xfrm>
          <a:off x="12287250" y="1428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xdr:twoCellAnchor>
    <xdr:from>
      <xdr:col>0</xdr:col>
      <xdr:colOff>170735</xdr:colOff>
      <xdr:row>16</xdr:row>
      <xdr:rowOff>128587</xdr:rowOff>
    </xdr:from>
    <xdr:to>
      <xdr:col>8</xdr:col>
      <xdr:colOff>672227</xdr:colOff>
      <xdr:row>31</xdr:row>
      <xdr:rowOff>14287</xdr:rowOff>
    </xdr:to>
    <xdr:graphicFrame macro="">
      <xdr:nvGraphicFramePr>
        <xdr:cNvPr id="17" name="Gráfico 16">
          <a:extLst>
            <a:ext uri="{FF2B5EF4-FFF2-40B4-BE49-F238E27FC236}">
              <a16:creationId xmlns:a16="http://schemas.microsoft.com/office/drawing/2014/main" id="{EBD51BC6-F2FD-4DCE-AF1D-6E06EB4A8DE7}"/>
            </a:ext>
          </a:extLst>
        </xdr:cNvPr>
        <xdr:cNvGraphicFramePr/>
      </xdr:nvGraphicFramePr>
      <xdr:xfrm>
        <a:off x="0" y="0"/>
        <a:ext cx="0" cy="0"/>
      </xdr:xfrm>
      <a:graphic>
        <a:graphicData uri="http://purl.oclc.org/ooxml/drawingml/chart">
          <c:chart xmlns:c="http://purl.oclc.org/ooxml/drawingml/chart" xmlns:r="http://purl.oclc.org/ooxml/officeDocument/relationships" r:id="rId16"/>
        </a:graphicData>
      </a:graphic>
    </xdr:graphicFrame>
    <xdr:clientData/>
  </xdr:twoCellAnchor>
</xdr:wsDr>
</file>

<file path=xl/drawings/drawing10.xml><?xml version="1.0" encoding="utf-8"?>
<xdr:wsDr xmlns:xdr="http://purl.oclc.org/ooxml/drawingml/spreadsheetDrawing" xmlns:a="http://purl.oclc.org/ooxml/drawingml/main">
  <xdr:twoCellAnchor>
    <xdr:from>
      <xdr:col>1</xdr:col>
      <xdr:colOff>161925</xdr:colOff>
      <xdr:row>0</xdr:row>
      <xdr:rowOff>95250</xdr:rowOff>
    </xdr:from>
    <xdr:to>
      <xdr:col>2</xdr:col>
      <xdr:colOff>600075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ECC7EF27-D954-4D68-B07C-18452399AE6E}"/>
            </a:ext>
          </a:extLst>
        </xdr:cNvPr>
        <xdr:cNvSpPr/>
      </xdr:nvSpPr>
      <xdr:spPr>
        <a:xfrm>
          <a:off x="161925"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3</xdr:col>
      <xdr:colOff>47625</xdr:colOff>
      <xdr:row>0</xdr:row>
      <xdr:rowOff>104775</xdr:rowOff>
    </xdr:from>
    <xdr:to>
      <xdr:col>4</xdr:col>
      <xdr:colOff>485775</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C7CBD89D-C7C0-4602-9064-315D4C6B66F9}"/>
            </a:ext>
          </a:extLst>
        </xdr:cNvPr>
        <xdr:cNvSpPr/>
      </xdr:nvSpPr>
      <xdr:spPr>
        <a:xfrm>
          <a:off x="1571625" y="10477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4</xdr:col>
      <xdr:colOff>619125</xdr:colOff>
      <xdr:row>0</xdr:row>
      <xdr:rowOff>104775</xdr:rowOff>
    </xdr:from>
    <xdr:to>
      <xdr:col>6</xdr:col>
      <xdr:colOff>295275</xdr:colOff>
      <xdr:row>3</xdr:row>
      <xdr:rowOff>76200</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412A5E56-00FF-47C8-9371-A9849E50B32B}"/>
            </a:ext>
          </a:extLst>
        </xdr:cNvPr>
        <xdr:cNvSpPr/>
      </xdr:nvSpPr>
      <xdr:spPr>
        <a:xfrm>
          <a:off x="2905125" y="1047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6</xdr:col>
      <xdr:colOff>419100</xdr:colOff>
      <xdr:row>0</xdr:row>
      <xdr:rowOff>114300</xdr:rowOff>
    </xdr:from>
    <xdr:to>
      <xdr:col>7</xdr:col>
      <xdr:colOff>971550</xdr:colOff>
      <xdr:row>3</xdr:row>
      <xdr:rowOff>66675</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145F08E1-C771-4942-B764-A9688C5E9040}"/>
            </a:ext>
          </a:extLst>
        </xdr:cNvPr>
        <xdr:cNvSpPr/>
      </xdr:nvSpPr>
      <xdr:spPr>
        <a:xfrm>
          <a:off x="5467350" y="114300"/>
          <a:ext cx="1743075"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8</xdr:col>
      <xdr:colOff>28575</xdr:colOff>
      <xdr:row>0</xdr:row>
      <xdr:rowOff>123825</xdr:rowOff>
    </xdr:from>
    <xdr:to>
      <xdr:col>9</xdr:col>
      <xdr:colOff>257175</xdr:colOff>
      <xdr:row>3</xdr:row>
      <xdr:rowOff>57150</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9C3114C7-E6E1-4FBE-8975-ACEE496C491B}"/>
            </a:ext>
          </a:extLst>
        </xdr:cNvPr>
        <xdr:cNvSpPr/>
      </xdr:nvSpPr>
      <xdr:spPr>
        <a:xfrm>
          <a:off x="7410450" y="123825"/>
          <a:ext cx="1562100"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9</xdr:col>
      <xdr:colOff>428625</xdr:colOff>
      <xdr:row>0</xdr:row>
      <xdr:rowOff>133350</xdr:rowOff>
    </xdr:from>
    <xdr:to>
      <xdr:col>11</xdr:col>
      <xdr:colOff>104775</xdr:colOff>
      <xdr:row>3</xdr:row>
      <xdr:rowOff>47625</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286B9BE2-FB98-4A13-98E0-90EC085E1496}"/>
            </a:ext>
          </a:extLst>
        </xdr:cNvPr>
        <xdr:cNvSpPr/>
      </xdr:nvSpPr>
      <xdr:spPr>
        <a:xfrm>
          <a:off x="9144000" y="133350"/>
          <a:ext cx="1200150"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11</xdr:col>
      <xdr:colOff>314325</xdr:colOff>
      <xdr:row>0</xdr:row>
      <xdr:rowOff>133350</xdr:rowOff>
    </xdr:from>
    <xdr:to>
      <xdr:col>12</xdr:col>
      <xdr:colOff>752475</xdr:colOff>
      <xdr:row>3</xdr:row>
      <xdr:rowOff>28575</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985FA4D8-7C5A-43A1-9EF3-1F43E303033D}"/>
            </a:ext>
          </a:extLst>
        </xdr:cNvPr>
        <xdr:cNvSpPr/>
      </xdr:nvSpPr>
      <xdr:spPr>
        <a:xfrm>
          <a:off x="10553700" y="133350"/>
          <a:ext cx="1200150" cy="4667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13</xdr:col>
      <xdr:colOff>514350</xdr:colOff>
      <xdr:row>0</xdr:row>
      <xdr:rowOff>123825</xdr:rowOff>
    </xdr:from>
    <xdr:to>
      <xdr:col>15</xdr:col>
      <xdr:colOff>190500</xdr:colOff>
      <xdr:row>3</xdr:row>
      <xdr:rowOff>85725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D91626AF-A71F-4CDF-9191-75D6E7A0D57B}"/>
            </a:ext>
          </a:extLst>
        </xdr:cNvPr>
        <xdr:cNvSpPr/>
      </xdr:nvSpPr>
      <xdr:spPr>
        <a:xfrm>
          <a:off x="9658350" y="12382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18</xdr:col>
      <xdr:colOff>638175</xdr:colOff>
      <xdr:row>0</xdr:row>
      <xdr:rowOff>161925</xdr:rowOff>
    </xdr:from>
    <xdr:to>
      <xdr:col>20</xdr:col>
      <xdr:colOff>314325</xdr:colOff>
      <xdr:row>3</xdr:row>
      <xdr:rowOff>114300</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877857BE-5D9E-49E3-830F-1CCE7B1F6B0E}"/>
            </a:ext>
          </a:extLst>
        </xdr:cNvPr>
        <xdr:cNvSpPr/>
      </xdr:nvSpPr>
      <xdr:spPr>
        <a:xfrm>
          <a:off x="13592175"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20</xdr:col>
      <xdr:colOff>438150</xdr:colOff>
      <xdr:row>0</xdr:row>
      <xdr:rowOff>171450</xdr:rowOff>
    </xdr:from>
    <xdr:to>
      <xdr:col>22</xdr:col>
      <xdr:colOff>114300</xdr:colOff>
      <xdr:row>3</xdr:row>
      <xdr:rowOff>123825</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455B6605-BE68-4F7E-A133-9D7F4D177B43}"/>
            </a:ext>
          </a:extLst>
        </xdr:cNvPr>
        <xdr:cNvSpPr/>
      </xdr:nvSpPr>
      <xdr:spPr>
        <a:xfrm>
          <a:off x="14916150"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24</xdr:col>
      <xdr:colOff>95250</xdr:colOff>
      <xdr:row>0</xdr:row>
      <xdr:rowOff>161925</xdr:rowOff>
    </xdr:from>
    <xdr:to>
      <xdr:col>25</xdr:col>
      <xdr:colOff>533400</xdr:colOff>
      <xdr:row>3</xdr:row>
      <xdr:rowOff>114300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7F42559D-A3EA-4397-8FEC-832B19014DBE}"/>
            </a:ext>
          </a:extLst>
        </xdr:cNvPr>
        <xdr:cNvSpPr/>
      </xdr:nvSpPr>
      <xdr:spPr>
        <a:xfrm>
          <a:off x="17621250"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25</xdr:col>
      <xdr:colOff>666750</xdr:colOff>
      <xdr:row>0</xdr:row>
      <xdr:rowOff>142875</xdr:rowOff>
    </xdr:from>
    <xdr:to>
      <xdr:col>27</xdr:col>
      <xdr:colOff>342900</xdr:colOff>
      <xdr:row>3</xdr:row>
      <xdr:rowOff>95250</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FCE01250-5CB9-493F-B84A-2B3313BB97D5}"/>
            </a:ext>
          </a:extLst>
        </xdr:cNvPr>
        <xdr:cNvSpPr/>
      </xdr:nvSpPr>
      <xdr:spPr>
        <a:xfrm>
          <a:off x="18954750" y="1428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15</xdr:col>
      <xdr:colOff>257175</xdr:colOff>
      <xdr:row>0</xdr:row>
      <xdr:rowOff>123825</xdr:rowOff>
    </xdr:from>
    <xdr:to>
      <xdr:col>16</xdr:col>
      <xdr:colOff>695325</xdr:colOff>
      <xdr:row>3</xdr:row>
      <xdr:rowOff>76200</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B8372371-D3F5-4481-A7F0-0573A2D0AF4B}"/>
            </a:ext>
          </a:extLst>
        </xdr:cNvPr>
        <xdr:cNvSpPr/>
      </xdr:nvSpPr>
      <xdr:spPr>
        <a:xfrm>
          <a:off x="1092517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22</xdr:col>
      <xdr:colOff>257175</xdr:colOff>
      <xdr:row>0</xdr:row>
      <xdr:rowOff>171450</xdr:rowOff>
    </xdr:from>
    <xdr:to>
      <xdr:col>23</xdr:col>
      <xdr:colOff>695325</xdr:colOff>
      <xdr:row>3</xdr:row>
      <xdr:rowOff>123825</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93DF9CD8-93BB-4158-9723-3AD6FAD40C11}"/>
            </a:ext>
          </a:extLst>
        </xdr:cNvPr>
        <xdr:cNvSpPr/>
      </xdr:nvSpPr>
      <xdr:spPr>
        <a:xfrm>
          <a:off x="16259175"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17</xdr:col>
      <xdr:colOff>95250</xdr:colOff>
      <xdr:row>0</xdr:row>
      <xdr:rowOff>142875</xdr:rowOff>
    </xdr:from>
    <xdr:to>
      <xdr:col>18</xdr:col>
      <xdr:colOff>533400</xdr:colOff>
      <xdr:row>3</xdr:row>
      <xdr:rowOff>114300</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875E6B92-3940-4178-AC0A-312D3F1963C9}"/>
            </a:ext>
          </a:extLst>
        </xdr:cNvPr>
        <xdr:cNvSpPr/>
      </xdr:nvSpPr>
      <xdr:spPr>
        <a:xfrm>
          <a:off x="12287250" y="1428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xdr:wsDr>
</file>

<file path=xl/drawings/drawing11.xml><?xml version="1.0" encoding="utf-8"?>
<xdr:wsDr xmlns:xdr="http://purl.oclc.org/ooxml/drawingml/spreadsheetDrawing" xmlns:a="http://purl.oclc.org/ooxml/drawingml/main">
  <xdr:twoCellAnchor>
    <xdr:from>
      <xdr:col>0</xdr:col>
      <xdr:colOff>161925</xdr:colOff>
      <xdr:row>0</xdr:row>
      <xdr:rowOff>95250</xdr:rowOff>
    </xdr:from>
    <xdr:to>
      <xdr:col>1</xdr:col>
      <xdr:colOff>180975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1E7EDD85-2E04-4C6A-A790-04C2D60D7FB2}"/>
            </a:ext>
          </a:extLst>
        </xdr:cNvPr>
        <xdr:cNvSpPr/>
      </xdr:nvSpPr>
      <xdr:spPr>
        <a:xfrm>
          <a:off x="161925" y="95250"/>
          <a:ext cx="1247775"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1</xdr:col>
      <xdr:colOff>323850</xdr:colOff>
      <xdr:row>0</xdr:row>
      <xdr:rowOff>104775</xdr:rowOff>
    </xdr:from>
    <xdr:to>
      <xdr:col>2</xdr:col>
      <xdr:colOff>476250</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DA9618B6-4D81-4928-815F-CB6B4C3BEA99}"/>
            </a:ext>
          </a:extLst>
        </xdr:cNvPr>
        <xdr:cNvSpPr/>
      </xdr:nvSpPr>
      <xdr:spPr>
        <a:xfrm>
          <a:off x="1552575" y="104775"/>
          <a:ext cx="1323975"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2</xdr:col>
      <xdr:colOff>600075</xdr:colOff>
      <xdr:row>0</xdr:row>
      <xdr:rowOff>114301</xdr:rowOff>
    </xdr:from>
    <xdr:to>
      <xdr:col>3</xdr:col>
      <xdr:colOff>1152525</xdr:colOff>
      <xdr:row>3</xdr:row>
      <xdr:rowOff>38101</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ADC28762-4C32-42DD-AF86-4F114E30D232}"/>
            </a:ext>
          </a:extLst>
        </xdr:cNvPr>
        <xdr:cNvSpPr/>
      </xdr:nvSpPr>
      <xdr:spPr>
        <a:xfrm>
          <a:off x="3000375" y="114301"/>
          <a:ext cx="1438275" cy="4953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3</xdr:col>
      <xdr:colOff>1304925</xdr:colOff>
      <xdr:row>0</xdr:row>
      <xdr:rowOff>123826</xdr:rowOff>
    </xdr:from>
    <xdr:to>
      <xdr:col>5</xdr:col>
      <xdr:colOff>542925</xdr:colOff>
      <xdr:row>3</xdr:row>
      <xdr:rowOff>66676</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C6DF74A3-15E7-47EC-A147-A249C5D5638A}"/>
            </a:ext>
          </a:extLst>
        </xdr:cNvPr>
        <xdr:cNvSpPr/>
      </xdr:nvSpPr>
      <xdr:spPr>
        <a:xfrm>
          <a:off x="4591050" y="123826"/>
          <a:ext cx="1724025" cy="51435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5</xdr:col>
      <xdr:colOff>666750</xdr:colOff>
      <xdr:row>0</xdr:row>
      <xdr:rowOff>133350</xdr:rowOff>
    </xdr:from>
    <xdr:to>
      <xdr:col>6</xdr:col>
      <xdr:colOff>733425</xdr:colOff>
      <xdr:row>3</xdr:row>
      <xdr:rowOff>66675</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284F5B6D-254B-43E7-A826-3DACD53A33FB}"/>
            </a:ext>
          </a:extLst>
        </xdr:cNvPr>
        <xdr:cNvSpPr/>
      </xdr:nvSpPr>
      <xdr:spPr>
        <a:xfrm>
          <a:off x="6438900" y="133350"/>
          <a:ext cx="1476375"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6</xdr:col>
      <xdr:colOff>847725</xdr:colOff>
      <xdr:row>0</xdr:row>
      <xdr:rowOff>123825</xdr:rowOff>
    </xdr:from>
    <xdr:to>
      <xdr:col>8</xdr:col>
      <xdr:colOff>180975</xdr:colOff>
      <xdr:row>3</xdr:row>
      <xdr:rowOff>38100</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6E07D914-379D-4DDA-927B-55DD455E05F0}"/>
            </a:ext>
          </a:extLst>
        </xdr:cNvPr>
        <xdr:cNvSpPr/>
      </xdr:nvSpPr>
      <xdr:spPr>
        <a:xfrm>
          <a:off x="8029575" y="123825"/>
          <a:ext cx="1476375" cy="4857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8</xdr:col>
      <xdr:colOff>285750</xdr:colOff>
      <xdr:row>0</xdr:row>
      <xdr:rowOff>133350</xdr:rowOff>
    </xdr:from>
    <xdr:to>
      <xdr:col>9</xdr:col>
      <xdr:colOff>533400</xdr:colOff>
      <xdr:row>3</xdr:row>
      <xdr:rowOff>95250</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AB7D0E87-A72E-46B2-AB69-58C2AAF26BC0}"/>
            </a:ext>
          </a:extLst>
        </xdr:cNvPr>
        <xdr:cNvSpPr/>
      </xdr:nvSpPr>
      <xdr:spPr>
        <a:xfrm>
          <a:off x="9610725" y="133350"/>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9</xdr:col>
      <xdr:colOff>647700</xdr:colOff>
      <xdr:row>0</xdr:row>
      <xdr:rowOff>142875</xdr:rowOff>
    </xdr:from>
    <xdr:to>
      <xdr:col>11</xdr:col>
      <xdr:colOff>47625</xdr:colOff>
      <xdr:row>3</xdr:row>
      <xdr:rowOff>104775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78846F7B-F2E8-4D6F-B863-D80E89645DB4}"/>
            </a:ext>
          </a:extLst>
        </xdr:cNvPr>
        <xdr:cNvSpPr/>
      </xdr:nvSpPr>
      <xdr:spPr>
        <a:xfrm>
          <a:off x="10925175" y="14287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14</xdr:col>
      <xdr:colOff>476250</xdr:colOff>
      <xdr:row>0</xdr:row>
      <xdr:rowOff>133350</xdr:rowOff>
    </xdr:from>
    <xdr:to>
      <xdr:col>16</xdr:col>
      <xdr:colOff>152400</xdr:colOff>
      <xdr:row>3</xdr:row>
      <xdr:rowOff>85725</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F14883FD-B2E9-4B33-B158-8DB19A3BBEEE}"/>
            </a:ext>
          </a:extLst>
        </xdr:cNvPr>
        <xdr:cNvSpPr/>
      </xdr:nvSpPr>
      <xdr:spPr>
        <a:xfrm>
          <a:off x="14839950" y="1333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16</xdr:col>
      <xdr:colOff>266700</xdr:colOff>
      <xdr:row>0</xdr:row>
      <xdr:rowOff>123825</xdr:rowOff>
    </xdr:from>
    <xdr:to>
      <xdr:col>17</xdr:col>
      <xdr:colOff>704850</xdr:colOff>
      <xdr:row>3</xdr:row>
      <xdr:rowOff>76200</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F8396C6B-B1F3-43FB-972F-15F7B84C6AEB}"/>
            </a:ext>
          </a:extLst>
        </xdr:cNvPr>
        <xdr:cNvSpPr/>
      </xdr:nvSpPr>
      <xdr:spPr>
        <a:xfrm>
          <a:off x="16154400"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19</xdr:col>
      <xdr:colOff>581025</xdr:colOff>
      <xdr:row>0</xdr:row>
      <xdr:rowOff>133350</xdr:rowOff>
    </xdr:from>
    <xdr:to>
      <xdr:col>21</xdr:col>
      <xdr:colOff>257175</xdr:colOff>
      <xdr:row>3</xdr:row>
      <xdr:rowOff>85725</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2E86E931-6A5B-473C-B385-35960E8D69A6}"/>
            </a:ext>
          </a:extLst>
        </xdr:cNvPr>
        <xdr:cNvSpPr/>
      </xdr:nvSpPr>
      <xdr:spPr>
        <a:xfrm>
          <a:off x="18754725" y="1333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21</xdr:col>
      <xdr:colOff>352425</xdr:colOff>
      <xdr:row>0</xdr:row>
      <xdr:rowOff>123825</xdr:rowOff>
    </xdr:from>
    <xdr:to>
      <xdr:col>23</xdr:col>
      <xdr:colOff>28575</xdr:colOff>
      <xdr:row>3</xdr:row>
      <xdr:rowOff>76200</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C42E4111-D12D-4A34-97A3-5129833F367A}"/>
            </a:ext>
          </a:extLst>
        </xdr:cNvPr>
        <xdr:cNvSpPr/>
      </xdr:nvSpPr>
      <xdr:spPr>
        <a:xfrm>
          <a:off x="2005012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11</xdr:col>
      <xdr:colOff>180975</xdr:colOff>
      <xdr:row>0</xdr:row>
      <xdr:rowOff>133350</xdr:rowOff>
    </xdr:from>
    <xdr:to>
      <xdr:col>12</xdr:col>
      <xdr:colOff>619125</xdr:colOff>
      <xdr:row>3</xdr:row>
      <xdr:rowOff>85725</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1EC034B4-0FF0-405D-8092-21B9EDE781D4}"/>
            </a:ext>
          </a:extLst>
        </xdr:cNvPr>
        <xdr:cNvSpPr/>
      </xdr:nvSpPr>
      <xdr:spPr>
        <a:xfrm>
          <a:off x="12258675" y="1333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18</xdr:col>
      <xdr:colOff>47625</xdr:colOff>
      <xdr:row>0</xdr:row>
      <xdr:rowOff>123825</xdr:rowOff>
    </xdr:from>
    <xdr:to>
      <xdr:col>19</xdr:col>
      <xdr:colOff>485775</xdr:colOff>
      <xdr:row>3</xdr:row>
      <xdr:rowOff>76200</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ACEB36C2-1955-40ED-B5F3-1D015E521CB0}"/>
            </a:ext>
          </a:extLst>
        </xdr:cNvPr>
        <xdr:cNvSpPr/>
      </xdr:nvSpPr>
      <xdr:spPr>
        <a:xfrm>
          <a:off x="1745932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12</xdr:col>
      <xdr:colOff>714375</xdr:colOff>
      <xdr:row>0</xdr:row>
      <xdr:rowOff>133350</xdr:rowOff>
    </xdr:from>
    <xdr:to>
      <xdr:col>14</xdr:col>
      <xdr:colOff>390525</xdr:colOff>
      <xdr:row>3</xdr:row>
      <xdr:rowOff>104775</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64FA0891-76B9-4120-8AEC-A046C57212D4}"/>
            </a:ext>
          </a:extLst>
        </xdr:cNvPr>
        <xdr:cNvSpPr/>
      </xdr:nvSpPr>
      <xdr:spPr>
        <a:xfrm>
          <a:off x="13554075" y="133350"/>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xdr:wsDr>
</file>

<file path=xl/drawings/drawing12.xml><?xml version="1.0" encoding="utf-8"?>
<xdr:wsDr xmlns:xdr="http://purl.oclc.org/ooxml/drawingml/spreadsheetDrawing" xmlns:a="http://purl.oclc.org/ooxml/drawingml/main">
  <xdr:twoCellAnchor>
    <xdr:from>
      <xdr:col>1</xdr:col>
      <xdr:colOff>161926</xdr:colOff>
      <xdr:row>0</xdr:row>
      <xdr:rowOff>95250</xdr:rowOff>
    </xdr:from>
    <xdr:to>
      <xdr:col>1</xdr:col>
      <xdr:colOff>1304926</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B882E184-C817-4B61-81C0-06FA2FC66468}"/>
            </a:ext>
          </a:extLst>
        </xdr:cNvPr>
        <xdr:cNvSpPr/>
      </xdr:nvSpPr>
      <xdr:spPr>
        <a:xfrm>
          <a:off x="161926" y="95250"/>
          <a:ext cx="114300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1</xdr:col>
      <xdr:colOff>1466851</xdr:colOff>
      <xdr:row>0</xdr:row>
      <xdr:rowOff>104774</xdr:rowOff>
    </xdr:from>
    <xdr:to>
      <xdr:col>2</xdr:col>
      <xdr:colOff>257176</xdr:colOff>
      <xdr:row>3</xdr:row>
      <xdr:rowOff>57149</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2C4C22C3-2233-4B46-B641-097B9E9D1604}"/>
            </a:ext>
          </a:extLst>
        </xdr:cNvPr>
        <xdr:cNvSpPr/>
      </xdr:nvSpPr>
      <xdr:spPr>
        <a:xfrm>
          <a:off x="1466851" y="104774"/>
          <a:ext cx="15049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2</xdr:col>
      <xdr:colOff>447675</xdr:colOff>
      <xdr:row>0</xdr:row>
      <xdr:rowOff>123826</xdr:rowOff>
    </xdr:from>
    <xdr:to>
      <xdr:col>3</xdr:col>
      <xdr:colOff>371475</xdr:colOff>
      <xdr:row>3</xdr:row>
      <xdr:rowOff>47626</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16FBD0A0-351A-4C8B-A35F-6CBEC001D8F5}"/>
            </a:ext>
          </a:extLst>
        </xdr:cNvPr>
        <xdr:cNvSpPr/>
      </xdr:nvSpPr>
      <xdr:spPr>
        <a:xfrm>
          <a:off x="3162300" y="123826"/>
          <a:ext cx="1495425" cy="4953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3</xdr:col>
      <xdr:colOff>535516</xdr:colOff>
      <xdr:row>0</xdr:row>
      <xdr:rowOff>135468</xdr:rowOff>
    </xdr:from>
    <xdr:to>
      <xdr:col>4</xdr:col>
      <xdr:colOff>444500</xdr:colOff>
      <xdr:row>3</xdr:row>
      <xdr:rowOff>74084</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E7DCDCC8-431F-44EA-A0AF-91ED90250652}"/>
            </a:ext>
          </a:extLst>
        </xdr:cNvPr>
        <xdr:cNvSpPr/>
      </xdr:nvSpPr>
      <xdr:spPr>
        <a:xfrm>
          <a:off x="4832349" y="135468"/>
          <a:ext cx="1591734" cy="510116"/>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4</xdr:col>
      <xdr:colOff>671512</xdr:colOff>
      <xdr:row>0</xdr:row>
      <xdr:rowOff>126206</xdr:rowOff>
    </xdr:from>
    <xdr:to>
      <xdr:col>4</xdr:col>
      <xdr:colOff>1871662</xdr:colOff>
      <xdr:row>3</xdr:row>
      <xdr:rowOff>59531</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F57A0963-A74E-42E4-B2CA-A1375D1306AC}"/>
            </a:ext>
          </a:extLst>
        </xdr:cNvPr>
        <xdr:cNvSpPr/>
      </xdr:nvSpPr>
      <xdr:spPr>
        <a:xfrm>
          <a:off x="6648450" y="126206"/>
          <a:ext cx="1200150"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4</xdr:col>
      <xdr:colOff>2057400</xdr:colOff>
      <xdr:row>0</xdr:row>
      <xdr:rowOff>142875</xdr:rowOff>
    </xdr:from>
    <xdr:to>
      <xdr:col>5</xdr:col>
      <xdr:colOff>1150144</xdr:colOff>
      <xdr:row>3</xdr:row>
      <xdr:rowOff>35719</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4487C2B9-9A91-4AA2-8C55-D6B6349B18F5}"/>
            </a:ext>
          </a:extLst>
        </xdr:cNvPr>
        <xdr:cNvSpPr/>
      </xdr:nvSpPr>
      <xdr:spPr>
        <a:xfrm>
          <a:off x="8034338" y="142875"/>
          <a:ext cx="1200150" cy="464344"/>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5</xdr:col>
      <xdr:colOff>1340644</xdr:colOff>
      <xdr:row>0</xdr:row>
      <xdr:rowOff>150019</xdr:rowOff>
    </xdr:from>
    <xdr:to>
      <xdr:col>6</xdr:col>
      <xdr:colOff>754857</xdr:colOff>
      <xdr:row>3</xdr:row>
      <xdr:rowOff>59531</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EE61F18A-3DEE-4A34-9F56-47202AD3AD2E}"/>
            </a:ext>
          </a:extLst>
        </xdr:cNvPr>
        <xdr:cNvSpPr/>
      </xdr:nvSpPr>
      <xdr:spPr>
        <a:xfrm>
          <a:off x="9424988" y="150019"/>
          <a:ext cx="1200150" cy="481012"/>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7</xdr:col>
      <xdr:colOff>240506</xdr:colOff>
      <xdr:row>0</xdr:row>
      <xdr:rowOff>147637</xdr:rowOff>
    </xdr:from>
    <xdr:to>
      <xdr:col>8</xdr:col>
      <xdr:colOff>678656</xdr:colOff>
      <xdr:row>3</xdr:row>
      <xdr:rowOff>59531</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381FC203-C6A6-42B2-9612-17DA773C003F}"/>
            </a:ext>
          </a:extLst>
        </xdr:cNvPr>
        <xdr:cNvSpPr/>
      </xdr:nvSpPr>
      <xdr:spPr>
        <a:xfrm>
          <a:off x="10872787" y="147637"/>
          <a:ext cx="1200150" cy="483394"/>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12</xdr:col>
      <xdr:colOff>553509</xdr:colOff>
      <xdr:row>0</xdr:row>
      <xdr:rowOff>161926</xdr:rowOff>
    </xdr:from>
    <xdr:to>
      <xdr:col>14</xdr:col>
      <xdr:colOff>229659</xdr:colOff>
      <xdr:row>3</xdr:row>
      <xdr:rowOff>84668</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971C345C-E1FD-4F6F-AECF-8E913A3E7DB3}"/>
            </a:ext>
          </a:extLst>
        </xdr:cNvPr>
        <xdr:cNvSpPr/>
      </xdr:nvSpPr>
      <xdr:spPr>
        <a:xfrm>
          <a:off x="14989176" y="161926"/>
          <a:ext cx="1200150" cy="494242"/>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14</xdr:col>
      <xdr:colOff>374650</xdr:colOff>
      <xdr:row>0</xdr:row>
      <xdr:rowOff>171450</xdr:rowOff>
    </xdr:from>
    <xdr:to>
      <xdr:col>16</xdr:col>
      <xdr:colOff>635000</xdr:colOff>
      <xdr:row>3</xdr:row>
      <xdr:rowOff>84667</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F88A1C26-2415-40C9-B3FC-E2C76921BA6E}"/>
            </a:ext>
          </a:extLst>
        </xdr:cNvPr>
        <xdr:cNvSpPr/>
      </xdr:nvSpPr>
      <xdr:spPr>
        <a:xfrm>
          <a:off x="16334317" y="171450"/>
          <a:ext cx="1784350" cy="484717"/>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19</xdr:col>
      <xdr:colOff>21166</xdr:colOff>
      <xdr:row>0</xdr:row>
      <xdr:rowOff>161925</xdr:rowOff>
    </xdr:from>
    <xdr:to>
      <xdr:col>20</xdr:col>
      <xdr:colOff>459316</xdr:colOff>
      <xdr:row>3</xdr:row>
      <xdr:rowOff>63500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53BE20ED-C388-4BA2-9D9E-14A5F22FCABF}"/>
            </a:ext>
          </a:extLst>
        </xdr:cNvPr>
        <xdr:cNvSpPr/>
      </xdr:nvSpPr>
      <xdr:spPr>
        <a:xfrm>
          <a:off x="19790833" y="161925"/>
          <a:ext cx="1200150" cy="4730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20</xdr:col>
      <xdr:colOff>613833</xdr:colOff>
      <xdr:row>0</xdr:row>
      <xdr:rowOff>153460</xdr:rowOff>
    </xdr:from>
    <xdr:to>
      <xdr:col>23</xdr:col>
      <xdr:colOff>74083</xdr:colOff>
      <xdr:row>3</xdr:row>
      <xdr:rowOff>74084</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C293C8E8-5516-494A-BC67-76C76419C075}"/>
            </a:ext>
          </a:extLst>
        </xdr:cNvPr>
        <xdr:cNvSpPr/>
      </xdr:nvSpPr>
      <xdr:spPr>
        <a:xfrm>
          <a:off x="21145500" y="153460"/>
          <a:ext cx="1746250" cy="492124"/>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9</xdr:col>
      <xdr:colOff>114300</xdr:colOff>
      <xdr:row>0</xdr:row>
      <xdr:rowOff>147637</xdr:rowOff>
    </xdr:from>
    <xdr:to>
      <xdr:col>10</xdr:col>
      <xdr:colOff>552450</xdr:colOff>
      <xdr:row>3</xdr:row>
      <xdr:rowOff>100012</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B07409F2-2118-48B2-BABE-69F3B40DF049}"/>
            </a:ext>
          </a:extLst>
        </xdr:cNvPr>
        <xdr:cNvSpPr/>
      </xdr:nvSpPr>
      <xdr:spPr>
        <a:xfrm>
          <a:off x="12270581" y="147637"/>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17</xdr:col>
      <xdr:colOff>56090</xdr:colOff>
      <xdr:row>0</xdr:row>
      <xdr:rowOff>160866</xdr:rowOff>
    </xdr:from>
    <xdr:to>
      <xdr:col>18</xdr:col>
      <xdr:colOff>656165</xdr:colOff>
      <xdr:row>3</xdr:row>
      <xdr:rowOff>84667</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30D56FB9-D455-4C4D-B50F-D43DF61852C6}"/>
            </a:ext>
          </a:extLst>
        </xdr:cNvPr>
        <xdr:cNvSpPr/>
      </xdr:nvSpPr>
      <xdr:spPr>
        <a:xfrm>
          <a:off x="18301757" y="160866"/>
          <a:ext cx="1362075" cy="495301"/>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10</xdr:col>
      <xdr:colOff>726281</xdr:colOff>
      <xdr:row>0</xdr:row>
      <xdr:rowOff>154780</xdr:rowOff>
    </xdr:from>
    <xdr:to>
      <xdr:col>12</xdr:col>
      <xdr:colOff>402431</xdr:colOff>
      <xdr:row>3</xdr:row>
      <xdr:rowOff>83343</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B16FA6AA-7087-4D21-B2D2-B6CDF7AB49E0}"/>
            </a:ext>
          </a:extLst>
        </xdr:cNvPr>
        <xdr:cNvSpPr/>
      </xdr:nvSpPr>
      <xdr:spPr>
        <a:xfrm>
          <a:off x="13644562" y="154780"/>
          <a:ext cx="1200150" cy="500063"/>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xdr:wsDr>
</file>

<file path=xl/drawings/drawing13.xml><?xml version="1.0" encoding="utf-8"?>
<xdr:wsDr xmlns:xdr="http://purl.oclc.org/ooxml/drawingml/spreadsheetDrawing" xmlns:a="http://purl.oclc.org/ooxml/drawingml/main">
  <xdr:twoCellAnchor>
    <xdr:from>
      <xdr:col>2</xdr:col>
      <xdr:colOff>161925</xdr:colOff>
      <xdr:row>0</xdr:row>
      <xdr:rowOff>95250</xdr:rowOff>
    </xdr:from>
    <xdr:to>
      <xdr:col>3</xdr:col>
      <xdr:colOff>600075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1320C35A-8919-4FA5-B4BF-FAC9835BD0D1}"/>
            </a:ext>
          </a:extLst>
        </xdr:cNvPr>
        <xdr:cNvSpPr/>
      </xdr:nvSpPr>
      <xdr:spPr>
        <a:xfrm>
          <a:off x="161925"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4</xdr:col>
      <xdr:colOff>47625</xdr:colOff>
      <xdr:row>0</xdr:row>
      <xdr:rowOff>104775</xdr:rowOff>
    </xdr:from>
    <xdr:to>
      <xdr:col>5</xdr:col>
      <xdr:colOff>485775</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A85DF7E4-DA99-49C4-AE97-730956F0FB97}"/>
            </a:ext>
          </a:extLst>
        </xdr:cNvPr>
        <xdr:cNvSpPr/>
      </xdr:nvSpPr>
      <xdr:spPr>
        <a:xfrm>
          <a:off x="1571625" y="10477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5</xdr:col>
      <xdr:colOff>619125</xdr:colOff>
      <xdr:row>0</xdr:row>
      <xdr:rowOff>104775</xdr:rowOff>
    </xdr:from>
    <xdr:to>
      <xdr:col>7</xdr:col>
      <xdr:colOff>295275</xdr:colOff>
      <xdr:row>3</xdr:row>
      <xdr:rowOff>76200</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AEB32B95-5A78-4950-885B-77C8A6325B5E}"/>
            </a:ext>
          </a:extLst>
        </xdr:cNvPr>
        <xdr:cNvSpPr/>
      </xdr:nvSpPr>
      <xdr:spPr>
        <a:xfrm>
          <a:off x="2905125" y="1047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7</xdr:col>
      <xdr:colOff>419100</xdr:colOff>
      <xdr:row>0</xdr:row>
      <xdr:rowOff>114300</xdr:rowOff>
    </xdr:from>
    <xdr:to>
      <xdr:col>9</xdr:col>
      <xdr:colOff>95250</xdr:colOff>
      <xdr:row>3</xdr:row>
      <xdr:rowOff>66675</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2B9D1BA9-1B61-42AA-852D-90221A61F664}"/>
            </a:ext>
          </a:extLst>
        </xdr:cNvPr>
        <xdr:cNvSpPr/>
      </xdr:nvSpPr>
      <xdr:spPr>
        <a:xfrm>
          <a:off x="4229100" y="11430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9</xdr:col>
      <xdr:colOff>266700</xdr:colOff>
      <xdr:row>0</xdr:row>
      <xdr:rowOff>114300</xdr:rowOff>
    </xdr:from>
    <xdr:to>
      <xdr:col>10</xdr:col>
      <xdr:colOff>704850</xdr:colOff>
      <xdr:row>3</xdr:row>
      <xdr:rowOff>47625</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1C4C35BD-58A4-44BD-94C8-15EE60C54775}"/>
            </a:ext>
          </a:extLst>
        </xdr:cNvPr>
        <xdr:cNvSpPr/>
      </xdr:nvSpPr>
      <xdr:spPr>
        <a:xfrm>
          <a:off x="5600700" y="114300"/>
          <a:ext cx="1200150"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11</xdr:col>
      <xdr:colOff>152400</xdr:colOff>
      <xdr:row>0</xdr:row>
      <xdr:rowOff>95250</xdr:rowOff>
    </xdr:from>
    <xdr:to>
      <xdr:col>12</xdr:col>
      <xdr:colOff>590550</xdr:colOff>
      <xdr:row>3</xdr:row>
      <xdr:rowOff>47625</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9BBF7243-3776-4528-ABFD-4B5B62F16269}"/>
            </a:ext>
          </a:extLst>
        </xdr:cNvPr>
        <xdr:cNvSpPr/>
      </xdr:nvSpPr>
      <xdr:spPr>
        <a:xfrm>
          <a:off x="7010400" y="952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12</xdr:col>
      <xdr:colOff>733425</xdr:colOff>
      <xdr:row>0</xdr:row>
      <xdr:rowOff>114300</xdr:rowOff>
    </xdr:from>
    <xdr:to>
      <xdr:col>14</xdr:col>
      <xdr:colOff>409575</xdr:colOff>
      <xdr:row>3</xdr:row>
      <xdr:rowOff>76200</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B44B9A4D-4472-49CA-A4EA-364C4C130FF2}"/>
            </a:ext>
          </a:extLst>
        </xdr:cNvPr>
        <xdr:cNvSpPr/>
      </xdr:nvSpPr>
      <xdr:spPr>
        <a:xfrm>
          <a:off x="8353425" y="114300"/>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14</xdr:col>
      <xdr:colOff>514350</xdr:colOff>
      <xdr:row>0</xdr:row>
      <xdr:rowOff>123825</xdr:rowOff>
    </xdr:from>
    <xdr:to>
      <xdr:col>16</xdr:col>
      <xdr:colOff>190500</xdr:colOff>
      <xdr:row>3</xdr:row>
      <xdr:rowOff>85725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D1140779-A18E-4C3E-8601-3483826E6BFE}"/>
            </a:ext>
          </a:extLst>
        </xdr:cNvPr>
        <xdr:cNvSpPr/>
      </xdr:nvSpPr>
      <xdr:spPr>
        <a:xfrm>
          <a:off x="9658350" y="12382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19</xdr:col>
      <xdr:colOff>638175</xdr:colOff>
      <xdr:row>0</xdr:row>
      <xdr:rowOff>161925</xdr:rowOff>
    </xdr:from>
    <xdr:to>
      <xdr:col>21</xdr:col>
      <xdr:colOff>314325</xdr:colOff>
      <xdr:row>3</xdr:row>
      <xdr:rowOff>114300</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29005E2C-AAD8-414F-96DC-09B91FFA2BB2}"/>
            </a:ext>
          </a:extLst>
        </xdr:cNvPr>
        <xdr:cNvSpPr/>
      </xdr:nvSpPr>
      <xdr:spPr>
        <a:xfrm>
          <a:off x="13592175"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21</xdr:col>
      <xdr:colOff>438150</xdr:colOff>
      <xdr:row>0</xdr:row>
      <xdr:rowOff>171450</xdr:rowOff>
    </xdr:from>
    <xdr:to>
      <xdr:col>23</xdr:col>
      <xdr:colOff>114300</xdr:colOff>
      <xdr:row>3</xdr:row>
      <xdr:rowOff>123825</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494ADF79-9FCC-4238-A5C3-F0887A22B7A4}"/>
            </a:ext>
          </a:extLst>
        </xdr:cNvPr>
        <xdr:cNvSpPr/>
      </xdr:nvSpPr>
      <xdr:spPr>
        <a:xfrm>
          <a:off x="14916150"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25</xdr:col>
      <xdr:colOff>95250</xdr:colOff>
      <xdr:row>0</xdr:row>
      <xdr:rowOff>161925</xdr:rowOff>
    </xdr:from>
    <xdr:to>
      <xdr:col>26</xdr:col>
      <xdr:colOff>533400</xdr:colOff>
      <xdr:row>3</xdr:row>
      <xdr:rowOff>114300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53EA476C-59C5-4D11-A20F-52445CE85BE7}"/>
            </a:ext>
          </a:extLst>
        </xdr:cNvPr>
        <xdr:cNvSpPr/>
      </xdr:nvSpPr>
      <xdr:spPr>
        <a:xfrm>
          <a:off x="17621250"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26</xdr:col>
      <xdr:colOff>666750</xdr:colOff>
      <xdr:row>0</xdr:row>
      <xdr:rowOff>142875</xdr:rowOff>
    </xdr:from>
    <xdr:to>
      <xdr:col>28</xdr:col>
      <xdr:colOff>342900</xdr:colOff>
      <xdr:row>3</xdr:row>
      <xdr:rowOff>95250</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490EE0DD-27FB-476F-8D03-73675D65FA06}"/>
            </a:ext>
          </a:extLst>
        </xdr:cNvPr>
        <xdr:cNvSpPr/>
      </xdr:nvSpPr>
      <xdr:spPr>
        <a:xfrm>
          <a:off x="18954750" y="1428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16</xdr:col>
      <xdr:colOff>257175</xdr:colOff>
      <xdr:row>0</xdr:row>
      <xdr:rowOff>123825</xdr:rowOff>
    </xdr:from>
    <xdr:to>
      <xdr:col>17</xdr:col>
      <xdr:colOff>695325</xdr:colOff>
      <xdr:row>3</xdr:row>
      <xdr:rowOff>76200</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4E5CCD67-E3C0-4DAC-B50C-16FE917CF3AA}"/>
            </a:ext>
          </a:extLst>
        </xdr:cNvPr>
        <xdr:cNvSpPr/>
      </xdr:nvSpPr>
      <xdr:spPr>
        <a:xfrm>
          <a:off x="1092517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23</xdr:col>
      <xdr:colOff>257175</xdr:colOff>
      <xdr:row>0</xdr:row>
      <xdr:rowOff>171450</xdr:rowOff>
    </xdr:from>
    <xdr:to>
      <xdr:col>24</xdr:col>
      <xdr:colOff>695325</xdr:colOff>
      <xdr:row>3</xdr:row>
      <xdr:rowOff>123825</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A64BDC38-54A2-4B85-A3FA-EC762083952B}"/>
            </a:ext>
          </a:extLst>
        </xdr:cNvPr>
        <xdr:cNvSpPr/>
      </xdr:nvSpPr>
      <xdr:spPr>
        <a:xfrm>
          <a:off x="16259175"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18</xdr:col>
      <xdr:colOff>95250</xdr:colOff>
      <xdr:row>0</xdr:row>
      <xdr:rowOff>142875</xdr:rowOff>
    </xdr:from>
    <xdr:to>
      <xdr:col>19</xdr:col>
      <xdr:colOff>533400</xdr:colOff>
      <xdr:row>3</xdr:row>
      <xdr:rowOff>114300</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2C94B6B6-DA33-4705-A59C-516AD677C804}"/>
            </a:ext>
          </a:extLst>
        </xdr:cNvPr>
        <xdr:cNvSpPr/>
      </xdr:nvSpPr>
      <xdr:spPr>
        <a:xfrm>
          <a:off x="12287250" y="1428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xdr:twoCellAnchor editAs="oneCell">
    <xdr:from>
      <xdr:col>12</xdr:col>
      <xdr:colOff>464609</xdr:colOff>
      <xdr:row>11</xdr:row>
      <xdr:rowOff>584200</xdr:rowOff>
    </xdr:from>
    <xdr:to>
      <xdr:col>15</xdr:col>
      <xdr:colOff>397934</xdr:colOff>
      <xdr:row>14</xdr:row>
      <xdr:rowOff>41275</xdr:rowOff>
    </xdr:to>
    <xdr:pic>
      <xdr:nvPicPr>
        <xdr:cNvPr id="18" name="Picture 13">
          <a:extLst>
            <a:ext uri="{FF2B5EF4-FFF2-40B4-BE49-F238E27FC236}">
              <a16:creationId xmlns:a16="http://schemas.microsoft.com/office/drawing/2014/main" id="{E3427320-B127-4D6D-B23B-561858036F7D}"/>
            </a:ext>
          </a:extLst>
        </xdr:cNvPr>
        <xdr:cNvPicPr>
          <a:picLocks noChangeAspect="1" noChangeArrowheads="1"/>
        </xdr:cNvPicPr>
      </xdr:nvPicPr>
      <xdr:blipFill>
        <a:blip xmlns:r="http://purl.oclc.org/ooxml/officeDocument/relationships" r:embed="rId16">
          <a:extLst>
            <a:ext uri="{28A0092B-C50C-407E-A947-70E740481C1C}">
              <a14:useLocalDpi xmlns:a14="http://schemas.microsoft.com/office/drawing/2010/main" val="0"/>
            </a:ext>
          </a:extLst>
        </a:blip>
        <a:srcRect/>
        <a:stretch>
          <a:fillRect/>
        </a:stretch>
      </xdr:blipFill>
      <xdr:spPr bwMode="auto">
        <a:xfrm>
          <a:off x="9079442" y="3018367"/>
          <a:ext cx="2219325" cy="16054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wsDr>
</file>

<file path=xl/drawings/drawing14.xml><?xml version="1.0" encoding="utf-8"?>
<xdr:wsDr xmlns:xdr="http://purl.oclc.org/ooxml/drawingml/spreadsheetDrawing" xmlns:a="http://purl.oclc.org/ooxml/drawingml/main">
  <xdr:twoCellAnchor>
    <xdr:from>
      <xdr:col>1</xdr:col>
      <xdr:colOff>161925</xdr:colOff>
      <xdr:row>0</xdr:row>
      <xdr:rowOff>95250</xdr:rowOff>
    </xdr:from>
    <xdr:to>
      <xdr:col>1</xdr:col>
      <xdr:colOff>1581150</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A3216104-FF37-4763-8136-5268B873C4DB}"/>
            </a:ext>
          </a:extLst>
        </xdr:cNvPr>
        <xdr:cNvSpPr/>
      </xdr:nvSpPr>
      <xdr:spPr>
        <a:xfrm>
          <a:off x="161925" y="95250"/>
          <a:ext cx="1419225"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1</xdr:col>
      <xdr:colOff>1800226</xdr:colOff>
      <xdr:row>0</xdr:row>
      <xdr:rowOff>104775</xdr:rowOff>
    </xdr:from>
    <xdr:to>
      <xdr:col>2</xdr:col>
      <xdr:colOff>304801</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52708C14-66E1-443E-8912-AF803D5A01A5}"/>
            </a:ext>
          </a:extLst>
        </xdr:cNvPr>
        <xdr:cNvSpPr/>
      </xdr:nvSpPr>
      <xdr:spPr>
        <a:xfrm>
          <a:off x="1800226" y="104775"/>
          <a:ext cx="121920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2</xdr:col>
      <xdr:colOff>514350</xdr:colOff>
      <xdr:row>0</xdr:row>
      <xdr:rowOff>114300</xdr:rowOff>
    </xdr:from>
    <xdr:to>
      <xdr:col>3</xdr:col>
      <xdr:colOff>647700</xdr:colOff>
      <xdr:row>3</xdr:row>
      <xdr:rowOff>85725</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79A5068C-BE3E-479C-BA84-FCA8FF3D7379}"/>
            </a:ext>
          </a:extLst>
        </xdr:cNvPr>
        <xdr:cNvSpPr/>
      </xdr:nvSpPr>
      <xdr:spPr>
        <a:xfrm>
          <a:off x="3228975" y="114300"/>
          <a:ext cx="1704975"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3</xdr:col>
      <xdr:colOff>1000125</xdr:colOff>
      <xdr:row>0</xdr:row>
      <xdr:rowOff>133350</xdr:rowOff>
    </xdr:from>
    <xdr:to>
      <xdr:col>4</xdr:col>
      <xdr:colOff>723900</xdr:colOff>
      <xdr:row>3</xdr:row>
      <xdr:rowOff>85725</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F72810CE-A487-4A31-8583-D00EC676AAEB}"/>
            </a:ext>
          </a:extLst>
        </xdr:cNvPr>
        <xdr:cNvSpPr/>
      </xdr:nvSpPr>
      <xdr:spPr>
        <a:xfrm>
          <a:off x="5286375" y="133350"/>
          <a:ext cx="140970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4</xdr:col>
      <xdr:colOff>1085850</xdr:colOff>
      <xdr:row>0</xdr:row>
      <xdr:rowOff>104775</xdr:rowOff>
    </xdr:from>
    <xdr:to>
      <xdr:col>5</xdr:col>
      <xdr:colOff>400050</xdr:colOff>
      <xdr:row>3</xdr:row>
      <xdr:rowOff>38100</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688F7B34-9027-43C8-AA87-1E774223538D}"/>
            </a:ext>
          </a:extLst>
        </xdr:cNvPr>
        <xdr:cNvSpPr/>
      </xdr:nvSpPr>
      <xdr:spPr>
        <a:xfrm>
          <a:off x="7058025" y="104775"/>
          <a:ext cx="1419225"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5</xdr:col>
      <xdr:colOff>742950</xdr:colOff>
      <xdr:row>0</xdr:row>
      <xdr:rowOff>95250</xdr:rowOff>
    </xdr:from>
    <xdr:to>
      <xdr:col>6</xdr:col>
      <xdr:colOff>590550</xdr:colOff>
      <xdr:row>3</xdr:row>
      <xdr:rowOff>47625</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647A520E-65AD-4B72-8B52-30DFAEB78AFB}"/>
            </a:ext>
          </a:extLst>
        </xdr:cNvPr>
        <xdr:cNvSpPr/>
      </xdr:nvSpPr>
      <xdr:spPr>
        <a:xfrm>
          <a:off x="8820150" y="95250"/>
          <a:ext cx="1628775"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6</xdr:col>
      <xdr:colOff>733425</xdr:colOff>
      <xdr:row>0</xdr:row>
      <xdr:rowOff>114300</xdr:rowOff>
    </xdr:from>
    <xdr:to>
      <xdr:col>8</xdr:col>
      <xdr:colOff>409575</xdr:colOff>
      <xdr:row>3</xdr:row>
      <xdr:rowOff>76200</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95C8E85C-7FD0-429B-BD1C-57988DB79F37}"/>
            </a:ext>
          </a:extLst>
        </xdr:cNvPr>
        <xdr:cNvSpPr/>
      </xdr:nvSpPr>
      <xdr:spPr>
        <a:xfrm>
          <a:off x="8353425" y="114300"/>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8</xdr:col>
      <xdr:colOff>514350</xdr:colOff>
      <xdr:row>0</xdr:row>
      <xdr:rowOff>123825</xdr:rowOff>
    </xdr:from>
    <xdr:to>
      <xdr:col>10</xdr:col>
      <xdr:colOff>190500</xdr:colOff>
      <xdr:row>3</xdr:row>
      <xdr:rowOff>85725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11D34E68-3DD3-4417-A911-B25D21437481}"/>
            </a:ext>
          </a:extLst>
        </xdr:cNvPr>
        <xdr:cNvSpPr/>
      </xdr:nvSpPr>
      <xdr:spPr>
        <a:xfrm>
          <a:off x="9658350" y="12382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13</xdr:col>
      <xdr:colOff>638175</xdr:colOff>
      <xdr:row>0</xdr:row>
      <xdr:rowOff>161925</xdr:rowOff>
    </xdr:from>
    <xdr:to>
      <xdr:col>15</xdr:col>
      <xdr:colOff>314325</xdr:colOff>
      <xdr:row>3</xdr:row>
      <xdr:rowOff>114300</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2AE8757E-AF40-44FE-90F6-E2E146648062}"/>
            </a:ext>
          </a:extLst>
        </xdr:cNvPr>
        <xdr:cNvSpPr/>
      </xdr:nvSpPr>
      <xdr:spPr>
        <a:xfrm>
          <a:off x="13592175"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15</xdr:col>
      <xdr:colOff>438150</xdr:colOff>
      <xdr:row>0</xdr:row>
      <xdr:rowOff>171450</xdr:rowOff>
    </xdr:from>
    <xdr:to>
      <xdr:col>17</xdr:col>
      <xdr:colOff>114300</xdr:colOff>
      <xdr:row>3</xdr:row>
      <xdr:rowOff>123825</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E3FB340B-CFF0-4282-9B8F-0C1431E398E5}"/>
            </a:ext>
          </a:extLst>
        </xdr:cNvPr>
        <xdr:cNvSpPr/>
      </xdr:nvSpPr>
      <xdr:spPr>
        <a:xfrm>
          <a:off x="14916150"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19</xdr:col>
      <xdr:colOff>95250</xdr:colOff>
      <xdr:row>0</xdr:row>
      <xdr:rowOff>161925</xdr:rowOff>
    </xdr:from>
    <xdr:to>
      <xdr:col>20</xdr:col>
      <xdr:colOff>533400</xdr:colOff>
      <xdr:row>3</xdr:row>
      <xdr:rowOff>114300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C2C4EFE7-02B1-42BF-84B6-82DB5115D1D4}"/>
            </a:ext>
          </a:extLst>
        </xdr:cNvPr>
        <xdr:cNvSpPr/>
      </xdr:nvSpPr>
      <xdr:spPr>
        <a:xfrm>
          <a:off x="17621250"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20</xdr:col>
      <xdr:colOff>666750</xdr:colOff>
      <xdr:row>0</xdr:row>
      <xdr:rowOff>142875</xdr:rowOff>
    </xdr:from>
    <xdr:to>
      <xdr:col>22</xdr:col>
      <xdr:colOff>342900</xdr:colOff>
      <xdr:row>3</xdr:row>
      <xdr:rowOff>95250</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8C99DCEC-289F-4422-8AF4-4CE49CD37F76}"/>
            </a:ext>
          </a:extLst>
        </xdr:cNvPr>
        <xdr:cNvSpPr/>
      </xdr:nvSpPr>
      <xdr:spPr>
        <a:xfrm>
          <a:off x="18954750" y="1428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10</xdr:col>
      <xdr:colOff>257175</xdr:colOff>
      <xdr:row>0</xdr:row>
      <xdr:rowOff>123825</xdr:rowOff>
    </xdr:from>
    <xdr:to>
      <xdr:col>11</xdr:col>
      <xdr:colOff>695325</xdr:colOff>
      <xdr:row>3</xdr:row>
      <xdr:rowOff>76200</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5713E479-F8B2-42D9-9DAD-E7D06433021A}"/>
            </a:ext>
          </a:extLst>
        </xdr:cNvPr>
        <xdr:cNvSpPr/>
      </xdr:nvSpPr>
      <xdr:spPr>
        <a:xfrm>
          <a:off x="1092517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17</xdr:col>
      <xdr:colOff>257175</xdr:colOff>
      <xdr:row>0</xdr:row>
      <xdr:rowOff>171450</xdr:rowOff>
    </xdr:from>
    <xdr:to>
      <xdr:col>18</xdr:col>
      <xdr:colOff>695325</xdr:colOff>
      <xdr:row>3</xdr:row>
      <xdr:rowOff>123825</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FFFD7E16-67BA-4409-B09B-32A794DAD62A}"/>
            </a:ext>
          </a:extLst>
        </xdr:cNvPr>
        <xdr:cNvSpPr/>
      </xdr:nvSpPr>
      <xdr:spPr>
        <a:xfrm>
          <a:off x="16259175"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12</xdr:col>
      <xdr:colOff>95250</xdr:colOff>
      <xdr:row>0</xdr:row>
      <xdr:rowOff>142875</xdr:rowOff>
    </xdr:from>
    <xdr:to>
      <xdr:col>13</xdr:col>
      <xdr:colOff>533400</xdr:colOff>
      <xdr:row>3</xdr:row>
      <xdr:rowOff>114300</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4889F1E2-18C2-41D5-A327-81AAFB854EAA}"/>
            </a:ext>
          </a:extLst>
        </xdr:cNvPr>
        <xdr:cNvSpPr/>
      </xdr:nvSpPr>
      <xdr:spPr>
        <a:xfrm>
          <a:off x="12287250" y="1428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xdr:wsDr>
</file>

<file path=xl/drawings/drawing15.xml><?xml version="1.0" encoding="utf-8"?>
<xdr:wsDr xmlns:xdr="http://purl.oclc.org/ooxml/drawingml/spreadsheetDrawing" xmlns:a="http://purl.oclc.org/ooxml/drawingml/main">
  <xdr:twoCellAnchor>
    <xdr:from>
      <xdr:col>1</xdr:col>
      <xdr:colOff>161925</xdr:colOff>
      <xdr:row>0</xdr:row>
      <xdr:rowOff>95250</xdr:rowOff>
    </xdr:from>
    <xdr:to>
      <xdr:col>1</xdr:col>
      <xdr:colOff>1581150</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7F7FA55A-E2E3-437F-9E61-FD7027DE648A}"/>
            </a:ext>
          </a:extLst>
        </xdr:cNvPr>
        <xdr:cNvSpPr/>
      </xdr:nvSpPr>
      <xdr:spPr>
        <a:xfrm>
          <a:off x="371475" y="95250"/>
          <a:ext cx="1419225"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2</xdr:col>
      <xdr:colOff>0</xdr:colOff>
      <xdr:row>0</xdr:row>
      <xdr:rowOff>104775</xdr:rowOff>
    </xdr:from>
    <xdr:to>
      <xdr:col>2</xdr:col>
      <xdr:colOff>1333499</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CB168A84-8B16-4605-AE98-24526C134AC4}"/>
            </a:ext>
          </a:extLst>
        </xdr:cNvPr>
        <xdr:cNvSpPr/>
      </xdr:nvSpPr>
      <xdr:spPr>
        <a:xfrm>
          <a:off x="1981200" y="104775"/>
          <a:ext cx="1333499"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2</xdr:col>
      <xdr:colOff>1495424</xdr:colOff>
      <xdr:row>0</xdr:row>
      <xdr:rowOff>104775</xdr:rowOff>
    </xdr:from>
    <xdr:to>
      <xdr:col>3</xdr:col>
      <xdr:colOff>876299</xdr:colOff>
      <xdr:row>3</xdr:row>
      <xdr:rowOff>76200</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46EBB25B-91AE-42D0-8143-EB8A6C79CBF1}"/>
            </a:ext>
          </a:extLst>
        </xdr:cNvPr>
        <xdr:cNvSpPr/>
      </xdr:nvSpPr>
      <xdr:spPr>
        <a:xfrm>
          <a:off x="3476624" y="104775"/>
          <a:ext cx="1285875"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Hipotesis</a:t>
          </a:r>
          <a:endParaRPr lang="es-AR" sz="1100"/>
        </a:p>
      </xdr:txBody>
    </xdr:sp>
    <xdr:clientData/>
  </xdr:twoCellAnchor>
  <xdr:twoCellAnchor>
    <xdr:from>
      <xdr:col>3</xdr:col>
      <xdr:colOff>1000125</xdr:colOff>
      <xdr:row>0</xdr:row>
      <xdr:rowOff>133350</xdr:rowOff>
    </xdr:from>
    <xdr:to>
      <xdr:col>4</xdr:col>
      <xdr:colOff>723900</xdr:colOff>
      <xdr:row>3</xdr:row>
      <xdr:rowOff>85725</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C14E8A35-A909-420F-81E6-D8A6F572C357}"/>
            </a:ext>
          </a:extLst>
        </xdr:cNvPr>
        <xdr:cNvSpPr/>
      </xdr:nvSpPr>
      <xdr:spPr>
        <a:xfrm>
          <a:off x="5495925" y="133350"/>
          <a:ext cx="140970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Proyeccion de Ventas</a:t>
          </a:r>
        </a:p>
      </xdr:txBody>
    </xdr:sp>
    <xdr:clientData/>
  </xdr:twoCellAnchor>
  <xdr:twoCellAnchor>
    <xdr:from>
      <xdr:col>4</xdr:col>
      <xdr:colOff>1085850</xdr:colOff>
      <xdr:row>0</xdr:row>
      <xdr:rowOff>104775</xdr:rowOff>
    </xdr:from>
    <xdr:to>
      <xdr:col>5</xdr:col>
      <xdr:colOff>400050</xdr:colOff>
      <xdr:row>3</xdr:row>
      <xdr:rowOff>38100</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AD2B2079-7717-4ABF-AD66-117283C6DB83}"/>
            </a:ext>
          </a:extLst>
        </xdr:cNvPr>
        <xdr:cNvSpPr/>
      </xdr:nvSpPr>
      <xdr:spPr>
        <a:xfrm>
          <a:off x="7267575" y="104775"/>
          <a:ext cx="1419225"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5</xdr:col>
      <xdr:colOff>742950</xdr:colOff>
      <xdr:row>0</xdr:row>
      <xdr:rowOff>95250</xdr:rowOff>
    </xdr:from>
    <xdr:to>
      <xdr:col>6</xdr:col>
      <xdr:colOff>590550</xdr:colOff>
      <xdr:row>3</xdr:row>
      <xdr:rowOff>47625</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75F18DDA-FB15-4F35-942C-97141075344C}"/>
            </a:ext>
          </a:extLst>
        </xdr:cNvPr>
        <xdr:cNvSpPr/>
      </xdr:nvSpPr>
      <xdr:spPr>
        <a:xfrm>
          <a:off x="9029700" y="95250"/>
          <a:ext cx="1628775"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6</xdr:col>
      <xdr:colOff>733425</xdr:colOff>
      <xdr:row>0</xdr:row>
      <xdr:rowOff>114300</xdr:rowOff>
    </xdr:from>
    <xdr:to>
      <xdr:col>8</xdr:col>
      <xdr:colOff>409575</xdr:colOff>
      <xdr:row>3</xdr:row>
      <xdr:rowOff>76200</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423BACB0-3828-4E1A-9C96-39F4268D1FE8}"/>
            </a:ext>
          </a:extLst>
        </xdr:cNvPr>
        <xdr:cNvSpPr/>
      </xdr:nvSpPr>
      <xdr:spPr>
        <a:xfrm>
          <a:off x="10801350" y="114300"/>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8</xdr:col>
      <xdr:colOff>514350</xdr:colOff>
      <xdr:row>0</xdr:row>
      <xdr:rowOff>123825</xdr:rowOff>
    </xdr:from>
    <xdr:to>
      <xdr:col>10</xdr:col>
      <xdr:colOff>190500</xdr:colOff>
      <xdr:row>3</xdr:row>
      <xdr:rowOff>85725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624026E5-B6CE-4895-A2EE-2641D2A396AD}"/>
            </a:ext>
          </a:extLst>
        </xdr:cNvPr>
        <xdr:cNvSpPr/>
      </xdr:nvSpPr>
      <xdr:spPr>
        <a:xfrm>
          <a:off x="12106275" y="12382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13</xdr:col>
      <xdr:colOff>638175</xdr:colOff>
      <xdr:row>0</xdr:row>
      <xdr:rowOff>161925</xdr:rowOff>
    </xdr:from>
    <xdr:to>
      <xdr:col>15</xdr:col>
      <xdr:colOff>314325</xdr:colOff>
      <xdr:row>3</xdr:row>
      <xdr:rowOff>114300</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6FBAED74-CD63-4D62-81C9-53D8BCA66072}"/>
            </a:ext>
          </a:extLst>
        </xdr:cNvPr>
        <xdr:cNvSpPr/>
      </xdr:nvSpPr>
      <xdr:spPr>
        <a:xfrm>
          <a:off x="16040100"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15</xdr:col>
      <xdr:colOff>438150</xdr:colOff>
      <xdr:row>0</xdr:row>
      <xdr:rowOff>171450</xdr:rowOff>
    </xdr:from>
    <xdr:to>
      <xdr:col>17</xdr:col>
      <xdr:colOff>114300</xdr:colOff>
      <xdr:row>3</xdr:row>
      <xdr:rowOff>123825</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2DBFFDD1-4176-42CD-AE9D-E176C1540936}"/>
            </a:ext>
          </a:extLst>
        </xdr:cNvPr>
        <xdr:cNvSpPr/>
      </xdr:nvSpPr>
      <xdr:spPr>
        <a:xfrm>
          <a:off x="17364075"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19</xdr:col>
      <xdr:colOff>95250</xdr:colOff>
      <xdr:row>0</xdr:row>
      <xdr:rowOff>161925</xdr:rowOff>
    </xdr:from>
    <xdr:to>
      <xdr:col>20</xdr:col>
      <xdr:colOff>533400</xdr:colOff>
      <xdr:row>3</xdr:row>
      <xdr:rowOff>114300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0BEB8E4B-6099-40EF-8364-1006A96CA209}"/>
            </a:ext>
          </a:extLst>
        </xdr:cNvPr>
        <xdr:cNvSpPr/>
      </xdr:nvSpPr>
      <xdr:spPr>
        <a:xfrm>
          <a:off x="20069175" y="1619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20</xdr:col>
      <xdr:colOff>666750</xdr:colOff>
      <xdr:row>0</xdr:row>
      <xdr:rowOff>142875</xdr:rowOff>
    </xdr:from>
    <xdr:to>
      <xdr:col>22</xdr:col>
      <xdr:colOff>342900</xdr:colOff>
      <xdr:row>3</xdr:row>
      <xdr:rowOff>95250</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36CA73BC-3B83-4472-A0E4-26EA22B28698}"/>
            </a:ext>
          </a:extLst>
        </xdr:cNvPr>
        <xdr:cNvSpPr/>
      </xdr:nvSpPr>
      <xdr:spPr>
        <a:xfrm>
          <a:off x="21402675" y="1428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10</xdr:col>
      <xdr:colOff>257175</xdr:colOff>
      <xdr:row>0</xdr:row>
      <xdr:rowOff>123825</xdr:rowOff>
    </xdr:from>
    <xdr:to>
      <xdr:col>11</xdr:col>
      <xdr:colOff>695325</xdr:colOff>
      <xdr:row>3</xdr:row>
      <xdr:rowOff>76200</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131445FB-6774-4A52-9C80-1388AEDE9F78}"/>
            </a:ext>
          </a:extLst>
        </xdr:cNvPr>
        <xdr:cNvSpPr/>
      </xdr:nvSpPr>
      <xdr:spPr>
        <a:xfrm>
          <a:off x="13373100"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17</xdr:col>
      <xdr:colOff>257175</xdr:colOff>
      <xdr:row>0</xdr:row>
      <xdr:rowOff>171450</xdr:rowOff>
    </xdr:from>
    <xdr:to>
      <xdr:col>18</xdr:col>
      <xdr:colOff>695325</xdr:colOff>
      <xdr:row>3</xdr:row>
      <xdr:rowOff>123825</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36EC6442-F640-4256-953C-C1087CE015CC}"/>
            </a:ext>
          </a:extLst>
        </xdr:cNvPr>
        <xdr:cNvSpPr/>
      </xdr:nvSpPr>
      <xdr:spPr>
        <a:xfrm>
          <a:off x="18707100" y="1714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12</xdr:col>
      <xdr:colOff>95250</xdr:colOff>
      <xdr:row>0</xdr:row>
      <xdr:rowOff>142875</xdr:rowOff>
    </xdr:from>
    <xdr:to>
      <xdr:col>13</xdr:col>
      <xdr:colOff>533400</xdr:colOff>
      <xdr:row>3</xdr:row>
      <xdr:rowOff>114300</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5BB8FAD0-1F2E-4661-B984-152E84C03652}"/>
            </a:ext>
          </a:extLst>
        </xdr:cNvPr>
        <xdr:cNvSpPr/>
      </xdr:nvSpPr>
      <xdr:spPr>
        <a:xfrm>
          <a:off x="14735175" y="1428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Inversion</a:t>
          </a:r>
          <a:endParaRPr lang="es-AR" sz="1100"/>
        </a:p>
      </xdr:txBody>
    </xdr:sp>
    <xdr:clientData/>
  </xdr:twoCellAnchor>
  <xdr:twoCellAnchor editAs="oneCell">
    <xdr:from>
      <xdr:col>1</xdr:col>
      <xdr:colOff>0</xdr:colOff>
      <xdr:row>11</xdr:row>
      <xdr:rowOff>0</xdr:rowOff>
    </xdr:from>
    <xdr:to>
      <xdr:col>8</xdr:col>
      <xdr:colOff>95250</xdr:colOff>
      <xdr:row>28</xdr:row>
      <xdr:rowOff>9525</xdr:rowOff>
    </xdr:to>
    <xdr:pic>
      <xdr:nvPicPr>
        <xdr:cNvPr id="18" name="Imagen 17">
          <a:extLst>
            <a:ext uri="{FF2B5EF4-FFF2-40B4-BE49-F238E27FC236}">
              <a16:creationId xmlns:a16="http://schemas.microsoft.com/office/drawing/2014/main" id="{CA6FA0EC-2BF8-413C-AAB4-C9334632913B}"/>
            </a:ext>
          </a:extLst>
        </xdr:cNvPr>
        <xdr:cNvPicPr>
          <a:picLocks noChangeAspect="1" noChangeArrowheads="1"/>
        </xdr:cNvPicPr>
      </xdr:nvPicPr>
      <xdr:blipFill>
        <a:blip xmlns:r="http://purl.oclc.org/ooxml/officeDocument/relationships" r:embed="rId16">
          <a:extLst>
            <a:ext uri="{28A0092B-C50C-407E-A947-70E740481C1C}">
              <a14:useLocalDpi xmlns:a14="http://schemas.microsoft.com/office/drawing/2010/main" val="0"/>
            </a:ext>
          </a:extLst>
        </a:blip>
        <a:srcRect/>
        <a:stretch>
          <a:fillRect/>
        </a:stretch>
      </xdr:blipFill>
      <xdr:spPr bwMode="auto">
        <a:xfrm>
          <a:off x="180975" y="2143125"/>
          <a:ext cx="9867900" cy="324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purl.oclc.org/ooxml/drawingml/spreadsheetDrawing" xmlns:a="http://purl.oclc.org/ooxml/drawingml/main">
  <xdr:twoCellAnchor editAs="oneCell">
    <xdr:from>
      <xdr:col>0</xdr:col>
      <xdr:colOff>0</xdr:colOff>
      <xdr:row>0</xdr:row>
      <xdr:rowOff>0</xdr:rowOff>
    </xdr:from>
    <xdr:to>
      <xdr:col>27</xdr:col>
      <xdr:colOff>57150</xdr:colOff>
      <xdr:row>4</xdr:row>
      <xdr:rowOff>9525</xdr:rowOff>
    </xdr:to>
    <xdr:pic>
      <xdr:nvPicPr>
        <xdr:cNvPr id="5" name="Imagen 4">
          <a:extLst>
            <a:ext uri="{FF2B5EF4-FFF2-40B4-BE49-F238E27FC236}">
              <a16:creationId xmlns:a16="http://schemas.microsoft.com/office/drawing/2014/main" id="{9C670537-8C48-40BA-9325-7583406DA5A9}"/>
            </a:ext>
          </a:extLst>
        </xdr:cNvPr>
        <xdr:cNvPicPr>
          <a:picLocks noChangeAspect="1" noChangeArrowheads="1"/>
          <a:extLst>
            <a:ext uri="{84589F7E-364E-4C9E-8A38-B11213B215E9}">
              <a14:cameraTool xmlns:a14="http://schemas.microsoft.com/office/drawing/2010/main" cellRange="'Escenario 1'!$A$1:$W$4" spid="_x0000_s16386"/>
            </a:ext>
          </a:extLst>
        </xdr:cNvPicPr>
      </xdr:nvPicPr>
      <xdr:blipFill>
        <a:blip xmlns:r="http://purl.oclc.org/ooxml/officeDocument/relationships" r:embed="rId1"/>
        <a:srcRect/>
        <a:stretch>
          <a:fillRect/>
        </a:stretch>
      </xdr:blipFill>
      <xdr:spPr bwMode="auto">
        <a:xfrm>
          <a:off x="0" y="0"/>
          <a:ext cx="230314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purl.oclc.org/ooxml/drawingml/spreadsheetDrawing" xmlns:a="http://purl.oclc.org/ooxml/drawingml/main">
  <xdr:twoCellAnchor>
    <xdr:from>
      <xdr:col>1</xdr:col>
      <xdr:colOff>161926</xdr:colOff>
      <xdr:row>0</xdr:row>
      <xdr:rowOff>95250</xdr:rowOff>
    </xdr:from>
    <xdr:to>
      <xdr:col>1</xdr:col>
      <xdr:colOff>1628775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9B3C47DE-4684-431F-A3D8-6000B16ADDD7}"/>
            </a:ext>
          </a:extLst>
        </xdr:cNvPr>
        <xdr:cNvSpPr/>
      </xdr:nvSpPr>
      <xdr:spPr>
        <a:xfrm>
          <a:off x="161926" y="95250"/>
          <a:ext cx="1466849"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1</xdr:col>
      <xdr:colOff>1752601</xdr:colOff>
      <xdr:row>0</xdr:row>
      <xdr:rowOff>104775</xdr:rowOff>
    </xdr:from>
    <xdr:to>
      <xdr:col>3</xdr:col>
      <xdr:colOff>238125</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77973E91-351D-49CE-8D99-797DFB80F3E9}"/>
            </a:ext>
          </a:extLst>
        </xdr:cNvPr>
        <xdr:cNvSpPr/>
      </xdr:nvSpPr>
      <xdr:spPr>
        <a:xfrm>
          <a:off x="1752601" y="104775"/>
          <a:ext cx="1400174"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3</xdr:col>
      <xdr:colOff>390526</xdr:colOff>
      <xdr:row>0</xdr:row>
      <xdr:rowOff>95250</xdr:rowOff>
    </xdr:from>
    <xdr:to>
      <xdr:col>4</xdr:col>
      <xdr:colOff>419100</xdr:colOff>
      <xdr:row>3</xdr:row>
      <xdr:rowOff>66675</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0D671093-8A12-43A2-BDED-8B8757099D69}"/>
            </a:ext>
          </a:extLst>
        </xdr:cNvPr>
        <xdr:cNvSpPr/>
      </xdr:nvSpPr>
      <xdr:spPr>
        <a:xfrm>
          <a:off x="3305176" y="95250"/>
          <a:ext cx="1352549"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Hipótesis</a:t>
          </a:r>
          <a:endParaRPr lang="es-AR" sz="1100"/>
        </a:p>
      </xdr:txBody>
    </xdr:sp>
    <xdr:clientData/>
  </xdr:twoCellAnchor>
  <xdr:twoCellAnchor>
    <xdr:from>
      <xdr:col>4</xdr:col>
      <xdr:colOff>628650</xdr:colOff>
      <xdr:row>0</xdr:row>
      <xdr:rowOff>104775</xdr:rowOff>
    </xdr:from>
    <xdr:to>
      <xdr:col>5</xdr:col>
      <xdr:colOff>438150</xdr:colOff>
      <xdr:row>3</xdr:row>
      <xdr:rowOff>57150</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1B07BA76-EBAB-450C-B595-98BC8A3A444E}"/>
            </a:ext>
          </a:extLst>
        </xdr:cNvPr>
        <xdr:cNvSpPr/>
      </xdr:nvSpPr>
      <xdr:spPr>
        <a:xfrm>
          <a:off x="4867275" y="1047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Proyección de Ventas</a:t>
          </a:r>
        </a:p>
      </xdr:txBody>
    </xdr:sp>
    <xdr:clientData/>
  </xdr:twoCellAnchor>
  <xdr:twoCellAnchor>
    <xdr:from>
      <xdr:col>5</xdr:col>
      <xdr:colOff>619125</xdr:colOff>
      <xdr:row>0</xdr:row>
      <xdr:rowOff>104775</xdr:rowOff>
    </xdr:from>
    <xdr:to>
      <xdr:col>6</xdr:col>
      <xdr:colOff>419100</xdr:colOff>
      <xdr:row>3</xdr:row>
      <xdr:rowOff>38100</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FEBBF8EE-D422-4B4E-9E2E-112083218DFE}"/>
            </a:ext>
          </a:extLst>
        </xdr:cNvPr>
        <xdr:cNvSpPr/>
      </xdr:nvSpPr>
      <xdr:spPr>
        <a:xfrm>
          <a:off x="6248400" y="104775"/>
          <a:ext cx="1200150"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6</xdr:col>
      <xdr:colOff>619125</xdr:colOff>
      <xdr:row>0</xdr:row>
      <xdr:rowOff>104775</xdr:rowOff>
    </xdr:from>
    <xdr:to>
      <xdr:col>8</xdr:col>
      <xdr:colOff>295275</xdr:colOff>
      <xdr:row>3</xdr:row>
      <xdr:rowOff>57150</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C507558C-899C-406E-9B55-623CCE990753}"/>
            </a:ext>
          </a:extLst>
        </xdr:cNvPr>
        <xdr:cNvSpPr/>
      </xdr:nvSpPr>
      <xdr:spPr>
        <a:xfrm>
          <a:off x="7648575" y="1047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8</xdr:col>
      <xdr:colOff>476250</xdr:colOff>
      <xdr:row>0</xdr:row>
      <xdr:rowOff>114300</xdr:rowOff>
    </xdr:from>
    <xdr:to>
      <xdr:col>10</xdr:col>
      <xdr:colOff>152400</xdr:colOff>
      <xdr:row>3</xdr:row>
      <xdr:rowOff>76200</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75FD05F0-7C61-49DC-9E1E-CA5A4DE6095E}"/>
            </a:ext>
          </a:extLst>
        </xdr:cNvPr>
        <xdr:cNvSpPr/>
      </xdr:nvSpPr>
      <xdr:spPr>
        <a:xfrm>
          <a:off x="9029700" y="114300"/>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10</xdr:col>
      <xdr:colOff>314325</xdr:colOff>
      <xdr:row>0</xdr:row>
      <xdr:rowOff>123825</xdr:rowOff>
    </xdr:from>
    <xdr:to>
      <xdr:col>11</xdr:col>
      <xdr:colOff>752475</xdr:colOff>
      <xdr:row>3</xdr:row>
      <xdr:rowOff>85725</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B5C6FE2F-5DD9-48AD-8EB0-C2EAD35C0E79}"/>
            </a:ext>
          </a:extLst>
        </xdr:cNvPr>
        <xdr:cNvSpPr/>
      </xdr:nvSpPr>
      <xdr:spPr>
        <a:xfrm>
          <a:off x="10391775" y="12382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15</xdr:col>
      <xdr:colOff>619125</xdr:colOff>
      <xdr:row>0</xdr:row>
      <xdr:rowOff>123825</xdr:rowOff>
    </xdr:from>
    <xdr:to>
      <xdr:col>17</xdr:col>
      <xdr:colOff>295275</xdr:colOff>
      <xdr:row>3</xdr:row>
      <xdr:rowOff>76200</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6117145D-32DA-4E14-8992-6474862394ED}"/>
            </a:ext>
          </a:extLst>
        </xdr:cNvPr>
        <xdr:cNvSpPr/>
      </xdr:nvSpPr>
      <xdr:spPr>
        <a:xfrm>
          <a:off x="1450657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17</xdr:col>
      <xdr:colOff>523875</xdr:colOff>
      <xdr:row>0</xdr:row>
      <xdr:rowOff>133350</xdr:rowOff>
    </xdr:from>
    <xdr:to>
      <xdr:col>19</xdr:col>
      <xdr:colOff>200025</xdr:colOff>
      <xdr:row>3</xdr:row>
      <xdr:rowOff>85725</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B931C2B8-44A3-43B3-882A-BF4FC01CC3EE}"/>
            </a:ext>
          </a:extLst>
        </xdr:cNvPr>
        <xdr:cNvSpPr/>
      </xdr:nvSpPr>
      <xdr:spPr>
        <a:xfrm>
          <a:off x="15935325" y="1333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21</xdr:col>
      <xdr:colOff>180975</xdr:colOff>
      <xdr:row>0</xdr:row>
      <xdr:rowOff>123825</xdr:rowOff>
    </xdr:from>
    <xdr:to>
      <xdr:col>22</xdr:col>
      <xdr:colOff>619125</xdr:colOff>
      <xdr:row>3</xdr:row>
      <xdr:rowOff>76200</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243BD52B-C4C4-43B8-8D7E-0A402551F759}"/>
            </a:ext>
          </a:extLst>
        </xdr:cNvPr>
        <xdr:cNvSpPr/>
      </xdr:nvSpPr>
      <xdr:spPr>
        <a:xfrm>
          <a:off x="1864042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23</xdr:col>
      <xdr:colOff>9525</xdr:colOff>
      <xdr:row>0</xdr:row>
      <xdr:rowOff>133350</xdr:rowOff>
    </xdr:from>
    <xdr:to>
      <xdr:col>24</xdr:col>
      <xdr:colOff>447675</xdr:colOff>
      <xdr:row>3</xdr:row>
      <xdr:rowOff>85725</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7440F800-7853-45F7-A301-B74704DABA53}"/>
            </a:ext>
          </a:extLst>
        </xdr:cNvPr>
        <xdr:cNvSpPr/>
      </xdr:nvSpPr>
      <xdr:spPr>
        <a:xfrm>
          <a:off x="19992975" y="1333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12</xdr:col>
      <xdr:colOff>152400</xdr:colOff>
      <xdr:row>0</xdr:row>
      <xdr:rowOff>114300</xdr:rowOff>
    </xdr:from>
    <xdr:to>
      <xdr:col>13</xdr:col>
      <xdr:colOff>590550</xdr:colOff>
      <xdr:row>3</xdr:row>
      <xdr:rowOff>66675</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799D4AD6-E00D-43AE-89AC-71E72DCD675A}"/>
            </a:ext>
          </a:extLst>
        </xdr:cNvPr>
        <xdr:cNvSpPr/>
      </xdr:nvSpPr>
      <xdr:spPr>
        <a:xfrm>
          <a:off x="11753850" y="11430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19</xdr:col>
      <xdr:colOff>352425</xdr:colOff>
      <xdr:row>0</xdr:row>
      <xdr:rowOff>123825</xdr:rowOff>
    </xdr:from>
    <xdr:to>
      <xdr:col>21</xdr:col>
      <xdr:colOff>28575</xdr:colOff>
      <xdr:row>3</xdr:row>
      <xdr:rowOff>76200</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D7077561-FCF9-434B-AE76-1035E7BF0AB0}"/>
            </a:ext>
          </a:extLst>
        </xdr:cNvPr>
        <xdr:cNvSpPr/>
      </xdr:nvSpPr>
      <xdr:spPr>
        <a:xfrm>
          <a:off x="17287875" y="12382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13</xdr:col>
      <xdr:colOff>742950</xdr:colOff>
      <xdr:row>0</xdr:row>
      <xdr:rowOff>104775</xdr:rowOff>
    </xdr:from>
    <xdr:to>
      <xdr:col>15</xdr:col>
      <xdr:colOff>419100</xdr:colOff>
      <xdr:row>3</xdr:row>
      <xdr:rowOff>76200</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99F2114A-13B0-4F88-ADC7-0F0ADD02810C}"/>
            </a:ext>
          </a:extLst>
        </xdr:cNvPr>
        <xdr:cNvSpPr/>
      </xdr:nvSpPr>
      <xdr:spPr>
        <a:xfrm>
          <a:off x="13106400" y="1047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Inversión</a:t>
          </a:r>
          <a:endParaRPr lang="es-AR" sz="1100"/>
        </a:p>
      </xdr:txBody>
    </xdr:sp>
    <xdr:clientData/>
  </xdr:twoCellAnchor>
  <xdr:twoCellAnchor editAs="oneCell">
    <xdr:from>
      <xdr:col>1</xdr:col>
      <xdr:colOff>0</xdr:colOff>
      <xdr:row>11</xdr:row>
      <xdr:rowOff>0</xdr:rowOff>
    </xdr:from>
    <xdr:to>
      <xdr:col>9</xdr:col>
      <xdr:colOff>272859</xdr:colOff>
      <xdr:row>28</xdr:row>
      <xdr:rowOff>161972</xdr:rowOff>
    </xdr:to>
    <xdr:pic>
      <xdr:nvPicPr>
        <xdr:cNvPr id="24" name="Imagen 23">
          <a:extLst>
            <a:ext uri="{FF2B5EF4-FFF2-40B4-BE49-F238E27FC236}">
              <a16:creationId xmlns:a16="http://schemas.microsoft.com/office/drawing/2014/main" id="{26898622-441E-4B7D-B39C-D8D824588C9D}"/>
            </a:ext>
          </a:extLst>
        </xdr:cNvPr>
        <xdr:cNvPicPr>
          <a:picLocks noChangeAspect="1" noChangeArrowheads="1"/>
          <a:extLst>
            <a:ext uri="{84589F7E-364E-4C9E-8A38-B11213B215E9}">
              <a14:cameraTool xmlns:a14="http://schemas.microsoft.com/office/drawing/2010/main" cellRange="'Escenario 1'!$B$36:$F$53" spid="_x0000_s17410"/>
            </a:ext>
          </a:extLst>
        </xdr:cNvPicPr>
      </xdr:nvPicPr>
      <xdr:blipFill>
        <a:blip xmlns:r="http://purl.oclc.org/ooxml/officeDocument/relationships" r:embed="rId16"/>
        <a:srcRect/>
        <a:stretch>
          <a:fillRect/>
        </a:stretch>
      </xdr:blipFill>
      <xdr:spPr bwMode="auto">
        <a:xfrm>
          <a:off x="238125" y="2120446"/>
          <a:ext cx="9865895" cy="3439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0</xdr:rowOff>
    </xdr:from>
    <xdr:to>
      <xdr:col>11</xdr:col>
      <xdr:colOff>285750</xdr:colOff>
      <xdr:row>10</xdr:row>
      <xdr:rowOff>9525</xdr:rowOff>
    </xdr:to>
    <xdr:pic>
      <xdr:nvPicPr>
        <xdr:cNvPr id="26" name="Imagen 25">
          <a:extLst>
            <a:ext uri="{FF2B5EF4-FFF2-40B4-BE49-F238E27FC236}">
              <a16:creationId xmlns:a16="http://schemas.microsoft.com/office/drawing/2014/main" id="{CCC81871-4357-4664-9639-7B123487F57A}"/>
            </a:ext>
          </a:extLst>
        </xdr:cNvPr>
        <xdr:cNvPicPr>
          <a:picLocks noChangeAspect="1" noChangeArrowheads="1"/>
        </xdr:cNvPicPr>
      </xdr:nvPicPr>
      <xdr:blipFill>
        <a:blip xmlns:r="http://purl.oclc.org/ooxml/officeDocument/relationships" r:embed="rId17">
          <a:extLst>
            <a:ext uri="{28A0092B-C50C-407E-A947-70E740481C1C}">
              <a14:useLocalDpi xmlns:a14="http://schemas.microsoft.com/office/drawing/2010/main" val="0"/>
            </a:ext>
          </a:extLst>
        </a:blip>
        <a:srcRect/>
        <a:stretch>
          <a:fillRect/>
        </a:stretch>
      </xdr:blipFill>
      <xdr:spPr bwMode="auto">
        <a:xfrm>
          <a:off x="238125" y="1524000"/>
          <a:ext cx="113919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purl.oclc.org/ooxml/drawingml/spreadsheetDrawing" xmlns:a="http://purl.oclc.org/ooxml/drawingml/main">
  <xdr:twoCellAnchor>
    <xdr:from>
      <xdr:col>1</xdr:col>
      <xdr:colOff>161926</xdr:colOff>
      <xdr:row>0</xdr:row>
      <xdr:rowOff>95250</xdr:rowOff>
    </xdr:from>
    <xdr:to>
      <xdr:col>1</xdr:col>
      <xdr:colOff>1266825</xdr:colOff>
      <xdr:row>3</xdr:row>
      <xdr:rowOff>47625</xdr:rowOff>
    </xdr:to>
    <xdr:sp macro="" textlink="">
      <xdr:nvSpPr>
        <xdr:cNvPr id="2" name="Rectángulo: esquinas redondeadas 1">
          <a:hlinkClick xmlns:r="http://purl.oclc.org/ooxml/officeDocument/relationships" r:id="rId1"/>
          <a:extLst>
            <a:ext uri="{FF2B5EF4-FFF2-40B4-BE49-F238E27FC236}">
              <a16:creationId xmlns:a16="http://schemas.microsoft.com/office/drawing/2014/main" id="{927BC5B4-E196-49D2-B3F1-ECBC4043BA24}"/>
            </a:ext>
          </a:extLst>
        </xdr:cNvPr>
        <xdr:cNvSpPr/>
      </xdr:nvSpPr>
      <xdr:spPr>
        <a:xfrm>
          <a:off x="161926" y="95250"/>
          <a:ext cx="1104899"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Caratula</a:t>
          </a:r>
          <a:endParaRPr lang="es-AR" sz="1100"/>
        </a:p>
      </xdr:txBody>
    </xdr:sp>
    <xdr:clientData/>
  </xdr:twoCellAnchor>
  <xdr:twoCellAnchor>
    <xdr:from>
      <xdr:col>2</xdr:col>
      <xdr:colOff>1</xdr:colOff>
      <xdr:row>0</xdr:row>
      <xdr:rowOff>104775</xdr:rowOff>
    </xdr:from>
    <xdr:to>
      <xdr:col>2</xdr:col>
      <xdr:colOff>990600</xdr:colOff>
      <xdr:row>3</xdr:row>
      <xdr:rowOff>66675</xdr:rowOff>
    </xdr:to>
    <xdr:sp macro="" textlink="">
      <xdr:nvSpPr>
        <xdr:cNvPr id="3" name="Rectángulo: esquinas redondeadas 2">
          <a:hlinkClick xmlns:r="http://purl.oclc.org/ooxml/officeDocument/relationships" r:id="rId2"/>
          <a:extLst>
            <a:ext uri="{FF2B5EF4-FFF2-40B4-BE49-F238E27FC236}">
              <a16:creationId xmlns:a16="http://schemas.microsoft.com/office/drawing/2014/main" id="{628BE692-D002-40A1-ABD9-15E4DC233C00}"/>
            </a:ext>
          </a:extLst>
        </xdr:cNvPr>
        <xdr:cNvSpPr/>
      </xdr:nvSpPr>
      <xdr:spPr>
        <a:xfrm>
          <a:off x="1438276" y="104775"/>
          <a:ext cx="990599"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Indice</a:t>
          </a:r>
        </a:p>
      </xdr:txBody>
    </xdr:sp>
    <xdr:clientData/>
  </xdr:twoCellAnchor>
  <xdr:twoCellAnchor>
    <xdr:from>
      <xdr:col>3</xdr:col>
      <xdr:colOff>228600</xdr:colOff>
      <xdr:row>0</xdr:row>
      <xdr:rowOff>114300</xdr:rowOff>
    </xdr:from>
    <xdr:to>
      <xdr:col>5</xdr:col>
      <xdr:colOff>133350</xdr:colOff>
      <xdr:row>3</xdr:row>
      <xdr:rowOff>85725</xdr:rowOff>
    </xdr:to>
    <xdr:sp macro="" textlink="">
      <xdr:nvSpPr>
        <xdr:cNvPr id="4" name="Rectángulo: esquinas redondeadas 3">
          <a:hlinkClick xmlns:r="http://purl.oclc.org/ooxml/officeDocument/relationships" r:id="rId3"/>
          <a:extLst>
            <a:ext uri="{FF2B5EF4-FFF2-40B4-BE49-F238E27FC236}">
              <a16:creationId xmlns:a16="http://schemas.microsoft.com/office/drawing/2014/main" id="{A51B1A77-26A2-4161-B388-8FDD51B294AE}"/>
            </a:ext>
          </a:extLst>
        </xdr:cNvPr>
        <xdr:cNvSpPr/>
      </xdr:nvSpPr>
      <xdr:spPr>
        <a:xfrm>
          <a:off x="2752725" y="114300"/>
          <a:ext cx="14287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600"/>
            <a:t>Hipótesis</a:t>
          </a:r>
          <a:endParaRPr lang="es-AR" sz="1100"/>
        </a:p>
      </xdr:txBody>
    </xdr:sp>
    <xdr:clientData/>
  </xdr:twoCellAnchor>
  <xdr:twoCellAnchor>
    <xdr:from>
      <xdr:col>5</xdr:col>
      <xdr:colOff>314325</xdr:colOff>
      <xdr:row>0</xdr:row>
      <xdr:rowOff>123825</xdr:rowOff>
    </xdr:from>
    <xdr:to>
      <xdr:col>7</xdr:col>
      <xdr:colOff>428625</xdr:colOff>
      <xdr:row>3</xdr:row>
      <xdr:rowOff>76200</xdr:rowOff>
    </xdr:to>
    <xdr:sp macro="" textlink="">
      <xdr:nvSpPr>
        <xdr:cNvPr id="5" name="Rectángulo: esquinas redondeadas 4">
          <a:hlinkClick xmlns:r="http://purl.oclc.org/ooxml/officeDocument/relationships" r:id="rId4"/>
          <a:extLst>
            <a:ext uri="{FF2B5EF4-FFF2-40B4-BE49-F238E27FC236}">
              <a16:creationId xmlns:a16="http://schemas.microsoft.com/office/drawing/2014/main" id="{64E58432-650F-473D-940A-E4991E6BC4C6}"/>
            </a:ext>
          </a:extLst>
        </xdr:cNvPr>
        <xdr:cNvSpPr/>
      </xdr:nvSpPr>
      <xdr:spPr>
        <a:xfrm>
          <a:off x="4362450" y="123825"/>
          <a:ext cx="163830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Proyección de Ventas</a:t>
          </a:r>
        </a:p>
      </xdr:txBody>
    </xdr:sp>
    <xdr:clientData/>
  </xdr:twoCellAnchor>
  <xdr:twoCellAnchor>
    <xdr:from>
      <xdr:col>7</xdr:col>
      <xdr:colOff>619125</xdr:colOff>
      <xdr:row>0</xdr:row>
      <xdr:rowOff>142875</xdr:rowOff>
    </xdr:from>
    <xdr:to>
      <xdr:col>9</xdr:col>
      <xdr:colOff>514350</xdr:colOff>
      <xdr:row>3</xdr:row>
      <xdr:rowOff>76200</xdr:rowOff>
    </xdr:to>
    <xdr:sp macro="" textlink="">
      <xdr:nvSpPr>
        <xdr:cNvPr id="6" name="Rectángulo: esquinas redondeadas 5">
          <a:hlinkClick xmlns:r="http://purl.oclc.org/ooxml/officeDocument/relationships" r:id="rId5"/>
          <a:extLst>
            <a:ext uri="{FF2B5EF4-FFF2-40B4-BE49-F238E27FC236}">
              <a16:creationId xmlns:a16="http://schemas.microsoft.com/office/drawing/2014/main" id="{8504D27F-A96F-456A-8ACF-E04E9B569CDD}"/>
            </a:ext>
          </a:extLst>
        </xdr:cNvPr>
        <xdr:cNvSpPr/>
      </xdr:nvSpPr>
      <xdr:spPr>
        <a:xfrm>
          <a:off x="6191250" y="142875"/>
          <a:ext cx="1419225" cy="5048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100"/>
            <a:t>Modelo de Ingresos</a:t>
          </a:r>
        </a:p>
      </xdr:txBody>
    </xdr:sp>
    <xdr:clientData/>
  </xdr:twoCellAnchor>
  <xdr:twoCellAnchor>
    <xdr:from>
      <xdr:col>9</xdr:col>
      <xdr:colOff>695325</xdr:colOff>
      <xdr:row>0</xdr:row>
      <xdr:rowOff>142875</xdr:rowOff>
    </xdr:from>
    <xdr:to>
      <xdr:col>11</xdr:col>
      <xdr:colOff>371475</xdr:colOff>
      <xdr:row>3</xdr:row>
      <xdr:rowOff>95250</xdr:rowOff>
    </xdr:to>
    <xdr:sp macro="" textlink="">
      <xdr:nvSpPr>
        <xdr:cNvPr id="7" name="Rectángulo: esquinas redondeadas 6">
          <a:hlinkClick xmlns:r="http://purl.oclc.org/ooxml/officeDocument/relationships" r:id="rId6"/>
          <a:extLst>
            <a:ext uri="{FF2B5EF4-FFF2-40B4-BE49-F238E27FC236}">
              <a16:creationId xmlns:a16="http://schemas.microsoft.com/office/drawing/2014/main" id="{05706B95-10BD-4F93-8290-62B6B3E49A17}"/>
            </a:ext>
          </a:extLst>
        </xdr:cNvPr>
        <xdr:cNvSpPr/>
      </xdr:nvSpPr>
      <xdr:spPr>
        <a:xfrm>
          <a:off x="7791450" y="1428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Fijos</a:t>
          </a:r>
          <a:endParaRPr lang="es-AR" sz="1100"/>
        </a:p>
      </xdr:txBody>
    </xdr:sp>
    <xdr:clientData/>
  </xdr:twoCellAnchor>
  <xdr:twoCellAnchor>
    <xdr:from>
      <xdr:col>11</xdr:col>
      <xdr:colOff>523875</xdr:colOff>
      <xdr:row>0</xdr:row>
      <xdr:rowOff>142875</xdr:rowOff>
    </xdr:from>
    <xdr:to>
      <xdr:col>13</xdr:col>
      <xdr:colOff>200025</xdr:colOff>
      <xdr:row>3</xdr:row>
      <xdr:rowOff>104775</xdr:rowOff>
    </xdr:to>
    <xdr:sp macro="" textlink="">
      <xdr:nvSpPr>
        <xdr:cNvPr id="8" name="Rectángulo: esquinas redondeadas 7">
          <a:hlinkClick xmlns:r="http://purl.oclc.org/ooxml/officeDocument/relationships" r:id="rId7"/>
          <a:extLst>
            <a:ext uri="{FF2B5EF4-FFF2-40B4-BE49-F238E27FC236}">
              <a16:creationId xmlns:a16="http://schemas.microsoft.com/office/drawing/2014/main" id="{A5D71D3A-C10C-48E7-A7F8-40B057B25A47}"/>
            </a:ext>
          </a:extLst>
        </xdr:cNvPr>
        <xdr:cNvSpPr/>
      </xdr:nvSpPr>
      <xdr:spPr>
        <a:xfrm>
          <a:off x="9144000" y="142875"/>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050" b="0"/>
            <a:t>Costos</a:t>
          </a:r>
          <a:r>
            <a:rPr lang="es-AR" sz="1200" b="0"/>
            <a:t> Variables</a:t>
          </a:r>
        </a:p>
      </xdr:txBody>
    </xdr:sp>
    <xdr:clientData/>
  </xdr:twoCellAnchor>
  <xdr:twoCellAnchor>
    <xdr:from>
      <xdr:col>13</xdr:col>
      <xdr:colOff>352425</xdr:colOff>
      <xdr:row>0</xdr:row>
      <xdr:rowOff>152400</xdr:rowOff>
    </xdr:from>
    <xdr:to>
      <xdr:col>15</xdr:col>
      <xdr:colOff>28575</xdr:colOff>
      <xdr:row>3</xdr:row>
      <xdr:rowOff>114300</xdr:rowOff>
    </xdr:to>
    <xdr:sp macro="" textlink="">
      <xdr:nvSpPr>
        <xdr:cNvPr id="9" name="Rectángulo: esquinas redondeadas 8">
          <a:hlinkClick xmlns:r="http://purl.oclc.org/ooxml/officeDocument/relationships" r:id="rId8"/>
          <a:extLst>
            <a:ext uri="{FF2B5EF4-FFF2-40B4-BE49-F238E27FC236}">
              <a16:creationId xmlns:a16="http://schemas.microsoft.com/office/drawing/2014/main" id="{0B37AB49-E4C1-4765-8146-3F75A504DC4E}"/>
            </a:ext>
          </a:extLst>
        </xdr:cNvPr>
        <xdr:cNvSpPr/>
      </xdr:nvSpPr>
      <xdr:spPr>
        <a:xfrm>
          <a:off x="10496550" y="152400"/>
          <a:ext cx="1200150" cy="533400"/>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Costos RRHH</a:t>
          </a:r>
          <a:endParaRPr lang="es-AR" sz="1100"/>
        </a:p>
      </xdr:txBody>
    </xdr:sp>
    <xdr:clientData/>
  </xdr:twoCellAnchor>
  <xdr:twoCellAnchor>
    <xdr:from>
      <xdr:col>18</xdr:col>
      <xdr:colOff>695325</xdr:colOff>
      <xdr:row>0</xdr:row>
      <xdr:rowOff>142875</xdr:rowOff>
    </xdr:from>
    <xdr:to>
      <xdr:col>20</xdr:col>
      <xdr:colOff>371475</xdr:colOff>
      <xdr:row>3</xdr:row>
      <xdr:rowOff>95250</xdr:rowOff>
    </xdr:to>
    <xdr:sp macro="" textlink="">
      <xdr:nvSpPr>
        <xdr:cNvPr id="10" name="Rectángulo: esquinas redondeadas 9">
          <a:hlinkClick xmlns:r="http://purl.oclc.org/ooxml/officeDocument/relationships" r:id="rId9"/>
          <a:extLst>
            <a:ext uri="{FF2B5EF4-FFF2-40B4-BE49-F238E27FC236}">
              <a16:creationId xmlns:a16="http://schemas.microsoft.com/office/drawing/2014/main" id="{1E813CE4-B015-40DA-BAFF-73027E37BD9D}"/>
            </a:ext>
          </a:extLst>
        </xdr:cNvPr>
        <xdr:cNvSpPr/>
      </xdr:nvSpPr>
      <xdr:spPr>
        <a:xfrm>
          <a:off x="14649450" y="1428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Amortizaciones</a:t>
          </a:r>
          <a:endParaRPr lang="es-AR" sz="1050"/>
        </a:p>
      </xdr:txBody>
    </xdr:sp>
    <xdr:clientData/>
  </xdr:twoCellAnchor>
  <xdr:twoCellAnchor>
    <xdr:from>
      <xdr:col>20</xdr:col>
      <xdr:colOff>495300</xdr:colOff>
      <xdr:row>0</xdr:row>
      <xdr:rowOff>133350</xdr:rowOff>
    </xdr:from>
    <xdr:to>
      <xdr:col>22</xdr:col>
      <xdr:colOff>171450</xdr:colOff>
      <xdr:row>3</xdr:row>
      <xdr:rowOff>85725</xdr:rowOff>
    </xdr:to>
    <xdr:sp macro="" textlink="">
      <xdr:nvSpPr>
        <xdr:cNvPr id="11" name="Rectángulo: esquinas redondeadas 10">
          <a:hlinkClick xmlns:r="http://purl.oclc.org/ooxml/officeDocument/relationships" r:id="rId10"/>
          <a:extLst>
            <a:ext uri="{FF2B5EF4-FFF2-40B4-BE49-F238E27FC236}">
              <a16:creationId xmlns:a16="http://schemas.microsoft.com/office/drawing/2014/main" id="{D1AAA036-B479-40FE-9F20-1CB8AFAE462F}"/>
            </a:ext>
          </a:extLst>
        </xdr:cNvPr>
        <xdr:cNvSpPr/>
      </xdr:nvSpPr>
      <xdr:spPr>
        <a:xfrm>
          <a:off x="15973425" y="1333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Presupuesto</a:t>
          </a:r>
          <a:r>
            <a:rPr lang="es-AR" sz="1200" baseline="0%"/>
            <a:t> Financiero</a:t>
          </a:r>
          <a:endParaRPr lang="es-AR" sz="1050"/>
        </a:p>
      </xdr:txBody>
    </xdr:sp>
    <xdr:clientData/>
  </xdr:twoCellAnchor>
  <xdr:twoCellAnchor>
    <xdr:from>
      <xdr:col>24</xdr:col>
      <xdr:colOff>209550</xdr:colOff>
      <xdr:row>0</xdr:row>
      <xdr:rowOff>114300</xdr:rowOff>
    </xdr:from>
    <xdr:to>
      <xdr:col>25</xdr:col>
      <xdr:colOff>647700</xdr:colOff>
      <xdr:row>3</xdr:row>
      <xdr:rowOff>66675</xdr:rowOff>
    </xdr:to>
    <xdr:sp macro="" textlink="">
      <xdr:nvSpPr>
        <xdr:cNvPr id="12" name="Rectángulo: esquinas redondeadas 11">
          <a:hlinkClick xmlns:r="http://purl.oclc.org/ooxml/officeDocument/relationships" r:id="rId11"/>
          <a:extLst>
            <a:ext uri="{FF2B5EF4-FFF2-40B4-BE49-F238E27FC236}">
              <a16:creationId xmlns:a16="http://schemas.microsoft.com/office/drawing/2014/main" id="{ED4B1CF0-5EC5-46C0-86EF-E495866B993F}"/>
            </a:ext>
          </a:extLst>
        </xdr:cNvPr>
        <xdr:cNvSpPr/>
      </xdr:nvSpPr>
      <xdr:spPr>
        <a:xfrm>
          <a:off x="18735675" y="11430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400"/>
            <a:t>Escenarios</a:t>
          </a:r>
          <a:endParaRPr lang="es-AR" sz="1100"/>
        </a:p>
      </xdr:txBody>
    </xdr:sp>
    <xdr:clientData/>
  </xdr:twoCellAnchor>
  <xdr:twoCellAnchor>
    <xdr:from>
      <xdr:col>26</xdr:col>
      <xdr:colOff>47625</xdr:colOff>
      <xdr:row>0</xdr:row>
      <xdr:rowOff>104775</xdr:rowOff>
    </xdr:from>
    <xdr:to>
      <xdr:col>27</xdr:col>
      <xdr:colOff>485775</xdr:colOff>
      <xdr:row>3</xdr:row>
      <xdr:rowOff>57150</xdr:rowOff>
    </xdr:to>
    <xdr:sp macro="" textlink="">
      <xdr:nvSpPr>
        <xdr:cNvPr id="13" name="Rectángulo: esquinas redondeadas 12">
          <a:hlinkClick xmlns:r="http://purl.oclc.org/ooxml/officeDocument/relationships" r:id="rId12"/>
          <a:extLst>
            <a:ext uri="{FF2B5EF4-FFF2-40B4-BE49-F238E27FC236}">
              <a16:creationId xmlns:a16="http://schemas.microsoft.com/office/drawing/2014/main" id="{A8D29059-8700-41C5-846A-1EE47477FEA5}"/>
            </a:ext>
          </a:extLst>
        </xdr:cNvPr>
        <xdr:cNvSpPr/>
      </xdr:nvSpPr>
      <xdr:spPr>
        <a:xfrm>
          <a:off x="20097750" y="104775"/>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Plan de Contingencias</a:t>
          </a:r>
          <a:endParaRPr lang="es-AR" sz="1100"/>
        </a:p>
      </xdr:txBody>
    </xdr:sp>
    <xdr:clientData/>
  </xdr:twoCellAnchor>
  <xdr:twoCellAnchor>
    <xdr:from>
      <xdr:col>15</xdr:col>
      <xdr:colOff>190500</xdr:colOff>
      <xdr:row>0</xdr:row>
      <xdr:rowOff>152400</xdr:rowOff>
    </xdr:from>
    <xdr:to>
      <xdr:col>16</xdr:col>
      <xdr:colOff>628650</xdr:colOff>
      <xdr:row>3</xdr:row>
      <xdr:rowOff>104775</xdr:rowOff>
    </xdr:to>
    <xdr:sp macro="" textlink="">
      <xdr:nvSpPr>
        <xdr:cNvPr id="14" name="Rectángulo: esquinas redondeadas 13">
          <a:hlinkClick xmlns:r="http://purl.oclc.org/ooxml/officeDocument/relationships" r:id="rId13"/>
          <a:extLst>
            <a:ext uri="{FF2B5EF4-FFF2-40B4-BE49-F238E27FC236}">
              <a16:creationId xmlns:a16="http://schemas.microsoft.com/office/drawing/2014/main" id="{8273A4C6-2C39-4208-8FD6-09CBC73BD9EA}"/>
            </a:ext>
          </a:extLst>
        </xdr:cNvPr>
        <xdr:cNvSpPr/>
      </xdr:nvSpPr>
      <xdr:spPr>
        <a:xfrm>
          <a:off x="11858625" y="15240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Modelo</a:t>
          </a:r>
          <a:r>
            <a:rPr lang="es-AR" sz="1200" baseline="0%"/>
            <a:t> de Egresos</a:t>
          </a:r>
          <a:endParaRPr lang="es-AR" sz="1050"/>
        </a:p>
      </xdr:txBody>
    </xdr:sp>
    <xdr:clientData/>
  </xdr:twoCellAnchor>
  <xdr:twoCellAnchor>
    <xdr:from>
      <xdr:col>22</xdr:col>
      <xdr:colOff>371475</xdr:colOff>
      <xdr:row>0</xdr:row>
      <xdr:rowOff>133350</xdr:rowOff>
    </xdr:from>
    <xdr:to>
      <xdr:col>24</xdr:col>
      <xdr:colOff>47625</xdr:colOff>
      <xdr:row>3</xdr:row>
      <xdr:rowOff>85725</xdr:rowOff>
    </xdr:to>
    <xdr:sp macro="" textlink="">
      <xdr:nvSpPr>
        <xdr:cNvPr id="15" name="Rectángulo: esquinas redondeadas 14">
          <a:hlinkClick xmlns:r="http://purl.oclc.org/ooxml/officeDocument/relationships" r:id="rId14"/>
          <a:extLst>
            <a:ext uri="{FF2B5EF4-FFF2-40B4-BE49-F238E27FC236}">
              <a16:creationId xmlns:a16="http://schemas.microsoft.com/office/drawing/2014/main" id="{8B996A47-3B64-425B-AD27-1AA812A6BEA6}"/>
            </a:ext>
          </a:extLst>
        </xdr:cNvPr>
        <xdr:cNvSpPr/>
      </xdr:nvSpPr>
      <xdr:spPr>
        <a:xfrm>
          <a:off x="17373600" y="133350"/>
          <a:ext cx="1200150" cy="52387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s-AR" sz="1200"/>
            <a:t>Matriz de Riego</a:t>
          </a:r>
          <a:endParaRPr lang="es-AR" sz="1050"/>
        </a:p>
      </xdr:txBody>
    </xdr:sp>
    <xdr:clientData/>
  </xdr:twoCellAnchor>
  <xdr:twoCellAnchor>
    <xdr:from>
      <xdr:col>17</xdr:col>
      <xdr:colOff>161925</xdr:colOff>
      <xdr:row>0</xdr:row>
      <xdr:rowOff>142875</xdr:rowOff>
    </xdr:from>
    <xdr:to>
      <xdr:col>18</xdr:col>
      <xdr:colOff>600075</xdr:colOff>
      <xdr:row>3</xdr:row>
      <xdr:rowOff>114300</xdr:rowOff>
    </xdr:to>
    <xdr:sp macro="" textlink="">
      <xdr:nvSpPr>
        <xdr:cNvPr id="16" name="Rectángulo: esquinas redondeadas 15">
          <a:hlinkClick xmlns:r="http://purl.oclc.org/ooxml/officeDocument/relationships" r:id="rId15"/>
          <a:extLst>
            <a:ext uri="{FF2B5EF4-FFF2-40B4-BE49-F238E27FC236}">
              <a16:creationId xmlns:a16="http://schemas.microsoft.com/office/drawing/2014/main" id="{FBF23BE6-8F23-4D59-B275-35E9F736C648}"/>
            </a:ext>
          </a:extLst>
        </xdr:cNvPr>
        <xdr:cNvSpPr/>
      </xdr:nvSpPr>
      <xdr:spPr>
        <a:xfrm>
          <a:off x="13354050" y="142875"/>
          <a:ext cx="1200150" cy="542925"/>
        </a:xfrm>
        <a:prstGeom prst="round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100"/>
            <a:t>Modelo</a:t>
          </a:r>
          <a:r>
            <a:rPr lang="es-AR" sz="1100" baseline="0%"/>
            <a:t> de Inversión</a:t>
          </a:r>
          <a:endParaRPr lang="es-AR" sz="1100"/>
        </a:p>
      </xdr:txBody>
    </xdr:sp>
    <xdr:clientData/>
  </xdr:twoCellAnchor>
  <xdr:twoCellAnchor editAs="oneCell">
    <xdr:from>
      <xdr:col>1</xdr:col>
      <xdr:colOff>0</xdr:colOff>
      <xdr:row>8</xdr:row>
      <xdr:rowOff>0</xdr:rowOff>
    </xdr:from>
    <xdr:to>
      <xdr:col>10</xdr:col>
      <xdr:colOff>201083</xdr:colOff>
      <xdr:row>31</xdr:row>
      <xdr:rowOff>52917</xdr:rowOff>
    </xdr:to>
    <xdr:pic>
      <xdr:nvPicPr>
        <xdr:cNvPr id="18" name="Imagen 17">
          <a:extLst>
            <a:ext uri="{FF2B5EF4-FFF2-40B4-BE49-F238E27FC236}">
              <a16:creationId xmlns:a16="http://schemas.microsoft.com/office/drawing/2014/main" id="{2871C889-D61F-4B93-B6FA-C218A42C74E8}"/>
            </a:ext>
          </a:extLst>
        </xdr:cNvPr>
        <xdr:cNvPicPr/>
      </xdr:nvPicPr>
      <xdr:blipFill>
        <a:blip xmlns:r="http://purl.oclc.org/ooxml/officeDocument/relationships" r:embed="rId16">
          <a:extLst>
            <a:ext uri="{28A0092B-C50C-407E-A947-70E740481C1C}">
              <a14:useLocalDpi xmlns:a14="http://schemas.microsoft.com/office/drawing/2010/main" val="0"/>
            </a:ext>
          </a:extLst>
        </a:blip>
        <a:srcRect/>
        <a:stretch>
          <a:fillRect/>
        </a:stretch>
      </xdr:blipFill>
      <xdr:spPr bwMode="auto">
        <a:xfrm>
          <a:off x="0" y="1524000"/>
          <a:ext cx="9916583" cy="4434417"/>
        </a:xfrm>
        <a:prstGeom prst="rect">
          <a:avLst/>
        </a:prstGeom>
        <a:noFill/>
        <a:ln>
          <a:noFill/>
        </a:ln>
      </xdr:spPr>
    </xdr:pic>
    <xdr:clientData/>
  </xdr:twoCellAnchor>
</xdr:wsDr>
</file>

<file path=xl/theme/theme1.xml><?xml version="1.0" encoding="utf-8"?>
<a:theme xmlns:a="http://purl.oclc.org/ooxml/drawingml/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6.xml"/><Relationship Id="rId1" Type="http://purl.oclc.org/ooxml/officeDocument/relationships/printerSettings" Target="../printerSettings/printerSettings6.bin"/><Relationship Id="rId4" Type="http://purl.oclc.org/ooxml/officeDocument/relationships/comments" Target="../comments1.xml"/></Relationships>
</file>

<file path=xl/worksheets/_rels/sheet7.xml.rels><?xml version="1.0" encoding="UTF-8" standalone="yes"?>
<Relationships xmlns="http://schemas.openxmlformats.org/package/2006/relationships"><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8.xml"/><Relationship Id="rId1" Type="http://purl.oclc.org/ooxml/officeDocument/relationships/printerSettings" Target="../printerSettings/printerSettings8.bin"/><Relationship Id="rId4" Type="http://purl.oclc.org/ooxml/officeDocument/relationships/comments" Target="../comments2.xml"/></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8" Type="http://purl.oclc.org/ooxml/officeDocument/relationships/hyperlink" Target="https://www.musimundo.com/electrohogar/heladeras/heladera-1-frio-whirlpool-wra12a-blanco/p/00006750?gclid=CjwKCAjw_LL2BRAkEiwAv2Y3SeE0cnaC45jgIyHgxbndGwWUFpTJ0O4o0DIJ0W01RAUCYSCJn2nzXBoCoZ4QAvD_BwE" TargetMode="External"/><Relationship Id="rId13" Type="http://purl.oclc.org/ooxml/officeDocument/relationships/hyperlink" Target="https://articulo.mercadolibre.com.ar/MLA-602902485-sillon-ejecutivo-silla-de-oficina-pc-escritorio-regulable-_JM" TargetMode="External"/><Relationship Id="rId18" Type="http://purl.oclc.org/ooxml/officeDocument/relationships/hyperlink" Target="https://www.microsoft.com/es-ar/microsoft-365/business/microsoft-365-business-premium?activetab=pivot%3aoverviewtab" TargetMode="External"/><Relationship Id="rId3" Type="http://purl.oclc.org/ooxml/officeDocument/relationships/hyperlink" Target="https://www.musimundo.com/1615~telefonia/1616~telefonos-celulares/4624~celulares-liberados---4g/producto~125524~C172353-E133620-celular-libre-huawei-eco;" TargetMode="External"/><Relationship Id="rId21" Type="http://purl.oclc.org/ooxml/officeDocument/relationships/printerSettings" Target="../printerSettings/printerSettings10.bin"/><Relationship Id="rId7" Type="http://purl.oclc.org/ooxml/officeDocument/relationships/hyperlink" Target="https://www.fravega.com/p/cafetera-express-oster-6601r-12383?utm_content=fravega_pecoc_1000205_12383_oster&amp;gclid=CjwKCAjw_LL2BRAkEiwAv2Y3SVfMV4HjSBmQCMRhu7kTexVpMZ20O-Za0fPz_FRJSj4k6kOXAmol2BoCr5YQAvD_BwE&amp;gclsrc=aw.ds" TargetMode="External"/><Relationship Id="rId12" Type="http://purl.oclc.org/ooxml/officeDocument/relationships/hyperlink" Target="https://articulo.mercadolibre.com.ar/MLA-826674500-escritorio-mesa-moderno-oficina-pc-computadora-ancho-cajones-_JM?searchVariation=46799551090&amp;quantity=1&amp;variation=46799551090" TargetMode="External"/><Relationship Id="rId17" Type="http://purl.oclc.org/ooxml/officeDocument/relationships/hyperlink" Target="https://www.microsoft.com/es-ar/microsoft-365/business/microsoft-365-business-premium?activetab=pivot%3aoverviewtab" TargetMode="External"/><Relationship Id="rId2" Type="http://purl.oclc.org/ooxml/officeDocument/relationships/hyperlink" Target="https://www.musimundo.com/1615~telefonia/1620~telefonos-fijos/1621~inalambricos/producto~128766~C173612-E135361-telefono-fijo-inalambrico--d1402b77;" TargetMode="External"/><Relationship Id="rId16" Type="http://purl.oclc.org/ooxml/officeDocument/relationships/hyperlink" Target="https://articulo.mercadolibre.com.ar/MLA-826674500-escritorio-mesa-moderno-oficina-pc-computadora-ancho-cajones-_JM?searchVariation=46799551090&amp;quantity=1&amp;variation=46799551090" TargetMode="External"/><Relationship Id="rId20" Type="http://purl.oclc.org/ooxml/officeDocument/relationships/hyperlink" Target="https://www.fravega.com/p/microondas-bgh-20-lt-b120db9-110043?utm_content=fravega_r-microond_1000164_110043_bgh&amp;gclid=CjwKCAjwq832BRA5EiwACvCWsfK0kV0wLBctAdseMbZBuDJNG6soyL-oF85n3YroeLiyQAIDe277gBoCgKIQAvD_BwE&amp;gclsrc=aw.ds" TargetMode="External"/><Relationship Id="rId1" Type="http://purl.oclc.org/ooxml/officeDocument/relationships/hyperlink" Target="https://articulo.mercadolibre.com.ar/MLA-602902485-sillon-ejecutivo-silla-de-oficina-pc-escritorio-regulable-_JM" TargetMode="External"/><Relationship Id="rId6" Type="http://purl.oclc.org/ooxml/officeDocument/relationships/hyperlink" Target="https://articulo.mercadolibre.com.ar/MLA-826674500-escritorio-mesa-moderno-oficina-pc-computadora-ancho-cajones-_JM?searchVariation=46799551090&amp;quantity=1&amp;variation=46799551090" TargetMode="External"/><Relationship Id="rId11" Type="http://purl.oclc.org/ooxml/officeDocument/relationships/hyperlink" Target="https://www.garbarino.com/producto/notebook-hp-245g7-6lm84lt-14-amd-a4-4-gb-ddr4-500gb/fb2b1701b9" TargetMode="External"/><Relationship Id="rId5" Type="http://purl.oclc.org/ooxml/officeDocument/relationships/hyperlink" Target="https://www.garbarino.com/producto/notebook-hp-245g7-6lm84lt-14-amd-a4-4-gb-ddr4-500gb/fb2b1701b9" TargetMode="External"/><Relationship Id="rId15" Type="http://purl.oclc.org/ooxml/officeDocument/relationships/hyperlink" Target="https://www.garbarino.com/producto/notebook-hp-245g7-6lm84lt-14-amd-a4-4-gb-ddr4-500gb/fb2b1701b9" TargetMode="External"/><Relationship Id="rId10" Type="http://purl.oclc.org/ooxml/officeDocument/relationships/hyperlink" Target="https://articulo.mercadolibre.com.ar/MLA-648644418-biblioteca-oficina-armada-con-puertas-de-madera-y-vidrio-estanteria-armario-5-estantes-180x60cm-muebles-economicos-_JM?searchVariation=30584274041&amp;quantity=1&amp;variation=30584274041" TargetMode="External"/><Relationship Id="rId19" Type="http://purl.oclc.org/ooxml/officeDocument/relationships/hyperlink" Target="https://www.microsoft.com/es-ar/microsoft-365/business/microsoft-365-business-premium?activetab=pivot%3aoverviewtab" TargetMode="External"/><Relationship Id="rId4" Type="http://purl.oclc.org/ooxml/officeDocument/relationships/hyperlink" Target="https://articulo.mercadolibre.com.ar/MLA-648644418-biblioteca-oficina-armada-con-puertas-de-madera-y-vidrio-estanteria-armario-5-estantes-180x60cm-muebles-economicos-_JM?searchVariation=30584274041&amp;quantity=1&amp;variation=30584274041" TargetMode="External"/><Relationship Id="rId9" Type="http://purl.oclc.org/ooxml/officeDocument/relationships/hyperlink" Target="https://articulo.mercadolibre.com.ar/MLA-602902485-sillon-ejecutivo-silla-de-oficina-pc-escritorio-regulable-_JM" TargetMode="External"/><Relationship Id="rId14" Type="http://purl.oclc.org/ooxml/officeDocument/relationships/hyperlink" Target="https://articulo.mercadolibre.com.ar/MLA-648644418-biblioteca-oficina-armada-con-puertas-de-madera-y-vidrio-estanteria-armario-5-estantes-180x60cm-muebles-economicos-_JM?searchVariation=30584274041&amp;quantity=1&amp;variation=30584274041" TargetMode="External"/><Relationship Id="rId22" Type="http://purl.oclc.org/ooxml/officeDocument/relationships/drawing" Target="../drawings/drawing10.xml"/></Relationships>
</file>

<file path=xl/worksheets/_rels/sheet11.xml.rels><?xml version="1.0" encoding="UTF-8" standalone="yes"?>
<Relationships xmlns="http://schemas.openxmlformats.org/package/2006/relationships"><Relationship Id="rId2" Type="http://purl.oclc.org/ooxml/officeDocument/relationships/drawing" Target="../drawings/drawing11.xml"/><Relationship Id="rId1" Type="http://purl.oclc.org/ooxml/officeDocument/relationships/printerSettings" Target="../printerSettings/printerSettings11.bin"/></Relationships>
</file>

<file path=xl/worksheets/_rels/sheet12.xml.rels><?xml version="1.0" encoding="UTF-8" standalone="yes"?>
<Relationships xmlns="http://schemas.openxmlformats.org/package/2006/relationships"><Relationship Id="rId2" Type="http://purl.oclc.org/ooxml/officeDocument/relationships/drawing" Target="../drawings/drawing12.xml"/><Relationship Id="rId1" Type="http://purl.oclc.org/ooxml/officeDocument/relationships/printerSettings" Target="../printerSettings/printerSettings12.bin"/></Relationships>
</file>

<file path=xl/worksheets/_rels/sheet13.xml.rels><?xml version="1.0" encoding="UTF-8" standalone="yes"?>
<Relationships xmlns="http://schemas.openxmlformats.org/package/2006/relationships"><Relationship Id="rId2" Type="http://purl.oclc.org/ooxml/officeDocument/relationships/drawing" Target="../drawings/drawing13.xml"/><Relationship Id="rId1" Type="http://purl.oclc.org/ooxml/officeDocument/relationships/printerSettings" Target="../printerSettings/printerSettings13.bin"/></Relationships>
</file>

<file path=xl/worksheets/_rels/sheet14.xml.rels><?xml version="1.0" encoding="UTF-8" standalone="yes"?>
<Relationships xmlns="http://schemas.openxmlformats.org/package/2006/relationships"><Relationship Id="rId2" Type="http://purl.oclc.org/ooxml/officeDocument/relationships/drawing" Target="../drawings/drawing14.xml"/><Relationship Id="rId1" Type="http://purl.oclc.org/ooxml/officeDocument/relationships/printerSettings" Target="../printerSettings/printerSettings14.bin"/></Relationships>
</file>

<file path=xl/worksheets/_rels/sheet15.xml.rels><?xml version="1.0" encoding="UTF-8" standalone="yes"?>
<Relationships xmlns="http://schemas.openxmlformats.org/package/2006/relationships"><Relationship Id="rId1" Type="http://purl.oclc.org/ooxml/officeDocument/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3.vml"/><Relationship Id="rId1" Type="http://purl.oclc.org/ooxml/officeDocument/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4.vml"/><Relationship Id="rId2" Type="http://purl.oclc.org/ooxml/officeDocument/relationships/drawing" Target="../drawings/drawing17.xml"/><Relationship Id="rId1" Type="http://purl.oclc.org/ooxml/officeDocument/relationships/printerSettings" Target="../printerSettings/printerSettings15.bin"/></Relationships>
</file>

<file path=xl/worksheets/_rels/sheet18.xml.rels><?xml version="1.0" encoding="UTF-8" standalone="yes"?>
<Relationships xmlns="http://schemas.openxmlformats.org/package/2006/relationships"><Relationship Id="rId1" Type="http://purl.oclc.org/ooxml/officeDocument/relationships/drawing" Target="../drawings/drawing1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6:H15"/>
  <sheetViews>
    <sheetView showGridLines="0" workbookViewId="0"/>
  </sheetViews>
  <sheetFormatPr baseColWidth="10" defaultRowHeight="15"/>
  <sheetData>
    <row r="6" spans="6:8" ht="18">
      <c r="F6" s="5"/>
      <c r="G6" s="5"/>
      <c r="H6" s="5"/>
    </row>
    <row r="7" spans="6:8" ht="18">
      <c r="F7" s="5" t="s">
        <v>14</v>
      </c>
      <c r="G7" s="5"/>
      <c r="H7" s="5"/>
    </row>
    <row r="8" spans="6:8" ht="18">
      <c r="F8" s="5"/>
      <c r="G8" s="5"/>
      <c r="H8" s="5"/>
    </row>
    <row r="9" spans="6:8" ht="18">
      <c r="F9" s="5" t="s">
        <v>15</v>
      </c>
      <c r="G9" s="5"/>
      <c r="H9" s="5"/>
    </row>
    <row r="11" spans="6:8" ht="18">
      <c r="F11" s="4" t="s">
        <v>16</v>
      </c>
    </row>
    <row r="13" spans="6:8" ht="18">
      <c r="F13" s="4" t="s">
        <v>17</v>
      </c>
    </row>
    <row r="15" spans="6:8" ht="18">
      <c r="F15" s="5" t="s">
        <v>18</v>
      </c>
    </row>
  </sheetData>
  <pageMargins left="0.7" right="0.7" top="0.75" bottom="0.75" header="0.3" footer="0.3"/>
  <pageSetup paperSize="5" orientation="landscape" r:id="rId1"/>
  <drawing r:id="rId2"/>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E19"/>
  <sheetViews>
    <sheetView showGridLines="0" workbookViewId="0"/>
  </sheetViews>
  <sheetFormatPr baseColWidth="10" defaultRowHeight="15"/>
  <sheetData>
    <row r="5" spans="2:3" ht="18.75">
      <c r="B5" s="372" t="s">
        <v>0</v>
      </c>
      <c r="C5" s="372"/>
    </row>
    <row r="6" spans="2:3">
      <c r="B6" s="1"/>
      <c r="C6" s="1"/>
    </row>
    <row r="7" spans="2:3" ht="16.5">
      <c r="B7" s="6" t="s">
        <v>1</v>
      </c>
      <c r="C7" s="7"/>
    </row>
    <row r="8" spans="2:3" ht="16.5">
      <c r="B8" s="6" t="s">
        <v>13</v>
      </c>
      <c r="C8" s="7"/>
    </row>
    <row r="9" spans="2:3" ht="16.5">
      <c r="B9" s="8" t="s">
        <v>2</v>
      </c>
      <c r="C9" s="7"/>
    </row>
    <row r="10" spans="2:3" ht="16.5">
      <c r="B10" s="8" t="s">
        <v>3</v>
      </c>
      <c r="C10" s="7"/>
    </row>
    <row r="11" spans="2:3" ht="16.5">
      <c r="B11" s="8" t="s">
        <v>4</v>
      </c>
      <c r="C11" s="7"/>
    </row>
    <row r="12" spans="2:3" ht="16.5">
      <c r="B12" s="8" t="s">
        <v>5</v>
      </c>
      <c r="C12" s="7"/>
    </row>
    <row r="13" spans="2:3" ht="16.5">
      <c r="B13" s="8" t="s">
        <v>6</v>
      </c>
      <c r="C13" s="7"/>
    </row>
    <row r="14" spans="2:3" ht="16.5">
      <c r="B14" s="8" t="s">
        <v>7</v>
      </c>
      <c r="C14" s="7"/>
    </row>
    <row r="15" spans="2:3" ht="16.5">
      <c r="B15" s="8" t="s">
        <v>8</v>
      </c>
      <c r="C15" s="7"/>
    </row>
    <row r="16" spans="2:3" ht="16.5">
      <c r="B16" s="8" t="s">
        <v>9</v>
      </c>
      <c r="C16" s="7"/>
    </row>
    <row r="17" spans="2:5" ht="16.5">
      <c r="B17" s="8" t="s">
        <v>10</v>
      </c>
      <c r="C17" s="7"/>
    </row>
    <row r="18" spans="2:5" ht="16.5">
      <c r="B18" s="8" t="s">
        <v>11</v>
      </c>
      <c r="C18" s="7"/>
    </row>
    <row r="19" spans="2:5" ht="16.5">
      <c r="B19" s="6" t="s">
        <v>12</v>
      </c>
      <c r="C19" s="7"/>
      <c r="E19" s="116"/>
    </row>
  </sheetData>
  <mergeCells count="1">
    <mergeCell ref="B5:C5"/>
  </mergeCells>
  <hyperlinks>
    <hyperlink ref="B7" location="Hipotesis!A1" display="Hipotesis" xr:uid="{00000000-0004-0000-0100-000000000000}"/>
    <hyperlink ref="B9" location="'Modelo de Ingresos'!A1" display="Modelo de Ingresos" xr:uid="{00000000-0004-0000-0100-000001000000}"/>
    <hyperlink ref="B10" location="'Costos Fijos'!A1" display="Costos Fijos" xr:uid="{00000000-0004-0000-0100-000002000000}"/>
    <hyperlink ref="B11" location="'Costos Variables'!A1" display="Costos Variables" xr:uid="{00000000-0004-0000-0100-000003000000}"/>
    <hyperlink ref="B12" location="'Costos RRHH'!A1" display="Costos RRHH" xr:uid="{00000000-0004-0000-0100-000004000000}"/>
    <hyperlink ref="B13" location="'Modelo de Egresos'!A1" display="Modelo de Egresos" xr:uid="{00000000-0004-0000-0100-000005000000}"/>
    <hyperlink ref="B14" location="Amortizaciones!A1" display="Amortizaciones" xr:uid="{00000000-0004-0000-0100-000006000000}"/>
    <hyperlink ref="B15" location="'Modelo de Inversion'!A1" display="Modelo de Inversion" xr:uid="{00000000-0004-0000-0100-000007000000}"/>
    <hyperlink ref="B16" location="'Presupuesto Financiero'!A1" display="Presupuesto Financiero" xr:uid="{00000000-0004-0000-0100-000008000000}"/>
    <hyperlink ref="B17" location="'Matriz de Riesgo'!A1" display="Matriz de Riesgo" xr:uid="{00000000-0004-0000-0100-000009000000}"/>
    <hyperlink ref="B18" location="Escenarios!A1" display="Escenarios" xr:uid="{00000000-0004-0000-0100-00000A000000}"/>
    <hyperlink ref="B8" location="'Proyeccion de Ventas'!A1" display="Proyeccion de Ventas" xr:uid="{00000000-0004-0000-0100-00000B000000}"/>
    <hyperlink ref="B19" location="'Plan de Contingencia '!A1" display="Plan de contingencia" xr:uid="{00000000-0004-0000-0100-00000C000000}"/>
  </hyperlinks>
  <pageMargins left="0.7" right="0.7" top="0.75" bottom="0.75" header="0.3" footer="0.3"/>
  <pageSetup paperSize="5" orientation="landscape" r:id="rId1"/>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W29"/>
  <sheetViews>
    <sheetView showGridLines="0" topLeftCell="A14" zoomScale="98" zoomScaleNormal="98" workbookViewId="0">
      <selection activeCell="Q22" sqref="Q22"/>
    </sheetView>
  </sheetViews>
  <sheetFormatPr baseColWidth="10" defaultRowHeight="15"/>
  <cols>
    <col min="1" max="1" width="1.85546875" customWidth="1"/>
    <col min="13" max="13" width="14.7109375" customWidth="1"/>
    <col min="14" max="14" width="15.140625" customWidth="1"/>
  </cols>
  <sheetData>
    <row r="1" spans="2:23" s="9" customFormat="1"/>
    <row r="2" spans="2:23" s="9" customFormat="1"/>
    <row r="3" spans="2:23" s="9" customFormat="1"/>
    <row r="4" spans="2:23" s="9" customFormat="1"/>
    <row r="6" spans="2:23" s="10" customFormat="1">
      <c r="B6" s="428" t="s">
        <v>19</v>
      </c>
      <c r="C6" s="428"/>
      <c r="D6" s="428"/>
      <c r="E6" s="428"/>
      <c r="F6" s="428"/>
      <c r="G6" s="428"/>
      <c r="H6" s="428"/>
      <c r="I6" s="428"/>
      <c r="J6" s="428"/>
      <c r="K6" s="428"/>
      <c r="L6" s="428"/>
      <c r="M6" s="428"/>
      <c r="N6" s="428"/>
      <c r="O6" s="428"/>
    </row>
    <row r="7" spans="2:23" s="10" customFormat="1">
      <c r="B7" s="428"/>
      <c r="C7" s="428"/>
      <c r="D7" s="428"/>
      <c r="E7" s="428"/>
      <c r="F7" s="428"/>
      <c r="G7" s="428"/>
      <c r="H7" s="428"/>
      <c r="I7" s="428"/>
      <c r="J7" s="428"/>
      <c r="K7" s="428"/>
      <c r="L7" s="428"/>
      <c r="M7" s="428"/>
      <c r="N7" s="428"/>
      <c r="O7" s="428"/>
    </row>
    <row r="8" spans="2:23" s="48" customFormat="1" ht="18">
      <c r="B8" s="113"/>
      <c r="C8" s="113"/>
      <c r="D8" s="113"/>
      <c r="E8" s="113"/>
      <c r="F8" s="113"/>
      <c r="G8" s="113"/>
      <c r="H8" s="113"/>
      <c r="I8" s="113"/>
      <c r="J8" s="113"/>
      <c r="K8" s="113"/>
      <c r="L8" s="113"/>
      <c r="M8" s="113"/>
      <c r="N8" s="113"/>
      <c r="O8" s="113"/>
    </row>
    <row r="9" spans="2:23" s="48" customFormat="1" ht="29.25" customHeight="1">
      <c r="B9" s="434" t="s">
        <v>166</v>
      </c>
      <c r="C9" s="435"/>
      <c r="D9" s="435"/>
      <c r="E9" s="435"/>
      <c r="F9" s="435"/>
      <c r="G9" s="435"/>
      <c r="H9" s="435"/>
      <c r="I9" s="435"/>
      <c r="J9" s="435"/>
      <c r="K9" s="435"/>
      <c r="L9" s="435"/>
      <c r="M9" s="435"/>
      <c r="N9" s="436"/>
      <c r="O9" s="113"/>
      <c r="Q9" s="426"/>
      <c r="R9" s="426"/>
      <c r="S9" s="426"/>
      <c r="T9" s="426"/>
      <c r="U9" s="426"/>
      <c r="V9" s="426"/>
      <c r="W9" s="426"/>
    </row>
    <row r="10" spans="2:23" s="48" customFormat="1" ht="18">
      <c r="B10" s="375" t="s">
        <v>275</v>
      </c>
      <c r="C10" s="376"/>
      <c r="D10" s="376"/>
      <c r="E10" s="376"/>
      <c r="F10" s="376"/>
      <c r="G10" s="376"/>
      <c r="H10" s="376"/>
      <c r="I10" s="376"/>
      <c r="J10" s="376"/>
      <c r="K10" s="376"/>
      <c r="L10" s="376"/>
      <c r="M10" s="376"/>
      <c r="N10" s="377"/>
      <c r="O10" s="113"/>
      <c r="Q10" s="427"/>
      <c r="R10" s="427"/>
      <c r="S10" s="427"/>
      <c r="T10" s="427"/>
      <c r="U10" s="427"/>
      <c r="V10" s="427"/>
      <c r="W10" s="427"/>
    </row>
    <row r="11" spans="2:23" s="48" customFormat="1" ht="18">
      <c r="B11" s="378"/>
      <c r="C11" s="379"/>
      <c r="D11" s="379"/>
      <c r="E11" s="379"/>
      <c r="F11" s="379"/>
      <c r="G11" s="379"/>
      <c r="H11" s="379"/>
      <c r="I11" s="379"/>
      <c r="J11" s="379"/>
      <c r="K11" s="379"/>
      <c r="L11" s="379"/>
      <c r="M11" s="379"/>
      <c r="N11" s="380"/>
      <c r="O11" s="113"/>
      <c r="Q11" s="427"/>
      <c r="R11" s="427"/>
      <c r="S11" s="427"/>
      <c r="T11" s="427"/>
      <c r="U11" s="427"/>
      <c r="V11" s="427"/>
      <c r="W11" s="427"/>
    </row>
    <row r="12" spans="2:23" s="48" customFormat="1" ht="18">
      <c r="B12" s="381"/>
      <c r="C12" s="382"/>
      <c r="D12" s="382"/>
      <c r="E12" s="382"/>
      <c r="F12" s="382"/>
      <c r="G12" s="382"/>
      <c r="H12" s="382"/>
      <c r="I12" s="382"/>
      <c r="J12" s="382"/>
      <c r="K12" s="382"/>
      <c r="L12" s="382"/>
      <c r="M12" s="382"/>
      <c r="N12" s="383"/>
      <c r="O12" s="113"/>
      <c r="Q12" s="427"/>
      <c r="R12" s="427"/>
      <c r="S12" s="427"/>
      <c r="T12" s="427"/>
      <c r="U12" s="427"/>
      <c r="V12" s="427"/>
      <c r="W12" s="427"/>
    </row>
    <row r="13" spans="2:23" s="48" customFormat="1" ht="18">
      <c r="B13" s="113"/>
      <c r="C13" s="113"/>
      <c r="D13" s="113"/>
      <c r="E13" s="113"/>
      <c r="F13" s="113"/>
      <c r="G13" s="113"/>
      <c r="H13" s="113"/>
      <c r="I13" s="113"/>
      <c r="J13" s="113"/>
      <c r="K13" s="113"/>
      <c r="L13" s="113"/>
      <c r="M13" s="113"/>
      <c r="N13" s="113"/>
      <c r="O13" s="113"/>
      <c r="Q13" s="427"/>
      <c r="R13" s="427"/>
      <c r="S13" s="427"/>
      <c r="T13" s="427"/>
      <c r="U13" s="427"/>
      <c r="V13" s="427"/>
      <c r="W13" s="427"/>
    </row>
    <row r="14" spans="2:23">
      <c r="Q14" s="427"/>
      <c r="R14" s="427"/>
      <c r="S14" s="427"/>
      <c r="T14" s="427"/>
      <c r="U14" s="427"/>
      <c r="V14" s="427"/>
      <c r="W14" s="427"/>
    </row>
    <row r="15" spans="2:23" s="11" customFormat="1" ht="29.25" customHeight="1">
      <c r="B15" s="429" t="s">
        <v>31</v>
      </c>
      <c r="C15" s="429"/>
      <c r="D15" s="429"/>
      <c r="E15" s="429"/>
      <c r="F15" s="429"/>
      <c r="G15" s="429"/>
      <c r="I15" s="437" t="s">
        <v>32</v>
      </c>
      <c r="J15" s="438"/>
      <c r="K15" s="438"/>
      <c r="L15" s="438"/>
      <c r="M15" s="438"/>
      <c r="N15" s="439"/>
      <c r="Q15" s="427"/>
      <c r="R15" s="427"/>
      <c r="S15" s="427"/>
      <c r="T15" s="427"/>
      <c r="U15" s="427"/>
      <c r="V15" s="427"/>
      <c r="W15" s="427"/>
    </row>
    <row r="16" spans="2:23" s="125" customFormat="1" ht="21.75" customHeight="1">
      <c r="B16" s="431" t="s">
        <v>33</v>
      </c>
      <c r="C16" s="431"/>
      <c r="D16" s="431" t="s">
        <v>37</v>
      </c>
      <c r="E16" s="431"/>
      <c r="F16" s="431"/>
      <c r="G16" s="431"/>
      <c r="I16" s="440" t="s">
        <v>225</v>
      </c>
      <c r="J16" s="440"/>
      <c r="K16" s="440"/>
      <c r="L16" s="440"/>
      <c r="M16" s="440" t="s">
        <v>165</v>
      </c>
      <c r="N16" s="440"/>
      <c r="Q16" s="427"/>
      <c r="R16" s="427"/>
      <c r="S16" s="427"/>
      <c r="T16" s="427"/>
      <c r="U16" s="427"/>
      <c r="V16" s="427"/>
      <c r="W16" s="427"/>
    </row>
    <row r="17" spans="2:23" ht="24.75" customHeight="1">
      <c r="B17" s="431" t="s">
        <v>34</v>
      </c>
      <c r="C17" s="431"/>
      <c r="D17" s="431" t="s">
        <v>35</v>
      </c>
      <c r="E17" s="431"/>
      <c r="F17" s="431"/>
      <c r="G17" s="431"/>
      <c r="H17" s="125"/>
      <c r="I17" s="441" t="s">
        <v>47</v>
      </c>
      <c r="J17" s="442"/>
      <c r="K17" s="442"/>
      <c r="L17" s="443"/>
      <c r="M17" s="373">
        <v>100</v>
      </c>
      <c r="N17" s="373"/>
      <c r="Q17" s="427"/>
      <c r="R17" s="427"/>
      <c r="S17" s="427"/>
      <c r="T17" s="427"/>
      <c r="U17" s="427"/>
      <c r="V17" s="427"/>
      <c r="W17" s="427"/>
    </row>
    <row r="18" spans="2:23" ht="21.75" customHeight="1">
      <c r="B18" s="430" t="s">
        <v>36</v>
      </c>
      <c r="C18" s="430"/>
      <c r="D18" s="431" t="s">
        <v>38</v>
      </c>
      <c r="E18" s="431"/>
      <c r="F18" s="431"/>
      <c r="G18" s="431"/>
      <c r="I18" s="405" t="s">
        <v>160</v>
      </c>
      <c r="J18" s="406"/>
      <c r="K18" s="406"/>
      <c r="L18" s="407"/>
      <c r="M18" s="373">
        <v>370</v>
      </c>
      <c r="N18" s="373"/>
      <c r="Q18" s="427"/>
      <c r="R18" s="427"/>
      <c r="S18" s="427"/>
      <c r="T18" s="427"/>
      <c r="U18" s="427"/>
      <c r="V18" s="427"/>
      <c r="W18" s="427"/>
    </row>
    <row r="19" spans="2:23" ht="18.75" customHeight="1">
      <c r="B19" s="430"/>
      <c r="C19" s="430"/>
      <c r="D19" s="432"/>
      <c r="E19" s="432"/>
      <c r="F19" s="432"/>
      <c r="G19" s="432"/>
      <c r="I19" s="433" t="s">
        <v>161</v>
      </c>
      <c r="J19" s="433"/>
      <c r="K19" s="433"/>
      <c r="L19" s="433"/>
      <c r="M19" s="374">
        <v>275</v>
      </c>
      <c r="N19" s="374"/>
    </row>
    <row r="20" spans="2:23">
      <c r="B20" s="384" t="s">
        <v>43</v>
      </c>
      <c r="C20" s="386"/>
      <c r="D20" s="384" t="s">
        <v>39</v>
      </c>
      <c r="E20" s="385"/>
      <c r="F20" s="385"/>
      <c r="G20" s="386"/>
      <c r="I20" s="433"/>
      <c r="J20" s="433"/>
      <c r="K20" s="433"/>
      <c r="L20" s="433"/>
      <c r="M20" s="374"/>
      <c r="N20" s="374"/>
    </row>
    <row r="21" spans="2:23" ht="21" customHeight="1">
      <c r="B21" s="387"/>
      <c r="C21" s="389"/>
      <c r="D21" s="387"/>
      <c r="E21" s="388"/>
      <c r="F21" s="388"/>
      <c r="G21" s="389"/>
      <c r="I21" s="393" t="s">
        <v>44</v>
      </c>
      <c r="J21" s="394"/>
      <c r="K21" s="394"/>
      <c r="L21" s="394"/>
      <c r="M21" s="394"/>
      <c r="N21" s="395"/>
    </row>
    <row r="22" spans="2:23" s="125" customFormat="1" ht="21" customHeight="1">
      <c r="B22" s="387"/>
      <c r="C22" s="389"/>
      <c r="D22" s="390"/>
      <c r="E22" s="391"/>
      <c r="F22" s="391"/>
      <c r="G22" s="392"/>
      <c r="I22" s="396" t="s">
        <v>224</v>
      </c>
      <c r="J22" s="397"/>
      <c r="K22" s="397"/>
      <c r="L22" s="397"/>
      <c r="M22" s="397"/>
      <c r="N22" s="398"/>
    </row>
    <row r="23" spans="2:23" ht="15.75" customHeight="1">
      <c r="B23" s="387"/>
      <c r="C23" s="389"/>
      <c r="D23" s="384" t="s">
        <v>40</v>
      </c>
      <c r="E23" s="385"/>
      <c r="F23" s="385"/>
      <c r="G23" s="386"/>
      <c r="I23" s="399"/>
      <c r="J23" s="400"/>
      <c r="K23" s="400"/>
      <c r="L23" s="400"/>
      <c r="M23" s="400"/>
      <c r="N23" s="401"/>
    </row>
    <row r="24" spans="2:23" ht="15" customHeight="1">
      <c r="B24" s="387"/>
      <c r="C24" s="389"/>
      <c r="D24" s="387"/>
      <c r="E24" s="388"/>
      <c r="F24" s="388"/>
      <c r="G24" s="389"/>
      <c r="I24" s="399"/>
      <c r="J24" s="400"/>
      <c r="K24" s="400"/>
      <c r="L24" s="400"/>
      <c r="M24" s="400"/>
      <c r="N24" s="401"/>
    </row>
    <row r="25" spans="2:23" ht="15" customHeight="1">
      <c r="B25" s="387"/>
      <c r="C25" s="389"/>
      <c r="D25" s="390"/>
      <c r="E25" s="391"/>
      <c r="F25" s="391"/>
      <c r="G25" s="392"/>
      <c r="I25" s="402"/>
      <c r="J25" s="403"/>
      <c r="K25" s="403"/>
      <c r="L25" s="403"/>
      <c r="M25" s="403"/>
      <c r="N25" s="404"/>
    </row>
    <row r="26" spans="2:23" s="125" customFormat="1" ht="21.75" customHeight="1">
      <c r="B26" s="390"/>
      <c r="C26" s="392"/>
      <c r="D26" s="420" t="s">
        <v>41</v>
      </c>
      <c r="E26" s="421"/>
      <c r="F26" s="421"/>
      <c r="G26" s="422"/>
      <c r="I26" s="423" t="s">
        <v>46</v>
      </c>
      <c r="J26" s="424"/>
      <c r="K26" s="424"/>
      <c r="L26" s="424"/>
      <c r="M26" s="424"/>
      <c r="N26" s="425"/>
    </row>
    <row r="27" spans="2:23" ht="21.75" customHeight="1">
      <c r="B27" s="414" t="s">
        <v>42</v>
      </c>
      <c r="C27" s="415"/>
      <c r="D27" s="414" t="s">
        <v>276</v>
      </c>
      <c r="E27" s="418"/>
      <c r="F27" s="418"/>
      <c r="G27" s="415"/>
      <c r="I27" s="408" t="s">
        <v>45</v>
      </c>
      <c r="J27" s="409"/>
      <c r="K27" s="409"/>
      <c r="L27" s="409"/>
      <c r="M27" s="409"/>
      <c r="N27" s="410"/>
    </row>
    <row r="28" spans="2:23" ht="21.75" customHeight="1">
      <c r="B28" s="416"/>
      <c r="C28" s="417"/>
      <c r="D28" s="416"/>
      <c r="E28" s="419"/>
      <c r="F28" s="419"/>
      <c r="G28" s="417"/>
      <c r="I28" s="411" t="s">
        <v>223</v>
      </c>
      <c r="J28" s="412"/>
      <c r="K28" s="412"/>
      <c r="L28" s="412"/>
      <c r="M28" s="412"/>
      <c r="N28" s="413"/>
    </row>
    <row r="29" spans="2:23" ht="15" customHeight="1"/>
  </sheetData>
  <mergeCells count="32">
    <mergeCell ref="Q9:W9"/>
    <mergeCell ref="Q10:W18"/>
    <mergeCell ref="B6:O7"/>
    <mergeCell ref="B15:G15"/>
    <mergeCell ref="B18:C19"/>
    <mergeCell ref="D16:G16"/>
    <mergeCell ref="D17:G17"/>
    <mergeCell ref="B16:C16"/>
    <mergeCell ref="B17:C17"/>
    <mergeCell ref="D18:G19"/>
    <mergeCell ref="I19:L20"/>
    <mergeCell ref="B9:N9"/>
    <mergeCell ref="I15:N15"/>
    <mergeCell ref="M16:N16"/>
    <mergeCell ref="I16:L16"/>
    <mergeCell ref="I17:L17"/>
    <mergeCell ref="I27:N27"/>
    <mergeCell ref="I28:N28"/>
    <mergeCell ref="D23:G25"/>
    <mergeCell ref="B27:C28"/>
    <mergeCell ref="D27:G28"/>
    <mergeCell ref="D26:G26"/>
    <mergeCell ref="I26:N26"/>
    <mergeCell ref="M17:N17"/>
    <mergeCell ref="M18:N18"/>
    <mergeCell ref="M19:N20"/>
    <mergeCell ref="B10:N12"/>
    <mergeCell ref="D20:G22"/>
    <mergeCell ref="I21:N21"/>
    <mergeCell ref="I22:N25"/>
    <mergeCell ref="I18:L18"/>
    <mergeCell ref="B20:C26"/>
  </mergeCells>
  <pageMargins left="0.25" right="0.25" top="0.75" bottom="0.75" header="0.3" footer="0.3"/>
  <pageSetup paperSize="5"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25"/>
  <sheetViews>
    <sheetView showGridLines="0" workbookViewId="0">
      <selection activeCell="H17" sqref="H17"/>
    </sheetView>
  </sheetViews>
  <sheetFormatPr baseColWidth="10" defaultRowHeight="15"/>
  <cols>
    <col min="1" max="1" width="2.5703125" customWidth="1"/>
    <col min="3" max="3" width="9.85546875" customWidth="1"/>
    <col min="4" max="4" width="14" customWidth="1"/>
    <col min="5" max="5" width="13.85546875" customWidth="1"/>
    <col min="6" max="6" width="14" customWidth="1"/>
    <col min="7" max="7" width="13.85546875" customWidth="1"/>
    <col min="8" max="8" width="13" customWidth="1"/>
    <col min="9" max="9" width="11.28515625" customWidth="1"/>
    <col min="10" max="10" width="14.140625" customWidth="1"/>
    <col min="11" max="11" width="12.140625" customWidth="1"/>
    <col min="12" max="12" width="14" customWidth="1"/>
    <col min="13" max="13" width="13.140625" bestFit="1" customWidth="1"/>
  </cols>
  <sheetData>
    <row r="1" spans="2:15" s="9" customFormat="1"/>
    <row r="2" spans="2:15" s="9" customFormat="1"/>
    <row r="3" spans="2:15" s="9" customFormat="1"/>
    <row r="4" spans="2:15" s="9" customFormat="1"/>
    <row r="6" spans="2:15" s="10" customFormat="1">
      <c r="B6" s="428" t="s">
        <v>55</v>
      </c>
      <c r="C6" s="428"/>
      <c r="D6" s="428"/>
      <c r="E6" s="428"/>
      <c r="F6" s="428"/>
      <c r="G6" s="428"/>
      <c r="H6" s="428"/>
      <c r="I6" s="428"/>
      <c r="J6" s="428"/>
      <c r="K6" s="428"/>
      <c r="L6" s="428"/>
      <c r="M6" s="428"/>
      <c r="N6" s="428"/>
      <c r="O6" s="428"/>
    </row>
    <row r="7" spans="2:15" s="10" customFormat="1">
      <c r="B7" s="428"/>
      <c r="C7" s="428"/>
      <c r="D7" s="428"/>
      <c r="E7" s="428"/>
      <c r="F7" s="428"/>
      <c r="G7" s="428"/>
      <c r="H7" s="428"/>
      <c r="I7" s="428"/>
      <c r="J7" s="428"/>
      <c r="K7" s="428"/>
      <c r="L7" s="428"/>
      <c r="M7" s="428"/>
      <c r="N7" s="428"/>
      <c r="O7" s="428"/>
    </row>
    <row r="9" spans="2:15" ht="21.75" customHeight="1">
      <c r="B9" s="464" t="s">
        <v>48</v>
      </c>
      <c r="C9" s="465"/>
      <c r="D9" s="465"/>
      <c r="E9" s="466"/>
      <c r="F9" s="474" t="s">
        <v>274</v>
      </c>
      <c r="G9" s="472" t="s">
        <v>49</v>
      </c>
      <c r="H9" s="473"/>
      <c r="I9" s="472" t="s">
        <v>50</v>
      </c>
      <c r="J9" s="473"/>
      <c r="K9" s="472" t="s">
        <v>51</v>
      </c>
      <c r="L9" s="473"/>
      <c r="M9" s="470" t="s">
        <v>52</v>
      </c>
      <c r="N9" s="471"/>
    </row>
    <row r="10" spans="2:15" ht="39" customHeight="1">
      <c r="B10" s="467"/>
      <c r="C10" s="468"/>
      <c r="D10" s="468"/>
      <c r="E10" s="469"/>
      <c r="F10" s="475"/>
      <c r="G10" s="12" t="s">
        <v>54</v>
      </c>
      <c r="H10" s="12" t="s">
        <v>53</v>
      </c>
      <c r="I10" s="12" t="s">
        <v>54</v>
      </c>
      <c r="J10" s="12" t="s">
        <v>53</v>
      </c>
      <c r="K10" s="12" t="s">
        <v>54</v>
      </c>
      <c r="L10" s="12" t="s">
        <v>53</v>
      </c>
      <c r="M10" s="13" t="s">
        <v>54</v>
      </c>
      <c r="N10" s="13" t="s">
        <v>53</v>
      </c>
    </row>
    <row r="11" spans="2:15" ht="21.75" customHeight="1">
      <c r="B11" s="441" t="s">
        <v>47</v>
      </c>
      <c r="C11" s="442"/>
      <c r="D11" s="442"/>
      <c r="E11" s="443"/>
      <c r="F11" s="93">
        <v>100</v>
      </c>
      <c r="G11" s="123">
        <v>19832</v>
      </c>
      <c r="H11" s="118">
        <f t="shared" ref="H11:H13" si="0">G11*F11</f>
        <v>1983200</v>
      </c>
      <c r="I11" s="123">
        <v>40126</v>
      </c>
      <c r="J11" s="118">
        <f t="shared" ref="J11:J13" si="1">I11*F11</f>
        <v>4012600</v>
      </c>
      <c r="K11" s="309">
        <v>60553</v>
      </c>
      <c r="L11" s="118">
        <f t="shared" ref="L11:L13" si="2">K11*F11</f>
        <v>6055300</v>
      </c>
      <c r="M11" s="124">
        <f>G11+I11+K11</f>
        <v>120511</v>
      </c>
      <c r="N11" s="122">
        <f>H11+J11+L11</f>
        <v>12051100</v>
      </c>
    </row>
    <row r="12" spans="2:15" ht="21.75" customHeight="1">
      <c r="B12" s="441" t="s">
        <v>168</v>
      </c>
      <c r="C12" s="442"/>
      <c r="D12" s="442"/>
      <c r="E12" s="443"/>
      <c r="F12" s="93">
        <v>370</v>
      </c>
      <c r="G12" s="80">
        <v>1706</v>
      </c>
      <c r="H12" s="118">
        <f t="shared" si="0"/>
        <v>631220</v>
      </c>
      <c r="I12" s="80">
        <v>3452</v>
      </c>
      <c r="J12" s="118">
        <f t="shared" si="1"/>
        <v>1277240</v>
      </c>
      <c r="K12" s="80">
        <v>5208</v>
      </c>
      <c r="L12" s="118">
        <f t="shared" si="2"/>
        <v>1926960</v>
      </c>
      <c r="M12" s="121">
        <f t="shared" ref="M12:M13" si="3">G12+I12+K12</f>
        <v>10366</v>
      </c>
      <c r="N12" s="122">
        <f t="shared" ref="N12:N13" si="4">H12+J12+L12</f>
        <v>3835420</v>
      </c>
    </row>
    <row r="13" spans="2:15">
      <c r="B13" s="458" t="s">
        <v>162</v>
      </c>
      <c r="C13" s="459"/>
      <c r="D13" s="459"/>
      <c r="E13" s="460"/>
      <c r="F13" s="456">
        <v>275</v>
      </c>
      <c r="G13" s="450">
        <v>6286</v>
      </c>
      <c r="H13" s="448">
        <f t="shared" si="0"/>
        <v>1728650</v>
      </c>
      <c r="I13" s="450">
        <v>12718</v>
      </c>
      <c r="J13" s="448">
        <f t="shared" si="1"/>
        <v>3497450</v>
      </c>
      <c r="K13" s="450">
        <v>19193</v>
      </c>
      <c r="L13" s="448">
        <f t="shared" si="2"/>
        <v>5278075</v>
      </c>
      <c r="M13" s="452">
        <f t="shared" si="3"/>
        <v>38197</v>
      </c>
      <c r="N13" s="454">
        <f t="shared" si="4"/>
        <v>10504175</v>
      </c>
    </row>
    <row r="14" spans="2:15">
      <c r="B14" s="461"/>
      <c r="C14" s="462"/>
      <c r="D14" s="462"/>
      <c r="E14" s="463"/>
      <c r="F14" s="457"/>
      <c r="G14" s="451"/>
      <c r="H14" s="449"/>
      <c r="I14" s="451"/>
      <c r="J14" s="449"/>
      <c r="K14" s="451"/>
      <c r="L14" s="449"/>
      <c r="M14" s="453"/>
      <c r="N14" s="455"/>
    </row>
    <row r="15" spans="2:15">
      <c r="B15" s="126"/>
      <c r="C15" s="126"/>
      <c r="D15" s="126"/>
      <c r="E15" s="126"/>
      <c r="F15" s="126"/>
      <c r="G15" s="127"/>
      <c r="H15" s="128"/>
      <c r="I15" s="127"/>
      <c r="J15" s="128"/>
      <c r="K15" s="126"/>
      <c r="L15" s="126"/>
      <c r="M15" s="126"/>
      <c r="N15" s="126"/>
    </row>
    <row r="16" spans="2:15">
      <c r="G16" s="119"/>
      <c r="H16" s="120"/>
      <c r="I16" s="119"/>
      <c r="J16" s="120"/>
    </row>
    <row r="18" spans="2:11" ht="26.25" customHeight="1">
      <c r="B18" s="445" t="s">
        <v>72</v>
      </c>
      <c r="C18" s="445"/>
      <c r="D18" s="445"/>
      <c r="E18" s="129" t="s">
        <v>49</v>
      </c>
      <c r="F18" s="110" t="s">
        <v>50</v>
      </c>
      <c r="G18" s="110" t="s">
        <v>51</v>
      </c>
      <c r="H18" s="120"/>
      <c r="I18" s="119"/>
      <c r="J18" s="120"/>
    </row>
    <row r="19" spans="2:11" ht="21.75" customHeight="1">
      <c r="B19" s="446" t="s">
        <v>154</v>
      </c>
      <c r="C19" s="446"/>
      <c r="D19" s="446"/>
      <c r="E19" s="190">
        <v>0.03</v>
      </c>
      <c r="F19" s="132">
        <v>0.06</v>
      </c>
      <c r="G19" s="132">
        <v>0.09</v>
      </c>
    </row>
    <row r="20" spans="2:11" ht="21.75" customHeight="1">
      <c r="B20" s="446" t="s">
        <v>163</v>
      </c>
      <c r="C20" s="446"/>
      <c r="D20" s="446"/>
      <c r="E20" s="130">
        <f>H11+H12+H13+H14</f>
        <v>4343070</v>
      </c>
      <c r="F20" s="118">
        <f>J11+J12+J13+J14</f>
        <v>8787290</v>
      </c>
      <c r="G20" s="118">
        <f>L11+L12+L13+L14</f>
        <v>13260335</v>
      </c>
    </row>
    <row r="21" spans="2:11" ht="21.75" customHeight="1">
      <c r="B21" s="447" t="s">
        <v>164</v>
      </c>
      <c r="C21" s="447"/>
      <c r="D21" s="447"/>
      <c r="E21" s="134">
        <f>G11+G13</f>
        <v>26118</v>
      </c>
      <c r="F21" s="135">
        <f>I11+I13</f>
        <v>52844</v>
      </c>
      <c r="G21" s="133">
        <f>K11+K13</f>
        <v>79746</v>
      </c>
    </row>
    <row r="22" spans="2:11" ht="21" customHeight="1">
      <c r="B22" s="447" t="s">
        <v>167</v>
      </c>
      <c r="C22" s="447"/>
      <c r="D22" s="447"/>
      <c r="E22" s="131">
        <f>G12</f>
        <v>1706</v>
      </c>
      <c r="F22" s="133">
        <f>I12</f>
        <v>3452</v>
      </c>
      <c r="G22" s="133">
        <f>K12</f>
        <v>5208</v>
      </c>
      <c r="H22" s="117"/>
      <c r="I22" s="444"/>
      <c r="J22" s="444"/>
    </row>
    <row r="23" spans="2:11">
      <c r="G23" s="14"/>
      <c r="H23" s="15"/>
      <c r="I23" s="14"/>
      <c r="J23" s="15"/>
      <c r="K23" s="2"/>
    </row>
    <row r="24" spans="2:11">
      <c r="K24" s="2"/>
    </row>
    <row r="25" spans="2:11">
      <c r="E25" s="171"/>
      <c r="F25" s="170"/>
      <c r="G25" s="169"/>
      <c r="K25" s="2"/>
    </row>
  </sheetData>
  <mergeCells count="25">
    <mergeCell ref="B13:E14"/>
    <mergeCell ref="B9:E10"/>
    <mergeCell ref="B12:E12"/>
    <mergeCell ref="B11:E11"/>
    <mergeCell ref="M9:N9"/>
    <mergeCell ref="K9:L9"/>
    <mergeCell ref="I9:J9"/>
    <mergeCell ref="G9:H9"/>
    <mergeCell ref="F9:F10"/>
    <mergeCell ref="I22:J22"/>
    <mergeCell ref="B6:O7"/>
    <mergeCell ref="B18:D18"/>
    <mergeCell ref="B19:D19"/>
    <mergeCell ref="B20:D20"/>
    <mergeCell ref="B21:D21"/>
    <mergeCell ref="B22:D22"/>
    <mergeCell ref="J13:J14"/>
    <mergeCell ref="K13:K14"/>
    <mergeCell ref="L13:L14"/>
    <mergeCell ref="M13:M14"/>
    <mergeCell ref="N13:N14"/>
    <mergeCell ref="I13:I14"/>
    <mergeCell ref="H13:H14"/>
    <mergeCell ref="G13:G14"/>
    <mergeCell ref="F13:F14"/>
  </mergeCells>
  <pageMargins left="0.25" right="0.25" top="0.75" bottom="0.75" header="0.3" footer="0.3"/>
  <pageSetup paperSize="5" orientation="landscape" r:id="rId1"/>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48"/>
  <sheetViews>
    <sheetView showGridLines="0" zoomScaleNormal="100" workbookViewId="0"/>
  </sheetViews>
  <sheetFormatPr baseColWidth="10" defaultRowHeight="15"/>
  <cols>
    <col min="3" max="5" width="10.5703125" customWidth="1"/>
    <col min="6" max="6" width="11.42578125" customWidth="1"/>
    <col min="7" max="7" width="13.7109375" customWidth="1"/>
    <col min="8" max="8" width="13.5703125" customWidth="1"/>
    <col min="9" max="9" width="12.85546875" customWidth="1"/>
    <col min="10" max="10" width="13.85546875" customWidth="1"/>
    <col min="11" max="11" width="14.7109375" customWidth="1"/>
    <col min="12" max="12" width="13.42578125" customWidth="1"/>
    <col min="13" max="13" width="12.85546875" customWidth="1"/>
    <col min="14" max="14" width="13.140625" customWidth="1"/>
    <col min="15" max="15" width="14.7109375" customWidth="1"/>
    <col min="16" max="16" width="13" customWidth="1"/>
    <col min="17" max="17" width="13.140625" customWidth="1"/>
    <col min="18" max="18" width="14" customWidth="1"/>
    <col min="19" max="19" width="13.140625" bestFit="1" customWidth="1"/>
    <col min="20" max="25" width="11.5703125" bestFit="1" customWidth="1"/>
    <col min="26" max="26" width="14" bestFit="1" customWidth="1"/>
    <col min="27" max="27" width="14" customWidth="1"/>
    <col min="28" max="28" width="13.42578125" bestFit="1" customWidth="1"/>
    <col min="29" max="29" width="14.42578125" customWidth="1"/>
    <col min="30" max="30" width="13.7109375" customWidth="1"/>
    <col min="31" max="37" width="11.5703125" bestFit="1" customWidth="1"/>
    <col min="38" max="38" width="14" bestFit="1" customWidth="1"/>
    <col min="39" max="39" width="15.42578125" customWidth="1"/>
    <col min="40" max="40" width="13.42578125" bestFit="1" customWidth="1"/>
    <col min="41" max="41" width="16.42578125" customWidth="1"/>
    <col min="42" max="42" width="14" customWidth="1"/>
  </cols>
  <sheetData>
    <row r="1" spans="1:46" s="9" customFormat="1"/>
    <row r="2" spans="1:46" s="9" customFormat="1"/>
    <row r="3" spans="1:46" s="9" customFormat="1"/>
    <row r="4" spans="1:46" s="9" customFormat="1"/>
    <row r="6" spans="1:46" ht="15" customHeight="1">
      <c r="A6" s="428" t="s">
        <v>20</v>
      </c>
      <c r="B6" s="428"/>
      <c r="C6" s="428"/>
      <c r="D6" s="428"/>
      <c r="E6" s="428"/>
      <c r="F6" s="428"/>
      <c r="G6" s="428"/>
      <c r="H6" s="428"/>
      <c r="I6" s="428"/>
      <c r="J6" s="428"/>
      <c r="K6" s="428"/>
      <c r="L6" s="428"/>
      <c r="M6" s="428"/>
      <c r="N6" s="428"/>
      <c r="O6" s="428"/>
      <c r="P6" s="428"/>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row>
    <row r="7" spans="1:46" ht="15" customHeight="1">
      <c r="A7" s="428"/>
      <c r="B7" s="428"/>
      <c r="C7" s="428"/>
      <c r="D7" s="428"/>
      <c r="E7" s="428"/>
      <c r="F7" s="428"/>
      <c r="G7" s="428"/>
      <c r="H7" s="428"/>
      <c r="I7" s="428"/>
      <c r="J7" s="428"/>
      <c r="K7" s="428"/>
      <c r="L7" s="428"/>
      <c r="M7" s="428"/>
      <c r="N7" s="428"/>
      <c r="O7" s="428"/>
      <c r="P7" s="428"/>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row>
    <row r="8" spans="1:46" s="48" customFormat="1" ht="15" customHeight="1">
      <c r="A8" s="113"/>
      <c r="B8" s="113"/>
      <c r="C8" s="113"/>
      <c r="D8" s="113"/>
      <c r="E8" s="113"/>
      <c r="F8" s="113"/>
      <c r="G8" s="113"/>
      <c r="H8" s="113"/>
      <c r="I8" s="113"/>
      <c r="J8" s="113"/>
      <c r="K8" s="113"/>
      <c r="L8" s="113"/>
      <c r="M8" s="113"/>
      <c r="N8" s="113"/>
      <c r="O8" s="113"/>
      <c r="P8" s="113"/>
    </row>
    <row r="9" spans="1:46" s="48" customFormat="1" ht="23.25" customHeight="1">
      <c r="A9" s="501" t="s">
        <v>173</v>
      </c>
      <c r="B9" s="501"/>
      <c r="C9" s="501"/>
      <c r="D9" s="501"/>
      <c r="E9" s="501"/>
      <c r="F9" s="113"/>
      <c r="G9" s="501" t="s">
        <v>174</v>
      </c>
      <c r="H9" s="501"/>
      <c r="I9" s="501"/>
      <c r="J9" s="501"/>
      <c r="K9" s="501"/>
      <c r="L9" s="113"/>
      <c r="M9" s="501" t="s">
        <v>175</v>
      </c>
      <c r="N9" s="501"/>
      <c r="O9" s="501"/>
      <c r="P9" s="501"/>
      <c r="Q9" s="501"/>
    </row>
    <row r="10" spans="1:46" s="48" customFormat="1" ht="15" customHeight="1">
      <c r="A10" s="502" t="s">
        <v>176</v>
      </c>
      <c r="B10" s="503"/>
      <c r="C10" s="503"/>
      <c r="D10" s="503"/>
      <c r="E10" s="503"/>
      <c r="F10" s="113"/>
      <c r="G10" s="504" t="s">
        <v>222</v>
      </c>
      <c r="H10" s="505"/>
      <c r="I10" s="505"/>
      <c r="J10" s="505"/>
      <c r="K10" s="505"/>
      <c r="L10" s="113"/>
      <c r="M10" s="502" t="s">
        <v>177</v>
      </c>
      <c r="N10" s="503"/>
      <c r="O10" s="503"/>
      <c r="P10" s="503"/>
      <c r="Q10" s="503"/>
    </row>
    <row r="11" spans="1:46" s="48" customFormat="1" ht="15" customHeight="1">
      <c r="A11" s="503"/>
      <c r="B11" s="503"/>
      <c r="C11" s="503"/>
      <c r="D11" s="503"/>
      <c r="E11" s="503"/>
      <c r="F11" s="113"/>
      <c r="G11" s="505"/>
      <c r="H11" s="505"/>
      <c r="I11" s="505"/>
      <c r="J11" s="505"/>
      <c r="K11" s="505"/>
      <c r="L11" s="113"/>
      <c r="M11" s="503"/>
      <c r="N11" s="503"/>
      <c r="O11" s="503"/>
      <c r="P11" s="503"/>
      <c r="Q11" s="503"/>
    </row>
    <row r="12" spans="1:46" s="48" customFormat="1" ht="15" customHeight="1">
      <c r="A12" s="503"/>
      <c r="B12" s="503"/>
      <c r="C12" s="503"/>
      <c r="D12" s="503"/>
      <c r="E12" s="503"/>
      <c r="F12" s="113"/>
      <c r="G12" s="505"/>
      <c r="H12" s="505"/>
      <c r="I12" s="505"/>
      <c r="J12" s="505"/>
      <c r="K12" s="505"/>
      <c r="L12" s="113"/>
      <c r="M12" s="503"/>
      <c r="N12" s="503"/>
      <c r="O12" s="503"/>
      <c r="P12" s="503"/>
      <c r="Q12" s="503"/>
    </row>
    <row r="13" spans="1:46" s="48" customFormat="1" ht="42.75" customHeight="1">
      <c r="A13" s="503"/>
      <c r="B13" s="503"/>
      <c r="C13" s="503"/>
      <c r="D13" s="503"/>
      <c r="E13" s="503"/>
      <c r="F13" s="113"/>
      <c r="G13" s="505"/>
      <c r="H13" s="505"/>
      <c r="I13" s="505"/>
      <c r="J13" s="505"/>
      <c r="K13" s="505"/>
      <c r="L13" s="113"/>
      <c r="M13" s="503"/>
      <c r="N13" s="503"/>
      <c r="O13" s="503"/>
      <c r="P13" s="503"/>
      <c r="Q13" s="503"/>
    </row>
    <row r="14" spans="1:46" s="48" customFormat="1" ht="15" customHeight="1">
      <c r="A14" s="113"/>
      <c r="B14" s="113"/>
      <c r="C14" s="113"/>
      <c r="D14" s="113"/>
      <c r="E14" s="113"/>
      <c r="F14" s="113"/>
      <c r="G14" s="113"/>
      <c r="H14" s="113"/>
      <c r="I14" s="113"/>
      <c r="J14" s="113"/>
      <c r="K14" s="113"/>
      <c r="L14" s="113"/>
      <c r="M14" s="113"/>
      <c r="N14" s="113"/>
      <c r="O14" s="113"/>
      <c r="P14" s="113"/>
    </row>
    <row r="16" spans="1:46" s="137" customFormat="1" ht="23.25" customHeight="1">
      <c r="A16" s="476" t="s">
        <v>228</v>
      </c>
      <c r="B16" s="477"/>
      <c r="C16" s="478"/>
      <c r="D16" s="158" t="s">
        <v>165</v>
      </c>
      <c r="E16" s="487" t="s">
        <v>61</v>
      </c>
      <c r="F16" s="487"/>
      <c r="G16" s="156" t="d">
        <v>2019-01-01</v>
      </c>
      <c r="H16" s="156" t="d">
        <v>2019-02-01</v>
      </c>
      <c r="I16" s="156" t="d">
        <v>2019-03-01</v>
      </c>
      <c r="J16" s="156" t="d">
        <v>2019-04-01</v>
      </c>
      <c r="K16" s="156" t="d">
        <v>2019-05-01</v>
      </c>
      <c r="L16" s="156" t="d">
        <v>2019-06-01</v>
      </c>
      <c r="M16" s="156" t="d">
        <v>2019-07-01</v>
      </c>
      <c r="N16" s="156" t="d">
        <v>2019-08-01</v>
      </c>
      <c r="O16" s="159" t="d">
        <v>2019-09-01</v>
      </c>
      <c r="P16" s="156" t="d">
        <v>2019-10-01</v>
      </c>
      <c r="Q16" s="157" t="d">
        <v>2019-11-01</v>
      </c>
      <c r="R16" s="157" t="d">
        <v>2019-12-01</v>
      </c>
      <c r="AR16" s="138"/>
      <c r="AS16" s="138"/>
    </row>
    <row r="17" spans="1:20">
      <c r="A17" s="458" t="s">
        <v>47</v>
      </c>
      <c r="B17" s="459"/>
      <c r="C17" s="460"/>
      <c r="D17" s="484">
        <v>100</v>
      </c>
      <c r="E17" s="488" t="s">
        <v>169</v>
      </c>
      <c r="F17" s="488"/>
      <c r="G17" s="139">
        <v>1040</v>
      </c>
      <c r="H17" s="139">
        <v>1248</v>
      </c>
      <c r="I17" s="139">
        <v>1352</v>
      </c>
      <c r="J17" s="139">
        <v>1352</v>
      </c>
      <c r="K17" s="139">
        <v>1664</v>
      </c>
      <c r="L17" s="139">
        <v>1664</v>
      </c>
      <c r="M17" s="139">
        <v>1664</v>
      </c>
      <c r="N17" s="139">
        <v>1664</v>
      </c>
      <c r="O17" s="139">
        <v>1664</v>
      </c>
      <c r="P17" s="139">
        <v>1872</v>
      </c>
      <c r="Q17" s="139">
        <v>2080</v>
      </c>
      <c r="R17" s="139">
        <v>2568</v>
      </c>
      <c r="S17" s="140"/>
      <c r="T17" s="310"/>
    </row>
    <row r="18" spans="1:20">
      <c r="A18" s="479"/>
      <c r="B18" s="480"/>
      <c r="C18" s="481"/>
      <c r="D18" s="485"/>
      <c r="E18" s="488" t="s">
        <v>170</v>
      </c>
      <c r="F18" s="488"/>
      <c r="G18" s="139">
        <v>5</v>
      </c>
      <c r="H18" s="139">
        <v>6</v>
      </c>
      <c r="I18" s="139">
        <v>7</v>
      </c>
      <c r="J18" s="139">
        <v>7</v>
      </c>
      <c r="K18" s="139">
        <v>8</v>
      </c>
      <c r="L18" s="139">
        <v>8</v>
      </c>
      <c r="M18" s="139">
        <v>8</v>
      </c>
      <c r="N18" s="139">
        <v>8</v>
      </c>
      <c r="O18" s="139">
        <v>8</v>
      </c>
      <c r="P18" s="139">
        <v>9</v>
      </c>
      <c r="Q18" s="139">
        <v>10</v>
      </c>
      <c r="R18" s="139">
        <v>12</v>
      </c>
    </row>
    <row r="19" spans="1:20">
      <c r="A19" s="461"/>
      <c r="B19" s="462"/>
      <c r="C19" s="463"/>
      <c r="D19" s="486"/>
      <c r="E19" s="488" t="s">
        <v>171</v>
      </c>
      <c r="F19" s="488"/>
      <c r="G19" s="17">
        <f>D17*G17</f>
        <v>104000</v>
      </c>
      <c r="H19" s="17">
        <f>H17*D17</f>
        <v>124800</v>
      </c>
      <c r="I19" s="17">
        <f>I17*D17</f>
        <v>135200</v>
      </c>
      <c r="J19" s="17">
        <f>J17*D17</f>
        <v>135200</v>
      </c>
      <c r="K19" s="17">
        <f>K17*D17</f>
        <v>166400</v>
      </c>
      <c r="L19" s="17">
        <f>L17*D17</f>
        <v>166400</v>
      </c>
      <c r="M19" s="17">
        <f>D17*M17</f>
        <v>166400</v>
      </c>
      <c r="N19" s="17">
        <f>D17*N17</f>
        <v>166400</v>
      </c>
      <c r="O19" s="17">
        <f>D17*O17</f>
        <v>166400</v>
      </c>
      <c r="P19" s="17">
        <f>D17*P17</f>
        <v>187200</v>
      </c>
      <c r="Q19" s="17">
        <f>D17*Q17</f>
        <v>208000</v>
      </c>
      <c r="R19" s="17">
        <f>D17*R17</f>
        <v>256800</v>
      </c>
      <c r="S19" s="19"/>
    </row>
    <row r="20" spans="1:20" ht="17.25">
      <c r="A20" s="458" t="s">
        <v>160</v>
      </c>
      <c r="B20" s="459"/>
      <c r="C20" s="460"/>
      <c r="D20" s="484">
        <v>370</v>
      </c>
      <c r="E20" s="489" t="s">
        <v>172</v>
      </c>
      <c r="F20" s="489"/>
      <c r="G20" s="142">
        <v>312</v>
      </c>
      <c r="H20" s="142">
        <v>312</v>
      </c>
      <c r="I20" s="142">
        <v>156</v>
      </c>
      <c r="J20" s="142">
        <v>59</v>
      </c>
      <c r="K20" s="142">
        <v>59</v>
      </c>
      <c r="L20" s="142">
        <v>59</v>
      </c>
      <c r="M20" s="142">
        <v>59</v>
      </c>
      <c r="N20" s="142">
        <v>59</v>
      </c>
      <c r="O20" s="142">
        <v>59</v>
      </c>
      <c r="P20" s="142">
        <v>156</v>
      </c>
      <c r="Q20" s="142">
        <v>156</v>
      </c>
      <c r="R20" s="142">
        <v>260</v>
      </c>
      <c r="S20" s="140"/>
      <c r="T20" s="310"/>
    </row>
    <row r="21" spans="1:20">
      <c r="A21" s="479"/>
      <c r="B21" s="480"/>
      <c r="C21" s="481"/>
      <c r="D21" s="485"/>
      <c r="E21" s="489" t="s">
        <v>170</v>
      </c>
      <c r="F21" s="489"/>
      <c r="G21" s="142">
        <v>2</v>
      </c>
      <c r="H21" s="142">
        <v>2</v>
      </c>
      <c r="I21" s="142">
        <v>1</v>
      </c>
      <c r="J21" s="142">
        <v>1</v>
      </c>
      <c r="K21" s="142">
        <v>1</v>
      </c>
      <c r="L21" s="142">
        <v>1</v>
      </c>
      <c r="M21" s="142">
        <v>1</v>
      </c>
      <c r="N21" s="142">
        <v>1</v>
      </c>
      <c r="O21" s="142">
        <v>1</v>
      </c>
      <c r="P21" s="142">
        <v>1</v>
      </c>
      <c r="Q21" s="142">
        <v>1</v>
      </c>
      <c r="R21" s="142">
        <v>2</v>
      </c>
    </row>
    <row r="22" spans="1:20">
      <c r="A22" s="461"/>
      <c r="B22" s="462"/>
      <c r="C22" s="463"/>
      <c r="D22" s="486"/>
      <c r="E22" s="489" t="s">
        <v>171</v>
      </c>
      <c r="F22" s="489"/>
      <c r="G22" s="141">
        <f>D20*G20</f>
        <v>115440</v>
      </c>
      <c r="H22" s="141">
        <f>D20*H20</f>
        <v>115440</v>
      </c>
      <c r="I22" s="141">
        <f>D20*I20</f>
        <v>57720</v>
      </c>
      <c r="J22" s="141">
        <f>D20*J20</f>
        <v>21830</v>
      </c>
      <c r="K22" s="141">
        <f>D20*K20</f>
        <v>21830</v>
      </c>
      <c r="L22" s="141">
        <f>D20*L20</f>
        <v>21830</v>
      </c>
      <c r="M22" s="141">
        <f>D20*M20</f>
        <v>21830</v>
      </c>
      <c r="N22" s="141">
        <f>D20*N20</f>
        <v>21830</v>
      </c>
      <c r="O22" s="141">
        <f>D20*O20</f>
        <v>21830</v>
      </c>
      <c r="P22" s="141">
        <f>D20*P20</f>
        <v>57720</v>
      </c>
      <c r="Q22" s="141">
        <f>D20*Q20</f>
        <v>57720</v>
      </c>
      <c r="R22" s="141">
        <f>D20*R20</f>
        <v>96200</v>
      </c>
    </row>
    <row r="23" spans="1:20">
      <c r="A23" s="458" t="s">
        <v>162</v>
      </c>
      <c r="B23" s="459"/>
      <c r="C23" s="460"/>
      <c r="D23" s="484">
        <v>275</v>
      </c>
      <c r="E23" s="490" t="s">
        <v>169</v>
      </c>
      <c r="F23" s="490"/>
      <c r="G23" s="144">
        <v>624</v>
      </c>
      <c r="H23" s="144">
        <v>624</v>
      </c>
      <c r="I23" s="144">
        <v>624</v>
      </c>
      <c r="J23" s="144">
        <v>624</v>
      </c>
      <c r="K23" s="144">
        <v>312</v>
      </c>
      <c r="L23" s="144">
        <v>312</v>
      </c>
      <c r="M23" s="144">
        <v>312</v>
      </c>
      <c r="N23" s="144">
        <v>416</v>
      </c>
      <c r="O23" s="144">
        <v>566</v>
      </c>
      <c r="P23" s="144">
        <v>624</v>
      </c>
      <c r="Q23" s="144">
        <v>624</v>
      </c>
      <c r="R23" s="144">
        <v>624</v>
      </c>
      <c r="S23" s="143"/>
      <c r="T23" s="310"/>
    </row>
    <row r="24" spans="1:20">
      <c r="A24" s="479"/>
      <c r="B24" s="480"/>
      <c r="C24" s="481"/>
      <c r="D24" s="485"/>
      <c r="E24" s="490" t="s">
        <v>170</v>
      </c>
      <c r="F24" s="490"/>
      <c r="G24" s="144">
        <v>3</v>
      </c>
      <c r="H24" s="144">
        <v>3</v>
      </c>
      <c r="I24" s="144">
        <v>3</v>
      </c>
      <c r="J24" s="144">
        <v>3</v>
      </c>
      <c r="K24" s="144">
        <v>2</v>
      </c>
      <c r="L24" s="144">
        <v>2</v>
      </c>
      <c r="M24" s="144">
        <v>2</v>
      </c>
      <c r="N24" s="144">
        <v>2</v>
      </c>
      <c r="O24" s="144">
        <v>3</v>
      </c>
      <c r="P24" s="144">
        <v>3</v>
      </c>
      <c r="Q24" s="144">
        <v>3</v>
      </c>
      <c r="R24" s="144">
        <v>3</v>
      </c>
    </row>
    <row r="25" spans="1:20">
      <c r="A25" s="461"/>
      <c r="B25" s="462"/>
      <c r="C25" s="463"/>
      <c r="D25" s="486"/>
      <c r="E25" s="490" t="s">
        <v>171</v>
      </c>
      <c r="F25" s="490"/>
      <c r="G25" s="145">
        <f>G23*D23</f>
        <v>171600</v>
      </c>
      <c r="H25" s="145">
        <f>D23*H23</f>
        <v>171600</v>
      </c>
      <c r="I25" s="145">
        <f>I23*D23</f>
        <v>171600</v>
      </c>
      <c r="J25" s="145">
        <f>D23*J23</f>
        <v>171600</v>
      </c>
      <c r="K25" s="145">
        <f>D23*K23</f>
        <v>85800</v>
      </c>
      <c r="L25" s="145">
        <f>D23*L23</f>
        <v>85800</v>
      </c>
      <c r="M25" s="145">
        <f>D23*M23</f>
        <v>85800</v>
      </c>
      <c r="N25" s="145">
        <f>D23*N23</f>
        <v>114400</v>
      </c>
      <c r="O25" s="145">
        <f>D23*O23</f>
        <v>155650</v>
      </c>
      <c r="P25" s="145">
        <f>D23*P23</f>
        <v>171600</v>
      </c>
      <c r="Q25" s="145">
        <f>D23*Q23</f>
        <v>171600</v>
      </c>
      <c r="R25" s="145">
        <f>D23*R23</f>
        <v>171600</v>
      </c>
    </row>
    <row r="27" spans="1:20" ht="23.25" customHeight="1">
      <c r="A27" s="476" t="s">
        <v>228</v>
      </c>
      <c r="B27" s="477"/>
      <c r="C27" s="478"/>
      <c r="D27" s="158" t="s">
        <v>165</v>
      </c>
      <c r="E27" s="487" t="s">
        <v>61</v>
      </c>
      <c r="F27" s="487"/>
      <c r="G27" s="156" t="d">
        <v>2020-01-01</v>
      </c>
      <c r="H27" s="156" t="d">
        <v>2020-02-01</v>
      </c>
      <c r="I27" s="156" t="d">
        <v>2020-03-01</v>
      </c>
      <c r="J27" s="156" t="d">
        <v>2020-04-01</v>
      </c>
      <c r="K27" s="156" t="d">
        <v>2020-05-01</v>
      </c>
      <c r="L27" s="156" t="d">
        <v>2020-06-01</v>
      </c>
      <c r="M27" s="156" t="d">
        <v>2020-07-01</v>
      </c>
      <c r="N27" s="156" t="d">
        <v>2020-08-01</v>
      </c>
      <c r="O27" s="157" t="d">
        <v>2020-09-01</v>
      </c>
      <c r="P27" s="156" t="d">
        <v>2020-10-01</v>
      </c>
      <c r="Q27" s="157" t="d">
        <v>2020-11-01</v>
      </c>
      <c r="R27" s="156" t="d">
        <v>2020-12-01</v>
      </c>
    </row>
    <row r="28" spans="1:20">
      <c r="A28" s="458" t="s">
        <v>47</v>
      </c>
      <c r="B28" s="459"/>
      <c r="C28" s="460"/>
      <c r="D28" s="491">
        <v>100</v>
      </c>
      <c r="E28" s="493" t="s">
        <v>169</v>
      </c>
      <c r="F28" s="493"/>
      <c r="G28" s="149">
        <v>2568</v>
      </c>
      <c r="H28" s="149">
        <v>2708</v>
      </c>
      <c r="I28" s="149">
        <v>2912</v>
      </c>
      <c r="J28" s="149">
        <v>2912</v>
      </c>
      <c r="K28" s="149">
        <v>3120</v>
      </c>
      <c r="L28" s="149">
        <v>3120</v>
      </c>
      <c r="M28" s="149">
        <v>3120</v>
      </c>
      <c r="N28" s="149">
        <v>3120</v>
      </c>
      <c r="O28" s="149">
        <v>3744</v>
      </c>
      <c r="P28" s="149">
        <v>3952</v>
      </c>
      <c r="Q28" s="149">
        <v>4160</v>
      </c>
      <c r="R28" s="149">
        <v>4690</v>
      </c>
      <c r="S28" s="140"/>
      <c r="T28" s="310"/>
    </row>
    <row r="29" spans="1:20">
      <c r="A29" s="479"/>
      <c r="B29" s="480"/>
      <c r="C29" s="481"/>
      <c r="D29" s="492"/>
      <c r="E29" s="493" t="s">
        <v>170</v>
      </c>
      <c r="F29" s="493"/>
      <c r="G29" s="149">
        <v>12</v>
      </c>
      <c r="H29" s="149">
        <v>13</v>
      </c>
      <c r="I29" s="149">
        <v>14</v>
      </c>
      <c r="J29" s="149">
        <v>14</v>
      </c>
      <c r="K29" s="149">
        <v>15</v>
      </c>
      <c r="L29" s="149">
        <v>15</v>
      </c>
      <c r="M29" s="149">
        <v>15</v>
      </c>
      <c r="N29" s="149">
        <v>15</v>
      </c>
      <c r="O29" s="149">
        <v>18</v>
      </c>
      <c r="P29" s="149">
        <v>19</v>
      </c>
      <c r="Q29" s="149">
        <v>20</v>
      </c>
      <c r="R29" s="149">
        <v>23</v>
      </c>
    </row>
    <row r="30" spans="1:20">
      <c r="A30" s="461"/>
      <c r="B30" s="462"/>
      <c r="C30" s="463"/>
      <c r="D30" s="451"/>
      <c r="E30" s="493" t="s">
        <v>171</v>
      </c>
      <c r="F30" s="493"/>
      <c r="G30" s="150">
        <f>D28*G28</f>
        <v>256800</v>
      </c>
      <c r="H30" s="150">
        <f>D28*H28</f>
        <v>270800</v>
      </c>
      <c r="I30" s="150">
        <f>D28*I28</f>
        <v>291200</v>
      </c>
      <c r="J30" s="150">
        <f>D28*J28</f>
        <v>291200</v>
      </c>
      <c r="K30" s="150">
        <f>D28*K28</f>
        <v>312000</v>
      </c>
      <c r="L30" s="150">
        <f>D28*L28</f>
        <v>312000</v>
      </c>
      <c r="M30" s="150">
        <f>D28*M28</f>
        <v>312000</v>
      </c>
      <c r="N30" s="150">
        <f>D28*N28</f>
        <v>312000</v>
      </c>
      <c r="O30" s="150">
        <f>D28*O28</f>
        <v>374400</v>
      </c>
      <c r="P30" s="150">
        <f>D28*P28</f>
        <v>395200</v>
      </c>
      <c r="Q30" s="150">
        <f>D28*Q28</f>
        <v>416000</v>
      </c>
      <c r="R30" s="150">
        <f>D28*R28</f>
        <v>469000</v>
      </c>
    </row>
    <row r="31" spans="1:20" ht="17.25">
      <c r="A31" s="458" t="s">
        <v>160</v>
      </c>
      <c r="B31" s="459"/>
      <c r="C31" s="460"/>
      <c r="D31" s="491">
        <v>370</v>
      </c>
      <c r="E31" s="494" t="s">
        <v>172</v>
      </c>
      <c r="F31" s="494"/>
      <c r="G31" s="151">
        <v>468</v>
      </c>
      <c r="H31" s="151">
        <v>468</v>
      </c>
      <c r="I31" s="151">
        <v>312</v>
      </c>
      <c r="J31" s="151">
        <v>312</v>
      </c>
      <c r="K31" s="151">
        <v>118</v>
      </c>
      <c r="L31" s="151">
        <v>118</v>
      </c>
      <c r="M31" s="151">
        <v>118</v>
      </c>
      <c r="N31" s="151">
        <v>118</v>
      </c>
      <c r="O31" s="151">
        <v>172</v>
      </c>
      <c r="P31" s="151">
        <v>312</v>
      </c>
      <c r="Q31" s="151">
        <v>468</v>
      </c>
      <c r="R31" s="151">
        <v>468</v>
      </c>
      <c r="S31" s="152"/>
      <c r="T31" s="311"/>
    </row>
    <row r="32" spans="1:20">
      <c r="A32" s="479"/>
      <c r="B32" s="480"/>
      <c r="C32" s="481"/>
      <c r="D32" s="492"/>
      <c r="E32" s="494" t="s">
        <v>170</v>
      </c>
      <c r="F32" s="494"/>
      <c r="G32" s="151">
        <v>3</v>
      </c>
      <c r="H32" s="151">
        <v>3</v>
      </c>
      <c r="I32" s="151">
        <v>2</v>
      </c>
      <c r="J32" s="151">
        <v>2</v>
      </c>
      <c r="K32" s="151">
        <v>1</v>
      </c>
      <c r="L32" s="151">
        <v>1</v>
      </c>
      <c r="M32" s="151">
        <v>1</v>
      </c>
      <c r="N32" s="151">
        <v>1</v>
      </c>
      <c r="O32" s="151">
        <v>2</v>
      </c>
      <c r="P32" s="151">
        <v>2</v>
      </c>
      <c r="Q32" s="151">
        <v>3</v>
      </c>
      <c r="R32" s="151">
        <v>3</v>
      </c>
      <c r="S32" s="1"/>
    </row>
    <row r="33" spans="1:20">
      <c r="A33" s="461"/>
      <c r="B33" s="462"/>
      <c r="C33" s="463"/>
      <c r="D33" s="451"/>
      <c r="E33" s="494" t="s">
        <v>171</v>
      </c>
      <c r="F33" s="494"/>
      <c r="G33" s="153">
        <f>D31*G31</f>
        <v>173160</v>
      </c>
      <c r="H33" s="153">
        <f>D31*H31</f>
        <v>173160</v>
      </c>
      <c r="I33" s="153">
        <f>D31*I31</f>
        <v>115440</v>
      </c>
      <c r="J33" s="153">
        <f>D31*J31</f>
        <v>115440</v>
      </c>
      <c r="K33" s="153">
        <f>D31*K31</f>
        <v>43660</v>
      </c>
      <c r="L33" s="153">
        <f>D31*L31</f>
        <v>43660</v>
      </c>
      <c r="M33" s="153">
        <f>D31*M31</f>
        <v>43660</v>
      </c>
      <c r="N33" s="153">
        <f>D31*N31</f>
        <v>43660</v>
      </c>
      <c r="O33" s="153">
        <f>D31*O31</f>
        <v>63640</v>
      </c>
      <c r="P33" s="153">
        <f>D31*P31</f>
        <v>115440</v>
      </c>
      <c r="Q33" s="153">
        <f>D31*Q31</f>
        <v>173160</v>
      </c>
      <c r="R33" s="153">
        <f>D31*R31</f>
        <v>173160</v>
      </c>
      <c r="S33" s="1"/>
    </row>
    <row r="34" spans="1:20">
      <c r="A34" s="483" t="s">
        <v>162</v>
      </c>
      <c r="B34" s="483"/>
      <c r="C34" s="483"/>
      <c r="D34" s="495">
        <v>275</v>
      </c>
      <c r="E34" s="497" t="s">
        <v>169</v>
      </c>
      <c r="F34" s="497"/>
      <c r="G34" s="154">
        <v>1248</v>
      </c>
      <c r="H34" s="154">
        <v>1248</v>
      </c>
      <c r="I34" s="154">
        <v>1040</v>
      </c>
      <c r="J34" s="154">
        <v>1040</v>
      </c>
      <c r="K34" s="154">
        <v>862</v>
      </c>
      <c r="L34" s="154">
        <v>832</v>
      </c>
      <c r="M34" s="154">
        <v>832</v>
      </c>
      <c r="N34" s="154">
        <v>832</v>
      </c>
      <c r="O34" s="154">
        <v>1040</v>
      </c>
      <c r="P34" s="154">
        <v>1248</v>
      </c>
      <c r="Q34" s="154">
        <v>1248</v>
      </c>
      <c r="R34" s="154">
        <v>1248</v>
      </c>
      <c r="S34" s="140"/>
      <c r="T34" s="310"/>
    </row>
    <row r="35" spans="1:20">
      <c r="A35" s="483"/>
      <c r="B35" s="483"/>
      <c r="C35" s="483"/>
      <c r="D35" s="496"/>
      <c r="E35" s="497" t="s">
        <v>170</v>
      </c>
      <c r="F35" s="497"/>
      <c r="G35" s="154">
        <v>6</v>
      </c>
      <c r="H35" s="154">
        <v>6</v>
      </c>
      <c r="I35" s="154">
        <v>5</v>
      </c>
      <c r="J35" s="154">
        <v>5</v>
      </c>
      <c r="K35" s="154">
        <v>5</v>
      </c>
      <c r="L35" s="154">
        <v>4</v>
      </c>
      <c r="M35" s="154">
        <v>4</v>
      </c>
      <c r="N35" s="154">
        <v>4</v>
      </c>
      <c r="O35" s="154">
        <v>5</v>
      </c>
      <c r="P35" s="154">
        <v>6</v>
      </c>
      <c r="Q35" s="154">
        <v>6</v>
      </c>
      <c r="R35" s="154">
        <v>6</v>
      </c>
    </row>
    <row r="36" spans="1:20">
      <c r="A36" s="483"/>
      <c r="B36" s="483"/>
      <c r="C36" s="483"/>
      <c r="D36" s="496"/>
      <c r="E36" s="497" t="s">
        <v>171</v>
      </c>
      <c r="F36" s="497"/>
      <c r="G36" s="146">
        <f>D34*G34</f>
        <v>343200</v>
      </c>
      <c r="H36" s="146">
        <f>D34*H34</f>
        <v>343200</v>
      </c>
      <c r="I36" s="146">
        <f>D34*I34</f>
        <v>286000</v>
      </c>
      <c r="J36" s="146">
        <f>D34*J34</f>
        <v>286000</v>
      </c>
      <c r="K36" s="146">
        <f>D34*K34</f>
        <v>237050</v>
      </c>
      <c r="L36" s="146">
        <f>D34*L34</f>
        <v>228800</v>
      </c>
      <c r="M36" s="146">
        <f>D34*M34</f>
        <v>228800</v>
      </c>
      <c r="N36" s="146">
        <f>D34*N34</f>
        <v>228800</v>
      </c>
      <c r="O36" s="146">
        <f>D34*O34</f>
        <v>286000</v>
      </c>
      <c r="P36" s="146">
        <f>D34*P34</f>
        <v>343200</v>
      </c>
      <c r="Q36" s="146">
        <f>D34*Q34</f>
        <v>343200</v>
      </c>
      <c r="R36" s="146">
        <f>D34*R34</f>
        <v>343200</v>
      </c>
      <c r="S36" s="18"/>
    </row>
    <row r="37" spans="1:20">
      <c r="A37" s="482"/>
      <c r="B37" s="482"/>
      <c r="C37" s="482"/>
      <c r="D37" s="94"/>
      <c r="E37" s="94"/>
      <c r="F37" s="95"/>
      <c r="G37" s="95"/>
      <c r="H37" s="95"/>
      <c r="I37" s="95"/>
      <c r="J37" s="95"/>
      <c r="K37" s="95"/>
      <c r="L37" s="95"/>
      <c r="M37" s="95"/>
      <c r="N37" s="95"/>
      <c r="O37" s="95"/>
      <c r="P37" s="95"/>
      <c r="Q37" s="95"/>
      <c r="R37" s="47"/>
      <c r="S37" s="47"/>
      <c r="T37" s="47"/>
    </row>
    <row r="38" spans="1:20">
      <c r="A38" s="482"/>
      <c r="B38" s="482"/>
      <c r="C38" s="482"/>
      <c r="D38" s="94"/>
      <c r="E38" s="94"/>
      <c r="F38" s="95"/>
      <c r="G38" s="95"/>
      <c r="H38" s="95"/>
      <c r="I38" s="95"/>
      <c r="J38" s="95"/>
      <c r="K38" s="95"/>
      <c r="L38" s="95"/>
      <c r="M38" s="95"/>
      <c r="N38" s="95"/>
      <c r="O38" s="95"/>
      <c r="P38" s="95"/>
      <c r="Q38" s="95"/>
      <c r="R38" s="47"/>
      <c r="S38" s="47"/>
      <c r="T38" s="47"/>
    </row>
    <row r="39" spans="1:20" ht="23.25" customHeight="1">
      <c r="A39" s="476" t="s">
        <v>228</v>
      </c>
      <c r="B39" s="477"/>
      <c r="C39" s="478"/>
      <c r="D39" s="155" t="s">
        <v>165</v>
      </c>
      <c r="E39" s="487" t="s">
        <v>61</v>
      </c>
      <c r="F39" s="487"/>
      <c r="G39" s="156" t="d">
        <v>2021-01-01</v>
      </c>
      <c r="H39" s="156" t="d">
        <v>2021-02-01</v>
      </c>
      <c r="I39" s="156" t="d">
        <v>2021-03-01</v>
      </c>
      <c r="J39" s="156" t="d">
        <v>2021-04-01</v>
      </c>
      <c r="K39" s="156" t="d">
        <v>2021-05-01</v>
      </c>
      <c r="L39" s="156" t="d">
        <v>2021-06-01</v>
      </c>
      <c r="M39" s="156" t="d">
        <v>2021-07-01</v>
      </c>
      <c r="N39" s="156" t="d">
        <v>2021-08-01</v>
      </c>
      <c r="O39" s="157" t="d">
        <v>2021-09-01</v>
      </c>
      <c r="P39" s="156" t="d">
        <v>2021-10-01</v>
      </c>
      <c r="Q39" s="157" t="d">
        <v>2021-11-01</v>
      </c>
      <c r="R39" s="156" t="d">
        <v>2021-12-01</v>
      </c>
    </row>
    <row r="40" spans="1:20">
      <c r="A40" s="458" t="s">
        <v>47</v>
      </c>
      <c r="B40" s="459"/>
      <c r="C40" s="460"/>
      <c r="D40" s="491">
        <v>100</v>
      </c>
      <c r="E40" s="498" t="s">
        <v>169</v>
      </c>
      <c r="F40" s="498"/>
      <c r="G40" s="160">
        <v>4784</v>
      </c>
      <c r="H40" s="160">
        <v>4784</v>
      </c>
      <c r="I40" s="160">
        <v>4393</v>
      </c>
      <c r="J40" s="160">
        <v>4576</v>
      </c>
      <c r="K40" s="160">
        <v>4576</v>
      </c>
      <c r="L40" s="160">
        <v>4576</v>
      </c>
      <c r="M40" s="160">
        <v>4576</v>
      </c>
      <c r="N40" s="160">
        <v>4784</v>
      </c>
      <c r="O40" s="160">
        <v>5616</v>
      </c>
      <c r="P40" s="160">
        <v>5616</v>
      </c>
      <c r="Q40" s="160">
        <v>6032</v>
      </c>
      <c r="R40" s="160">
        <v>6240</v>
      </c>
      <c r="S40" s="140"/>
      <c r="T40" s="311"/>
    </row>
    <row r="41" spans="1:20">
      <c r="A41" s="479"/>
      <c r="B41" s="480"/>
      <c r="C41" s="481"/>
      <c r="D41" s="492"/>
      <c r="E41" s="498" t="s">
        <v>170</v>
      </c>
      <c r="F41" s="498"/>
      <c r="G41" s="160">
        <v>23</v>
      </c>
      <c r="H41" s="160">
        <v>23</v>
      </c>
      <c r="I41" s="160">
        <v>23</v>
      </c>
      <c r="J41" s="160">
        <v>22</v>
      </c>
      <c r="K41" s="160">
        <v>22</v>
      </c>
      <c r="L41" s="160">
        <v>22</v>
      </c>
      <c r="M41" s="160">
        <v>22</v>
      </c>
      <c r="N41" s="160">
        <v>23</v>
      </c>
      <c r="O41" s="160">
        <v>27</v>
      </c>
      <c r="P41" s="160">
        <v>27</v>
      </c>
      <c r="Q41" s="160">
        <v>29</v>
      </c>
      <c r="R41" s="160">
        <v>30</v>
      </c>
    </row>
    <row r="42" spans="1:20">
      <c r="A42" s="461"/>
      <c r="B42" s="462"/>
      <c r="C42" s="463"/>
      <c r="D42" s="451"/>
      <c r="E42" s="498" t="s">
        <v>171</v>
      </c>
      <c r="F42" s="498"/>
      <c r="G42" s="147">
        <f>D40*G40</f>
        <v>478400</v>
      </c>
      <c r="H42" s="147">
        <f>D40*H40</f>
        <v>478400</v>
      </c>
      <c r="I42" s="147">
        <f>D40*I40</f>
        <v>439300</v>
      </c>
      <c r="J42" s="147">
        <f>D40*J40</f>
        <v>457600</v>
      </c>
      <c r="K42" s="147">
        <f>D40*K40</f>
        <v>457600</v>
      </c>
      <c r="L42" s="147">
        <f>D40*L40</f>
        <v>457600</v>
      </c>
      <c r="M42" s="147">
        <f>D40*M40</f>
        <v>457600</v>
      </c>
      <c r="N42" s="147">
        <f>D40*N40</f>
        <v>478400</v>
      </c>
      <c r="O42" s="147">
        <f>D40*O40</f>
        <v>561600</v>
      </c>
      <c r="P42" s="147">
        <f>D40*P40</f>
        <v>561600</v>
      </c>
      <c r="Q42" s="147">
        <f>D40*Q40</f>
        <v>603200</v>
      </c>
      <c r="R42" s="147">
        <f>D40*R40</f>
        <v>624000</v>
      </c>
    </row>
    <row r="43" spans="1:20" ht="17.25">
      <c r="A43" s="458" t="s">
        <v>160</v>
      </c>
      <c r="B43" s="459"/>
      <c r="C43" s="460"/>
      <c r="D43" s="491">
        <v>370</v>
      </c>
      <c r="E43" s="499" t="s">
        <v>172</v>
      </c>
      <c r="F43" s="499"/>
      <c r="G43" s="161">
        <v>580</v>
      </c>
      <c r="H43" s="161">
        <v>416</v>
      </c>
      <c r="I43" s="161">
        <v>416</v>
      </c>
      <c r="J43" s="161">
        <v>416</v>
      </c>
      <c r="K43" s="161">
        <v>208</v>
      </c>
      <c r="L43" s="161">
        <v>208</v>
      </c>
      <c r="M43" s="161">
        <v>208</v>
      </c>
      <c r="N43" s="161">
        <v>416</v>
      </c>
      <c r="O43" s="161">
        <v>416</v>
      </c>
      <c r="P43" s="161">
        <v>468</v>
      </c>
      <c r="Q43" s="161">
        <v>624</v>
      </c>
      <c r="R43" s="161">
        <v>832</v>
      </c>
      <c r="S43" s="185"/>
      <c r="T43" s="311"/>
    </row>
    <row r="44" spans="1:20">
      <c r="A44" s="479"/>
      <c r="B44" s="480"/>
      <c r="C44" s="481"/>
      <c r="D44" s="492"/>
      <c r="E44" s="499" t="s">
        <v>170</v>
      </c>
      <c r="F44" s="499"/>
      <c r="G44" s="161">
        <v>4</v>
      </c>
      <c r="H44" s="161">
        <v>3</v>
      </c>
      <c r="I44" s="161">
        <v>3</v>
      </c>
      <c r="J44" s="161">
        <v>3</v>
      </c>
      <c r="K44" s="161">
        <v>2</v>
      </c>
      <c r="L44" s="161">
        <v>2</v>
      </c>
      <c r="M44" s="161">
        <v>2</v>
      </c>
      <c r="N44" s="161">
        <v>3</v>
      </c>
      <c r="O44" s="161">
        <v>3</v>
      </c>
      <c r="P44" s="161">
        <v>3</v>
      </c>
      <c r="Q44" s="161">
        <v>4</v>
      </c>
      <c r="R44" s="161">
        <v>6</v>
      </c>
      <c r="S44" s="186"/>
      <c r="T44" s="14"/>
    </row>
    <row r="45" spans="1:20">
      <c r="A45" s="461"/>
      <c r="B45" s="462"/>
      <c r="C45" s="463"/>
      <c r="D45" s="451"/>
      <c r="E45" s="499" t="s">
        <v>171</v>
      </c>
      <c r="F45" s="499"/>
      <c r="G45" s="162">
        <f>D43*G43</f>
        <v>214600</v>
      </c>
      <c r="H45" s="162">
        <f>D43*H43</f>
        <v>153920</v>
      </c>
      <c r="I45" s="162">
        <f>D43*I43</f>
        <v>153920</v>
      </c>
      <c r="J45" s="162">
        <f>D43*J43</f>
        <v>153920</v>
      </c>
      <c r="K45" s="162">
        <f>D43*K43</f>
        <v>76960</v>
      </c>
      <c r="L45" s="162">
        <f>D43*L43</f>
        <v>76960</v>
      </c>
      <c r="M45" s="162">
        <f>D43*M43</f>
        <v>76960</v>
      </c>
      <c r="N45" s="162">
        <f>D43*N43</f>
        <v>153920</v>
      </c>
      <c r="O45" s="162">
        <f>D43*O43</f>
        <v>153920</v>
      </c>
      <c r="P45" s="162">
        <f>D43*P43</f>
        <v>173160</v>
      </c>
      <c r="Q45" s="162">
        <f>D43*Q43</f>
        <v>230880</v>
      </c>
      <c r="R45" s="162">
        <f>D43*R43</f>
        <v>307840</v>
      </c>
    </row>
    <row r="46" spans="1:20">
      <c r="A46" s="458" t="s">
        <v>162</v>
      </c>
      <c r="B46" s="459"/>
      <c r="C46" s="460"/>
      <c r="D46" s="491">
        <v>275</v>
      </c>
      <c r="E46" s="500" t="s">
        <v>169</v>
      </c>
      <c r="F46" s="500"/>
      <c r="G46" s="163">
        <v>1664</v>
      </c>
      <c r="H46" s="163">
        <v>1872</v>
      </c>
      <c r="I46" s="163">
        <v>1456</v>
      </c>
      <c r="J46" s="163">
        <v>1248</v>
      </c>
      <c r="K46" s="163">
        <v>1248</v>
      </c>
      <c r="L46" s="163">
        <v>1248</v>
      </c>
      <c r="M46" s="163">
        <v>1248</v>
      </c>
      <c r="N46" s="163">
        <v>1456</v>
      </c>
      <c r="O46" s="163">
        <v>1664</v>
      </c>
      <c r="P46" s="163">
        <v>1721</v>
      </c>
      <c r="Q46" s="163">
        <v>1872</v>
      </c>
      <c r="R46" s="163">
        <v>2496</v>
      </c>
      <c r="S46" s="187">
        <f>SUM(G46:R46)</f>
        <v>19193</v>
      </c>
      <c r="T46" s="312">
        <v>19193</v>
      </c>
    </row>
    <row r="47" spans="1:20">
      <c r="A47" s="479"/>
      <c r="B47" s="480"/>
      <c r="C47" s="481"/>
      <c r="D47" s="492"/>
      <c r="E47" s="500" t="s">
        <v>170</v>
      </c>
      <c r="F47" s="500"/>
      <c r="G47" s="163">
        <v>8</v>
      </c>
      <c r="H47" s="163">
        <v>9</v>
      </c>
      <c r="I47" s="163">
        <v>7</v>
      </c>
      <c r="J47" s="163">
        <v>6</v>
      </c>
      <c r="K47" s="163">
        <v>6</v>
      </c>
      <c r="L47" s="163">
        <v>6</v>
      </c>
      <c r="M47" s="163">
        <v>6</v>
      </c>
      <c r="N47" s="163">
        <v>7</v>
      </c>
      <c r="O47" s="163">
        <v>8</v>
      </c>
      <c r="P47" s="163">
        <v>9</v>
      </c>
      <c r="Q47" s="163">
        <v>9</v>
      </c>
      <c r="R47" s="163">
        <v>12</v>
      </c>
      <c r="S47" s="186"/>
      <c r="T47" s="14"/>
    </row>
    <row r="48" spans="1:20">
      <c r="A48" s="461"/>
      <c r="B48" s="462"/>
      <c r="C48" s="463"/>
      <c r="D48" s="451"/>
      <c r="E48" s="500" t="s">
        <v>171</v>
      </c>
      <c r="F48" s="500"/>
      <c r="G48" s="148">
        <f>D46*G46</f>
        <v>457600</v>
      </c>
      <c r="H48" s="148">
        <f>D46*H46</f>
        <v>514800</v>
      </c>
      <c r="I48" s="148">
        <f>D46*I46</f>
        <v>400400</v>
      </c>
      <c r="J48" s="148">
        <f>D46*J46</f>
        <v>343200</v>
      </c>
      <c r="K48" s="148">
        <f>D46*K46</f>
        <v>343200</v>
      </c>
      <c r="L48" s="148">
        <f>D46*L46</f>
        <v>343200</v>
      </c>
      <c r="M48" s="148">
        <f>D46*M46</f>
        <v>343200</v>
      </c>
      <c r="N48" s="148">
        <f>D46*N46</f>
        <v>400400</v>
      </c>
      <c r="O48" s="148">
        <f>D46*O46</f>
        <v>457600</v>
      </c>
      <c r="P48" s="148">
        <f>D46*P46</f>
        <v>473275</v>
      </c>
      <c r="Q48" s="148">
        <f>D46*Q46</f>
        <v>514800</v>
      </c>
      <c r="R48" s="148">
        <f>D46*R46</f>
        <v>686400</v>
      </c>
      <c r="S48" s="19"/>
    </row>
  </sheetData>
  <mergeCells count="60">
    <mergeCell ref="A9:E9"/>
    <mergeCell ref="A10:E13"/>
    <mergeCell ref="G9:K9"/>
    <mergeCell ref="G10:K13"/>
    <mergeCell ref="M9:Q9"/>
    <mergeCell ref="M10:Q13"/>
    <mergeCell ref="A46:C48"/>
    <mergeCell ref="D46:D48"/>
    <mergeCell ref="E46:F46"/>
    <mergeCell ref="E47:F47"/>
    <mergeCell ref="E48:F48"/>
    <mergeCell ref="D40:D42"/>
    <mergeCell ref="E40:F40"/>
    <mergeCell ref="E41:F41"/>
    <mergeCell ref="E42:F42"/>
    <mergeCell ref="A43:C45"/>
    <mergeCell ref="D43:D45"/>
    <mergeCell ref="E43:F43"/>
    <mergeCell ref="E44:F44"/>
    <mergeCell ref="E45:F45"/>
    <mergeCell ref="A40:C42"/>
    <mergeCell ref="D34:D36"/>
    <mergeCell ref="E34:F34"/>
    <mergeCell ref="E35:F35"/>
    <mergeCell ref="E36:F36"/>
    <mergeCell ref="A39:C39"/>
    <mergeCell ref="E39:F39"/>
    <mergeCell ref="A38:C38"/>
    <mergeCell ref="A31:C33"/>
    <mergeCell ref="D31:D33"/>
    <mergeCell ref="E31:F31"/>
    <mergeCell ref="E32:F32"/>
    <mergeCell ref="E33:F33"/>
    <mergeCell ref="E27:F27"/>
    <mergeCell ref="A28:C30"/>
    <mergeCell ref="D28:D30"/>
    <mergeCell ref="E28:F28"/>
    <mergeCell ref="E29:F29"/>
    <mergeCell ref="E30:F30"/>
    <mergeCell ref="A23:C25"/>
    <mergeCell ref="D23:D25"/>
    <mergeCell ref="E23:F23"/>
    <mergeCell ref="E24:F24"/>
    <mergeCell ref="E25:F25"/>
    <mergeCell ref="A6:P7"/>
    <mergeCell ref="A16:C16"/>
    <mergeCell ref="A27:C27"/>
    <mergeCell ref="A17:C19"/>
    <mergeCell ref="A37:C37"/>
    <mergeCell ref="A34:C36"/>
    <mergeCell ref="D17:D19"/>
    <mergeCell ref="E16:F16"/>
    <mergeCell ref="E17:F17"/>
    <mergeCell ref="E18:F18"/>
    <mergeCell ref="E19:F19"/>
    <mergeCell ref="A20:C22"/>
    <mergeCell ref="D20:D22"/>
    <mergeCell ref="E20:F20"/>
    <mergeCell ref="E21:F21"/>
    <mergeCell ref="E22:F22"/>
  </mergeCells>
  <phoneticPr fontId="40" type="noConversion"/>
  <pageMargins left="0.25" right="0.25" top="0.75" bottom="0.75" header="0.3" footer="0.3"/>
  <pageSetup paperSize="5" orientation="landscape" r:id="rId1"/>
  <ignoredErrors>
    <ignoredError sqref="K19" formula="1"/>
  </ignoredErrors>
  <drawing r:id="rId2"/>
</worksheet>
</file>

<file path=xl/worksheets/sheet6.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77"/>
  <sheetViews>
    <sheetView showGridLines="0" topLeftCell="A6" workbookViewId="0">
      <selection activeCell="C19" sqref="C19:N19"/>
    </sheetView>
  </sheetViews>
  <sheetFormatPr baseColWidth="10" defaultRowHeight="15"/>
  <cols>
    <col min="5" max="5" width="13.7109375" customWidth="1"/>
    <col min="7" max="7" width="11.85546875" customWidth="1"/>
    <col min="11" max="11" width="12.28515625" bestFit="1" customWidth="1"/>
    <col min="13" max="13" width="15.85546875" customWidth="1"/>
    <col min="15" max="15" width="13.7109375" customWidth="1"/>
    <col min="16" max="16" width="13.85546875" customWidth="1"/>
  </cols>
  <sheetData>
    <row r="1" spans="1:27" s="9" customFormat="1"/>
    <row r="2" spans="1:27" s="9" customFormat="1"/>
    <row r="3" spans="1:27" s="9" customFormat="1"/>
    <row r="4" spans="1:27" s="9" customFormat="1"/>
    <row r="6" spans="1:27" ht="15" customHeight="1">
      <c r="A6" s="428" t="s">
        <v>21</v>
      </c>
      <c r="B6" s="428"/>
      <c r="C6" s="428"/>
      <c r="D6" s="428"/>
      <c r="E6" s="428"/>
      <c r="F6" s="428"/>
      <c r="G6" s="428"/>
      <c r="H6" s="428"/>
      <c r="I6" s="428"/>
      <c r="J6" s="428"/>
      <c r="K6" s="428"/>
      <c r="L6" s="428"/>
      <c r="M6" s="428"/>
      <c r="N6" s="428"/>
      <c r="O6" s="10"/>
      <c r="P6" s="10"/>
      <c r="Q6" s="10"/>
      <c r="R6" s="10"/>
      <c r="S6" s="10"/>
      <c r="T6" s="10"/>
      <c r="U6" s="10"/>
      <c r="V6" s="10"/>
      <c r="W6" s="10"/>
      <c r="X6" s="10"/>
      <c r="Y6" s="10"/>
      <c r="Z6" s="10"/>
      <c r="AA6" s="10"/>
    </row>
    <row r="7" spans="1:27" ht="15" customHeight="1">
      <c r="A7" s="428"/>
      <c r="B7" s="428"/>
      <c r="C7" s="428"/>
      <c r="D7" s="428"/>
      <c r="E7" s="428"/>
      <c r="F7" s="428"/>
      <c r="G7" s="428"/>
      <c r="H7" s="428"/>
      <c r="I7" s="428"/>
      <c r="J7" s="428"/>
      <c r="K7" s="428"/>
      <c r="L7" s="428"/>
      <c r="M7" s="428"/>
      <c r="N7" s="428"/>
      <c r="O7" s="10"/>
      <c r="P7" s="10"/>
      <c r="Q7" s="10"/>
      <c r="R7" s="10"/>
      <c r="S7" s="10"/>
      <c r="T7" s="10"/>
      <c r="U7" s="10"/>
      <c r="V7" s="10"/>
      <c r="W7" s="10"/>
      <c r="X7" s="10"/>
      <c r="Y7" s="10"/>
      <c r="Z7" s="10"/>
      <c r="AA7" s="10"/>
    </row>
    <row r="10" spans="1:27" ht="23.25" customHeight="1">
      <c r="A10" s="516" t="s">
        <v>61</v>
      </c>
      <c r="B10" s="517"/>
      <c r="C10" s="164" t="d">
        <v>2019-01-01</v>
      </c>
      <c r="D10" s="164" t="d">
        <v>2019-02-01</v>
      </c>
      <c r="E10" s="164" t="d">
        <v>2019-03-01</v>
      </c>
      <c r="F10" s="164" t="d">
        <v>2019-04-01</v>
      </c>
      <c r="G10" s="164" t="d">
        <v>2019-05-01</v>
      </c>
      <c r="H10" s="164" t="d">
        <v>2019-06-01</v>
      </c>
      <c r="I10" s="164" t="d">
        <v>2019-07-01</v>
      </c>
      <c r="J10" s="164" t="d">
        <v>2019-08-01</v>
      </c>
      <c r="K10" s="167" t="d">
        <v>2019-09-01</v>
      </c>
      <c r="L10" s="164" t="d">
        <v>2019-10-01</v>
      </c>
      <c r="M10" s="164" t="d">
        <v>2019-11-01</v>
      </c>
      <c r="N10" s="167" t="d">
        <v>2019-12-01</v>
      </c>
    </row>
    <row r="11" spans="1:27">
      <c r="A11" s="506" t="s">
        <v>56</v>
      </c>
      <c r="B11" s="507"/>
      <c r="C11" s="179">
        <v>12000</v>
      </c>
      <c r="D11" s="179">
        <v>12000</v>
      </c>
      <c r="E11" s="179">
        <v>12000</v>
      </c>
      <c r="F11" s="179">
        <v>12000</v>
      </c>
      <c r="G11" s="179">
        <v>12000</v>
      </c>
      <c r="H11" s="179">
        <v>12000</v>
      </c>
      <c r="I11" s="179">
        <v>12000</v>
      </c>
      <c r="J11" s="179">
        <v>12000</v>
      </c>
      <c r="K11" s="179">
        <v>12000</v>
      </c>
      <c r="L11" s="179">
        <v>12000</v>
      </c>
      <c r="M11" s="179">
        <v>12000</v>
      </c>
      <c r="N11" s="179">
        <v>12000</v>
      </c>
    </row>
    <row r="12" spans="1:27">
      <c r="A12" s="506" t="s">
        <v>64</v>
      </c>
      <c r="B12" s="507"/>
      <c r="C12" s="179">
        <v>15000</v>
      </c>
      <c r="D12" s="179">
        <v>15000</v>
      </c>
      <c r="E12" s="179">
        <v>15000</v>
      </c>
      <c r="F12" s="179">
        <v>15000</v>
      </c>
      <c r="G12" s="179">
        <v>15000</v>
      </c>
      <c r="H12" s="179">
        <v>15000</v>
      </c>
      <c r="I12" s="179">
        <v>15000</v>
      </c>
      <c r="J12" s="179">
        <v>15000</v>
      </c>
      <c r="K12" s="179">
        <v>15000</v>
      </c>
      <c r="L12" s="179">
        <v>15000</v>
      </c>
      <c r="M12" s="179">
        <v>15000</v>
      </c>
      <c r="N12" s="179">
        <v>15000</v>
      </c>
      <c r="O12" s="19"/>
    </row>
    <row r="13" spans="1:27">
      <c r="A13" s="506" t="s">
        <v>57</v>
      </c>
      <c r="B13" s="507"/>
      <c r="C13" s="179">
        <v>7500</v>
      </c>
      <c r="D13" s="179">
        <v>7500</v>
      </c>
      <c r="E13" s="179">
        <v>7500</v>
      </c>
      <c r="F13" s="179">
        <v>7500</v>
      </c>
      <c r="G13" s="179">
        <v>7500</v>
      </c>
      <c r="H13" s="179">
        <v>7500</v>
      </c>
      <c r="I13" s="179">
        <v>7500</v>
      </c>
      <c r="J13" s="179">
        <v>7500</v>
      </c>
      <c r="K13" s="179">
        <v>7500</v>
      </c>
      <c r="L13" s="179">
        <v>7500</v>
      </c>
      <c r="M13" s="179">
        <v>7500</v>
      </c>
      <c r="N13" s="179">
        <v>7500</v>
      </c>
    </row>
    <row r="14" spans="1:27">
      <c r="A14" s="506" t="s">
        <v>58</v>
      </c>
      <c r="B14" s="507"/>
      <c r="C14" s="179">
        <v>1200</v>
      </c>
      <c r="D14" s="179">
        <v>1200</v>
      </c>
      <c r="E14" s="179">
        <v>1200</v>
      </c>
      <c r="F14" s="179">
        <v>1200</v>
      </c>
      <c r="G14" s="179">
        <v>1200</v>
      </c>
      <c r="H14" s="179">
        <v>1200</v>
      </c>
      <c r="I14" s="179">
        <v>1200</v>
      </c>
      <c r="J14" s="179">
        <v>1200</v>
      </c>
      <c r="K14" s="179">
        <v>1200</v>
      </c>
      <c r="L14" s="179">
        <v>1200</v>
      </c>
      <c r="M14" s="179">
        <v>1200</v>
      </c>
      <c r="N14" s="179">
        <v>1200</v>
      </c>
    </row>
    <row r="15" spans="1:27">
      <c r="A15" s="506" t="s">
        <v>60</v>
      </c>
      <c r="B15" s="507"/>
      <c r="C15" s="179">
        <v>668</v>
      </c>
      <c r="D15" s="179">
        <v>668</v>
      </c>
      <c r="E15" s="179">
        <v>668</v>
      </c>
      <c r="F15" s="179">
        <v>668</v>
      </c>
      <c r="G15" s="179">
        <v>668</v>
      </c>
      <c r="H15" s="179">
        <v>668</v>
      </c>
      <c r="I15" s="179">
        <v>668</v>
      </c>
      <c r="J15" s="179">
        <v>668</v>
      </c>
      <c r="K15" s="179">
        <v>668</v>
      </c>
      <c r="L15" s="179">
        <v>668</v>
      </c>
      <c r="M15" s="179">
        <v>668</v>
      </c>
      <c r="N15" s="179">
        <v>668</v>
      </c>
    </row>
    <row r="16" spans="1:27">
      <c r="A16" s="506" t="s">
        <v>182</v>
      </c>
      <c r="B16" s="507"/>
      <c r="C16" s="179">
        <v>483</v>
      </c>
      <c r="D16" s="179">
        <v>483</v>
      </c>
      <c r="E16" s="179">
        <v>483</v>
      </c>
      <c r="F16" s="179">
        <v>483</v>
      </c>
      <c r="G16" s="179">
        <v>483</v>
      </c>
      <c r="H16" s="179">
        <v>483</v>
      </c>
      <c r="I16" s="179">
        <v>483</v>
      </c>
      <c r="J16" s="179">
        <v>483</v>
      </c>
      <c r="K16" s="179">
        <v>483</v>
      </c>
      <c r="L16" s="179">
        <v>483</v>
      </c>
      <c r="M16" s="179">
        <v>483</v>
      </c>
      <c r="N16" s="179">
        <v>483</v>
      </c>
    </row>
    <row r="17" spans="1:17">
      <c r="A17" s="506" t="s">
        <v>181</v>
      </c>
      <c r="B17" s="507"/>
      <c r="C17" s="179">
        <v>610</v>
      </c>
      <c r="D17" s="179">
        <v>160</v>
      </c>
      <c r="E17" s="179">
        <v>160</v>
      </c>
      <c r="F17" s="179">
        <v>160</v>
      </c>
      <c r="G17" s="179">
        <v>160</v>
      </c>
      <c r="H17" s="179">
        <v>160</v>
      </c>
      <c r="I17" s="179">
        <v>160</v>
      </c>
      <c r="J17" s="179">
        <v>160</v>
      </c>
      <c r="K17" s="179">
        <v>160</v>
      </c>
      <c r="L17" s="179">
        <v>160</v>
      </c>
      <c r="M17" s="179">
        <v>160</v>
      </c>
      <c r="N17" s="179">
        <v>160</v>
      </c>
    </row>
    <row r="18" spans="1:17">
      <c r="A18" s="506" t="s">
        <v>186</v>
      </c>
      <c r="B18" s="507"/>
      <c r="C18" s="179">
        <f>1262+2600</f>
        <v>3862</v>
      </c>
      <c r="D18" s="179">
        <f>1262+2600</f>
        <v>3862</v>
      </c>
      <c r="E18" s="179">
        <f t="shared" ref="E18:N18" si="0">1262+2600</f>
        <v>3862</v>
      </c>
      <c r="F18" s="179">
        <f t="shared" si="0"/>
        <v>3862</v>
      </c>
      <c r="G18" s="179">
        <f t="shared" si="0"/>
        <v>3862</v>
      </c>
      <c r="H18" s="179">
        <f t="shared" si="0"/>
        <v>3862</v>
      </c>
      <c r="I18" s="179">
        <f t="shared" si="0"/>
        <v>3862</v>
      </c>
      <c r="J18" s="179">
        <f t="shared" si="0"/>
        <v>3862</v>
      </c>
      <c r="K18" s="179">
        <f t="shared" si="0"/>
        <v>3862</v>
      </c>
      <c r="L18" s="179">
        <f t="shared" si="0"/>
        <v>3862</v>
      </c>
      <c r="M18" s="179">
        <f t="shared" si="0"/>
        <v>3862</v>
      </c>
      <c r="N18" s="179">
        <f t="shared" si="0"/>
        <v>3862</v>
      </c>
    </row>
    <row r="19" spans="1:17">
      <c r="A19" s="506" t="s">
        <v>59</v>
      </c>
      <c r="B19" s="507"/>
      <c r="C19" s="179">
        <v>3500</v>
      </c>
      <c r="D19" s="179">
        <v>3500</v>
      </c>
      <c r="E19" s="179">
        <v>3500</v>
      </c>
      <c r="F19" s="179">
        <v>3500</v>
      </c>
      <c r="G19" s="179">
        <v>3500</v>
      </c>
      <c r="H19" s="179">
        <v>3500</v>
      </c>
      <c r="I19" s="179">
        <v>3500</v>
      </c>
      <c r="J19" s="179">
        <v>3500</v>
      </c>
      <c r="K19" s="179">
        <v>3500</v>
      </c>
      <c r="L19" s="179">
        <v>3500</v>
      </c>
      <c r="M19" s="179">
        <v>3500</v>
      </c>
      <c r="N19" s="179">
        <v>3500</v>
      </c>
    </row>
    <row r="20" spans="1:17">
      <c r="A20" s="506" t="s">
        <v>62</v>
      </c>
      <c r="B20" s="509"/>
      <c r="C20" s="93">
        <v>220</v>
      </c>
      <c r="D20" s="93">
        <v>220</v>
      </c>
      <c r="E20" s="93">
        <v>220</v>
      </c>
      <c r="F20" s="93">
        <v>220</v>
      </c>
      <c r="G20" s="93">
        <v>220</v>
      </c>
      <c r="H20" s="93">
        <v>220</v>
      </c>
      <c r="I20" s="93">
        <v>220</v>
      </c>
      <c r="J20" s="93">
        <v>220</v>
      </c>
      <c r="K20" s="93">
        <v>220</v>
      </c>
      <c r="L20" s="93">
        <v>220</v>
      </c>
      <c r="M20" s="93">
        <v>220</v>
      </c>
      <c r="N20" s="93">
        <v>220</v>
      </c>
    </row>
    <row r="21" spans="1:17">
      <c r="A21" s="506" t="s">
        <v>63</v>
      </c>
      <c r="B21" s="509"/>
      <c r="C21" s="183">
        <v>2200</v>
      </c>
      <c r="D21" s="183">
        <v>2200</v>
      </c>
      <c r="E21" s="183">
        <v>2200</v>
      </c>
      <c r="F21" s="183">
        <v>2200</v>
      </c>
      <c r="G21" s="183">
        <v>2200</v>
      </c>
      <c r="H21" s="183">
        <v>2200</v>
      </c>
      <c r="I21" s="183">
        <v>2200</v>
      </c>
      <c r="J21" s="183">
        <v>2200</v>
      </c>
      <c r="K21" s="183">
        <v>2200</v>
      </c>
      <c r="L21" s="183">
        <v>2200</v>
      </c>
      <c r="M21" s="183">
        <v>2200</v>
      </c>
      <c r="N21" s="183">
        <v>2200</v>
      </c>
    </row>
    <row r="22" spans="1:17" ht="15" customHeight="1">
      <c r="A22" s="458" t="s">
        <v>183</v>
      </c>
      <c r="B22" s="459"/>
      <c r="C22" s="456">
        <v>750</v>
      </c>
      <c r="D22" s="456">
        <v>750</v>
      </c>
      <c r="E22" s="456">
        <v>750</v>
      </c>
      <c r="F22" s="456">
        <v>750</v>
      </c>
      <c r="G22" s="456">
        <v>750</v>
      </c>
      <c r="H22" s="456">
        <v>750</v>
      </c>
      <c r="I22" s="456">
        <v>750</v>
      </c>
      <c r="J22" s="456">
        <v>750</v>
      </c>
      <c r="K22" s="456">
        <v>750</v>
      </c>
      <c r="L22" s="456">
        <v>750</v>
      </c>
      <c r="M22" s="456">
        <v>750</v>
      </c>
      <c r="N22" s="456">
        <v>750</v>
      </c>
      <c r="Q22" s="47"/>
    </row>
    <row r="23" spans="1:17">
      <c r="A23" s="461"/>
      <c r="B23" s="462"/>
      <c r="C23" s="457"/>
      <c r="D23" s="457"/>
      <c r="E23" s="457"/>
      <c r="F23" s="457"/>
      <c r="G23" s="457"/>
      <c r="H23" s="457"/>
      <c r="I23" s="457"/>
      <c r="J23" s="457"/>
      <c r="K23" s="457"/>
      <c r="L23" s="457"/>
      <c r="M23" s="457"/>
      <c r="N23" s="457"/>
      <c r="Q23" s="47"/>
    </row>
    <row r="24" spans="1:17">
      <c r="A24" s="483" t="s">
        <v>226</v>
      </c>
      <c r="B24" s="483"/>
      <c r="C24" s="93">
        <v>11000</v>
      </c>
      <c r="D24" s="93">
        <v>11000</v>
      </c>
      <c r="E24" s="93">
        <v>11000</v>
      </c>
      <c r="F24" s="93">
        <v>11000</v>
      </c>
      <c r="G24" s="93">
        <v>11000</v>
      </c>
      <c r="H24" s="93">
        <v>11000</v>
      </c>
      <c r="I24" s="93">
        <v>11000</v>
      </c>
      <c r="J24" s="93">
        <v>11000</v>
      </c>
      <c r="K24" s="93">
        <v>11000</v>
      </c>
      <c r="L24" s="93">
        <v>11000</v>
      </c>
      <c r="M24" s="93">
        <v>11000</v>
      </c>
      <c r="N24" s="93">
        <v>11000</v>
      </c>
      <c r="Q24" s="47"/>
    </row>
    <row r="25" spans="1:17">
      <c r="A25" s="182"/>
      <c r="B25" s="182"/>
      <c r="C25" s="184"/>
      <c r="D25" s="47"/>
      <c r="E25" s="191"/>
      <c r="F25" s="191"/>
      <c r="G25" s="191"/>
      <c r="H25" s="191"/>
      <c r="I25" s="191"/>
      <c r="J25" s="191"/>
      <c r="K25" s="191"/>
      <c r="L25" s="191"/>
      <c r="M25" s="191"/>
      <c r="N25" s="191"/>
      <c r="O25" s="191"/>
      <c r="P25" s="191"/>
      <c r="Q25" s="47"/>
    </row>
    <row r="26" spans="1:17">
      <c r="A26" s="182"/>
      <c r="B26" s="182"/>
      <c r="C26" s="184"/>
      <c r="D26" s="47"/>
      <c r="E26" s="191"/>
      <c r="F26" s="191"/>
      <c r="G26" s="191"/>
      <c r="H26" s="191"/>
      <c r="I26" s="191"/>
      <c r="J26" s="191"/>
      <c r="K26" s="191"/>
      <c r="L26" s="191"/>
      <c r="M26" s="191"/>
      <c r="N26" s="191"/>
      <c r="O26" s="191"/>
      <c r="P26" s="191"/>
      <c r="Q26" s="47"/>
    </row>
    <row r="27" spans="1:17" s="47" customFormat="1">
      <c r="A27" s="184"/>
      <c r="B27" s="184"/>
      <c r="C27" s="184"/>
      <c r="E27" s="191"/>
      <c r="F27" s="191"/>
      <c r="G27" s="191"/>
      <c r="H27" s="191"/>
      <c r="I27" s="191"/>
      <c r="J27" s="191"/>
      <c r="K27" s="191"/>
      <c r="L27" s="191"/>
      <c r="M27" s="191"/>
      <c r="N27" s="191"/>
      <c r="O27" s="191"/>
      <c r="P27" s="191"/>
    </row>
    <row r="28" spans="1:17" ht="22.5" customHeight="1">
      <c r="A28" s="510" t="s">
        <v>61</v>
      </c>
      <c r="B28" s="511"/>
      <c r="C28" s="192" t="d">
        <v>2020-01-01</v>
      </c>
      <c r="D28" s="192" t="d">
        <v>2020-02-01</v>
      </c>
      <c r="E28" s="192" t="d">
        <v>2020-03-01</v>
      </c>
      <c r="F28" s="192" t="d">
        <v>2020-04-01</v>
      </c>
      <c r="G28" s="192" t="d">
        <v>2020-05-01</v>
      </c>
      <c r="H28" s="192" t="d">
        <v>2020-06-01</v>
      </c>
      <c r="I28" s="192" t="d">
        <v>2020-07-01</v>
      </c>
      <c r="J28" s="192" t="d">
        <v>2020-08-01</v>
      </c>
      <c r="K28" s="193" t="d">
        <v>2020-09-01</v>
      </c>
      <c r="L28" s="192" t="d">
        <v>2020-10-01</v>
      </c>
      <c r="M28" s="192" t="d">
        <v>2020-11-01</v>
      </c>
      <c r="N28" s="193" t="d">
        <v>2020-12-01</v>
      </c>
    </row>
    <row r="29" spans="1:17">
      <c r="A29" s="506" t="s">
        <v>56</v>
      </c>
      <c r="B29" s="507"/>
      <c r="C29" s="176">
        <v>15000</v>
      </c>
      <c r="D29" s="176">
        <v>15000</v>
      </c>
      <c r="E29" s="176">
        <v>15000</v>
      </c>
      <c r="F29" s="176">
        <v>15000</v>
      </c>
      <c r="G29" s="176">
        <v>15000</v>
      </c>
      <c r="H29" s="176">
        <v>15000</v>
      </c>
      <c r="I29" s="176">
        <v>15000</v>
      </c>
      <c r="J29" s="176">
        <v>15000</v>
      </c>
      <c r="K29" s="176">
        <v>15000</v>
      </c>
      <c r="L29" s="176">
        <v>15000</v>
      </c>
      <c r="M29" s="176">
        <v>15000</v>
      </c>
      <c r="N29" s="176">
        <v>15000</v>
      </c>
    </row>
    <row r="30" spans="1:17">
      <c r="A30" s="506" t="s">
        <v>64</v>
      </c>
      <c r="B30" s="507"/>
      <c r="C30" s="176">
        <v>17000</v>
      </c>
      <c r="D30" s="176">
        <v>17000</v>
      </c>
      <c r="E30" s="176">
        <v>17000</v>
      </c>
      <c r="F30" s="176">
        <v>17000</v>
      </c>
      <c r="G30" s="176">
        <v>17000</v>
      </c>
      <c r="H30" s="176">
        <v>17000</v>
      </c>
      <c r="I30" s="176">
        <v>17000</v>
      </c>
      <c r="J30" s="176">
        <v>17000</v>
      </c>
      <c r="K30" s="176">
        <v>17000</v>
      </c>
      <c r="L30" s="176">
        <v>17000</v>
      </c>
      <c r="M30" s="176">
        <v>17000</v>
      </c>
      <c r="N30" s="176">
        <v>17000</v>
      </c>
    </row>
    <row r="31" spans="1:17">
      <c r="A31" s="506" t="s">
        <v>57</v>
      </c>
      <c r="B31" s="507"/>
      <c r="C31" s="150">
        <v>10000</v>
      </c>
      <c r="D31" s="150">
        <v>10000</v>
      </c>
      <c r="E31" s="150">
        <v>10000</v>
      </c>
      <c r="F31" s="150">
        <v>10000</v>
      </c>
      <c r="G31" s="150">
        <v>10000</v>
      </c>
      <c r="H31" s="150">
        <v>10000</v>
      </c>
      <c r="I31" s="150">
        <v>10000</v>
      </c>
      <c r="J31" s="150">
        <v>10000</v>
      </c>
      <c r="K31" s="150">
        <v>10000</v>
      </c>
      <c r="L31" s="150">
        <v>10000</v>
      </c>
      <c r="M31" s="150">
        <v>10000</v>
      </c>
      <c r="N31" s="150">
        <v>10000</v>
      </c>
    </row>
    <row r="32" spans="1:17">
      <c r="A32" s="506" t="s">
        <v>58</v>
      </c>
      <c r="B32" s="507"/>
      <c r="C32" s="150">
        <v>1200</v>
      </c>
      <c r="D32" s="150">
        <v>1200</v>
      </c>
      <c r="E32" s="150">
        <v>1200</v>
      </c>
      <c r="F32" s="150">
        <v>1200</v>
      </c>
      <c r="G32" s="150">
        <v>1200</v>
      </c>
      <c r="H32" s="150">
        <v>1200</v>
      </c>
      <c r="I32" s="150">
        <v>1200</v>
      </c>
      <c r="J32" s="150">
        <v>1200</v>
      </c>
      <c r="K32" s="150">
        <v>1200</v>
      </c>
      <c r="L32" s="150">
        <v>1200</v>
      </c>
      <c r="M32" s="150">
        <v>1200</v>
      </c>
      <c r="N32" s="150">
        <v>1200</v>
      </c>
    </row>
    <row r="33" spans="1:15">
      <c r="A33" s="506" t="s">
        <v>60</v>
      </c>
      <c r="B33" s="507"/>
      <c r="C33" s="150">
        <v>668</v>
      </c>
      <c r="D33" s="150">
        <v>668</v>
      </c>
      <c r="E33" s="150">
        <v>668</v>
      </c>
      <c r="F33" s="150">
        <v>668</v>
      </c>
      <c r="G33" s="150">
        <v>668</v>
      </c>
      <c r="H33" s="150">
        <v>668</v>
      </c>
      <c r="I33" s="150">
        <v>668</v>
      </c>
      <c r="J33" s="150">
        <v>668</v>
      </c>
      <c r="K33" s="150">
        <v>668</v>
      </c>
      <c r="L33" s="150">
        <v>668</v>
      </c>
      <c r="M33" s="150">
        <v>668</v>
      </c>
      <c r="N33" s="150">
        <v>668</v>
      </c>
    </row>
    <row r="34" spans="1:15">
      <c r="A34" s="506" t="s">
        <v>182</v>
      </c>
      <c r="B34" s="507"/>
      <c r="C34" s="150">
        <v>483</v>
      </c>
      <c r="D34" s="150">
        <v>483</v>
      </c>
      <c r="E34" s="150">
        <v>483</v>
      </c>
      <c r="F34" s="150">
        <v>483</v>
      </c>
      <c r="G34" s="150">
        <v>483</v>
      </c>
      <c r="H34" s="150">
        <v>483</v>
      </c>
      <c r="I34" s="150">
        <v>483</v>
      </c>
      <c r="J34" s="150">
        <v>483</v>
      </c>
      <c r="K34" s="150">
        <v>483</v>
      </c>
      <c r="L34" s="150">
        <v>483</v>
      </c>
      <c r="M34" s="150">
        <v>483</v>
      </c>
      <c r="N34" s="194">
        <v>483</v>
      </c>
      <c r="O34" s="20"/>
    </row>
    <row r="35" spans="1:15">
      <c r="A35" s="506" t="s">
        <v>181</v>
      </c>
      <c r="B35" s="507"/>
      <c r="C35" s="150">
        <v>610</v>
      </c>
      <c r="D35" s="150">
        <v>160</v>
      </c>
      <c r="E35" s="150">
        <v>160</v>
      </c>
      <c r="F35" s="150">
        <v>160</v>
      </c>
      <c r="G35" s="150">
        <v>160</v>
      </c>
      <c r="H35" s="150">
        <v>160</v>
      </c>
      <c r="I35" s="150">
        <v>160</v>
      </c>
      <c r="J35" s="150">
        <v>160</v>
      </c>
      <c r="K35" s="150">
        <v>160</v>
      </c>
      <c r="L35" s="150">
        <v>160</v>
      </c>
      <c r="M35" s="150">
        <v>160</v>
      </c>
      <c r="N35" s="150">
        <v>160</v>
      </c>
    </row>
    <row r="36" spans="1:15">
      <c r="A36" s="506" t="s">
        <v>186</v>
      </c>
      <c r="B36" s="507"/>
      <c r="C36" s="150">
        <f>1619+2600</f>
        <v>4219</v>
      </c>
      <c r="D36" s="150">
        <f t="shared" ref="D36:N36" si="1">1619+2600</f>
        <v>4219</v>
      </c>
      <c r="E36" s="150">
        <f t="shared" si="1"/>
        <v>4219</v>
      </c>
      <c r="F36" s="150">
        <f t="shared" si="1"/>
        <v>4219</v>
      </c>
      <c r="G36" s="150">
        <f t="shared" si="1"/>
        <v>4219</v>
      </c>
      <c r="H36" s="150">
        <f t="shared" si="1"/>
        <v>4219</v>
      </c>
      <c r="I36" s="150">
        <f t="shared" si="1"/>
        <v>4219</v>
      </c>
      <c r="J36" s="150">
        <f t="shared" si="1"/>
        <v>4219</v>
      </c>
      <c r="K36" s="150">
        <f t="shared" si="1"/>
        <v>4219</v>
      </c>
      <c r="L36" s="150">
        <f t="shared" si="1"/>
        <v>4219</v>
      </c>
      <c r="M36" s="150">
        <f t="shared" si="1"/>
        <v>4219</v>
      </c>
      <c r="N36" s="150">
        <f t="shared" si="1"/>
        <v>4219</v>
      </c>
    </row>
    <row r="37" spans="1:15">
      <c r="A37" s="506" t="s">
        <v>59</v>
      </c>
      <c r="B37" s="507"/>
      <c r="C37" s="150">
        <v>3675</v>
      </c>
      <c r="D37" s="150">
        <v>3675</v>
      </c>
      <c r="E37" s="150">
        <v>3675</v>
      </c>
      <c r="F37" s="150">
        <v>3675</v>
      </c>
      <c r="G37" s="150">
        <v>3675</v>
      </c>
      <c r="H37" s="150">
        <v>3675</v>
      </c>
      <c r="I37" s="150">
        <v>3675</v>
      </c>
      <c r="J37" s="150">
        <v>3675</v>
      </c>
      <c r="K37" s="150">
        <v>3675</v>
      </c>
      <c r="L37" s="150">
        <v>3675</v>
      </c>
      <c r="M37" s="150">
        <v>3675</v>
      </c>
      <c r="N37" s="150">
        <v>3675</v>
      </c>
    </row>
    <row r="38" spans="1:15">
      <c r="A38" s="506" t="s">
        <v>62</v>
      </c>
      <c r="B38" s="509"/>
      <c r="C38" s="150">
        <v>335</v>
      </c>
      <c r="D38" s="150">
        <v>335</v>
      </c>
      <c r="E38" s="150">
        <v>335</v>
      </c>
      <c r="F38" s="150">
        <v>335</v>
      </c>
      <c r="G38" s="150">
        <v>335</v>
      </c>
      <c r="H38" s="150">
        <v>335</v>
      </c>
      <c r="I38" s="150">
        <v>335</v>
      </c>
      <c r="J38" s="150">
        <v>335</v>
      </c>
      <c r="K38" s="150">
        <v>335</v>
      </c>
      <c r="L38" s="150">
        <v>335</v>
      </c>
      <c r="M38" s="150">
        <v>335</v>
      </c>
      <c r="N38" s="150">
        <v>335</v>
      </c>
    </row>
    <row r="39" spans="1:15">
      <c r="A39" s="506" t="s">
        <v>63</v>
      </c>
      <c r="B39" s="509"/>
      <c r="C39" s="150">
        <v>2904</v>
      </c>
      <c r="D39" s="150">
        <v>2904</v>
      </c>
      <c r="E39" s="150">
        <v>2904</v>
      </c>
      <c r="F39" s="150">
        <v>2904</v>
      </c>
      <c r="G39" s="150">
        <v>2904</v>
      </c>
      <c r="H39" s="150">
        <v>2904</v>
      </c>
      <c r="I39" s="150">
        <v>2904</v>
      </c>
      <c r="J39" s="150">
        <v>2904</v>
      </c>
      <c r="K39" s="150">
        <v>2904</v>
      </c>
      <c r="L39" s="150">
        <v>2904</v>
      </c>
      <c r="M39" s="150">
        <v>2904</v>
      </c>
      <c r="N39" s="150">
        <v>2904</v>
      </c>
    </row>
    <row r="40" spans="1:15" ht="15" customHeight="1">
      <c r="A40" s="458" t="s">
        <v>184</v>
      </c>
      <c r="B40" s="459"/>
      <c r="C40" s="514">
        <v>772.5</v>
      </c>
      <c r="D40" s="514">
        <v>772.5</v>
      </c>
      <c r="E40" s="514">
        <v>772.5</v>
      </c>
      <c r="F40" s="514">
        <v>772.5</v>
      </c>
      <c r="G40" s="514">
        <v>772.5</v>
      </c>
      <c r="H40" s="514">
        <v>772.5</v>
      </c>
      <c r="I40" s="514">
        <v>772.5</v>
      </c>
      <c r="J40" s="514">
        <v>772.5</v>
      </c>
      <c r="K40" s="514">
        <v>772.5</v>
      </c>
      <c r="L40" s="514">
        <v>772.5</v>
      </c>
      <c r="M40" s="514">
        <v>772.5</v>
      </c>
      <c r="N40" s="514">
        <v>772.5</v>
      </c>
    </row>
    <row r="41" spans="1:15">
      <c r="A41" s="461"/>
      <c r="B41" s="462"/>
      <c r="C41" s="515"/>
      <c r="D41" s="515"/>
      <c r="E41" s="515"/>
      <c r="F41" s="515"/>
      <c r="G41" s="515"/>
      <c r="H41" s="515"/>
      <c r="I41" s="515"/>
      <c r="J41" s="515"/>
      <c r="K41" s="515"/>
      <c r="L41" s="515"/>
      <c r="M41" s="515"/>
      <c r="N41" s="515"/>
    </row>
    <row r="42" spans="1:15">
      <c r="A42" s="483" t="s">
        <v>226</v>
      </c>
      <c r="B42" s="483"/>
      <c r="C42" s="150">
        <v>13000</v>
      </c>
      <c r="D42" s="150">
        <v>13000</v>
      </c>
      <c r="E42" s="150">
        <v>13000</v>
      </c>
      <c r="F42" s="150">
        <v>13000</v>
      </c>
      <c r="G42" s="150">
        <v>13000</v>
      </c>
      <c r="H42" s="150">
        <v>13000</v>
      </c>
      <c r="I42" s="150">
        <v>13000</v>
      </c>
      <c r="J42" s="150">
        <v>13000</v>
      </c>
      <c r="K42" s="150">
        <v>13000</v>
      </c>
      <c r="L42" s="150">
        <v>13000</v>
      </c>
      <c r="M42" s="150">
        <v>13000</v>
      </c>
      <c r="N42" s="150">
        <v>13000</v>
      </c>
    </row>
    <row r="43" spans="1:15">
      <c r="A43" s="184"/>
      <c r="B43" s="184"/>
      <c r="C43" s="95"/>
      <c r="D43" s="95"/>
      <c r="E43" s="95"/>
      <c r="F43" s="95"/>
      <c r="G43" s="95"/>
      <c r="H43" s="95"/>
      <c r="I43" s="95"/>
      <c r="J43" s="95"/>
      <c r="K43" s="95"/>
      <c r="L43" s="95"/>
      <c r="M43" s="95"/>
      <c r="N43" s="95"/>
    </row>
    <row r="46" spans="1:15" ht="23.25" customHeight="1">
      <c r="A46" s="516" t="s">
        <v>61</v>
      </c>
      <c r="B46" s="517"/>
      <c r="C46" s="164" t="d">
        <v>2021-01-01</v>
      </c>
      <c r="D46" s="164" t="d">
        <v>2021-02-01</v>
      </c>
      <c r="E46" s="164" t="d">
        <v>2021-03-01</v>
      </c>
      <c r="F46" s="164" t="d">
        <v>2021-04-01</v>
      </c>
      <c r="G46" s="164" t="d">
        <v>2021-05-01</v>
      </c>
      <c r="H46" s="164" t="d">
        <v>2021-06-01</v>
      </c>
      <c r="I46" s="164" t="d">
        <v>2021-07-01</v>
      </c>
      <c r="J46" s="164" t="d">
        <v>2021-08-01</v>
      </c>
      <c r="K46" s="165" t="d">
        <v>2021-09-01</v>
      </c>
      <c r="L46" s="164" t="d">
        <v>2021-10-01</v>
      </c>
      <c r="M46" s="164" t="d">
        <v>2021-11-01</v>
      </c>
      <c r="N46" s="165" t="d">
        <v>2021-12-01</v>
      </c>
    </row>
    <row r="47" spans="1:15">
      <c r="A47" s="506" t="s">
        <v>56</v>
      </c>
      <c r="B47" s="507"/>
      <c r="C47" s="104">
        <v>18000</v>
      </c>
      <c r="D47" s="104">
        <v>18000</v>
      </c>
      <c r="E47" s="104">
        <v>18000</v>
      </c>
      <c r="F47" s="104">
        <v>18000</v>
      </c>
      <c r="G47" s="104">
        <v>18000</v>
      </c>
      <c r="H47" s="104">
        <v>18000</v>
      </c>
      <c r="I47" s="104">
        <v>18000</v>
      </c>
      <c r="J47" s="104">
        <v>18000</v>
      </c>
      <c r="K47" s="104">
        <v>18000</v>
      </c>
      <c r="L47" s="104">
        <v>18000</v>
      </c>
      <c r="M47" s="104">
        <v>18000</v>
      </c>
      <c r="N47" s="104">
        <v>18000</v>
      </c>
    </row>
    <row r="48" spans="1:15">
      <c r="A48" s="506" t="s">
        <v>64</v>
      </c>
      <c r="B48" s="507"/>
      <c r="C48" s="104">
        <v>19000</v>
      </c>
      <c r="D48" s="104">
        <v>19000</v>
      </c>
      <c r="E48" s="104">
        <v>19000</v>
      </c>
      <c r="F48" s="104">
        <v>19000</v>
      </c>
      <c r="G48" s="104">
        <v>19000</v>
      </c>
      <c r="H48" s="104">
        <v>19000</v>
      </c>
      <c r="I48" s="104">
        <v>19000</v>
      </c>
      <c r="J48" s="104">
        <v>19000</v>
      </c>
      <c r="K48" s="104">
        <v>19000</v>
      </c>
      <c r="L48" s="104">
        <v>19000</v>
      </c>
      <c r="M48" s="104">
        <v>19000</v>
      </c>
      <c r="N48" s="104">
        <v>19000</v>
      </c>
    </row>
    <row r="49" spans="1:14">
      <c r="A49" s="506" t="s">
        <v>57</v>
      </c>
      <c r="B49" s="507"/>
      <c r="C49" s="104">
        <v>12000</v>
      </c>
      <c r="D49" s="104">
        <v>12000</v>
      </c>
      <c r="E49" s="104">
        <v>12000</v>
      </c>
      <c r="F49" s="104">
        <v>12000</v>
      </c>
      <c r="G49" s="104">
        <v>12000</v>
      </c>
      <c r="H49" s="104">
        <v>12000</v>
      </c>
      <c r="I49" s="104">
        <v>12000</v>
      </c>
      <c r="J49" s="104">
        <v>12000</v>
      </c>
      <c r="K49" s="104">
        <v>12000</v>
      </c>
      <c r="L49" s="104">
        <v>12000</v>
      </c>
      <c r="M49" s="104">
        <v>12000</v>
      </c>
      <c r="N49" s="104">
        <v>12000</v>
      </c>
    </row>
    <row r="50" spans="1:14">
      <c r="A50" s="506" t="s">
        <v>58</v>
      </c>
      <c r="B50" s="507"/>
      <c r="C50" s="104">
        <v>1200</v>
      </c>
      <c r="D50" s="104">
        <v>1200</v>
      </c>
      <c r="E50" s="104">
        <v>1200</v>
      </c>
      <c r="F50" s="104">
        <v>1200</v>
      </c>
      <c r="G50" s="104">
        <v>1200</v>
      </c>
      <c r="H50" s="104">
        <v>1200</v>
      </c>
      <c r="I50" s="104">
        <v>1200</v>
      </c>
      <c r="J50" s="104">
        <v>1200</v>
      </c>
      <c r="K50" s="104">
        <v>1200</v>
      </c>
      <c r="L50" s="104">
        <v>1200</v>
      </c>
      <c r="M50" s="104">
        <v>1200</v>
      </c>
      <c r="N50" s="104">
        <v>1200</v>
      </c>
    </row>
    <row r="51" spans="1:14">
      <c r="A51" s="506" t="s">
        <v>60</v>
      </c>
      <c r="B51" s="507"/>
      <c r="C51" s="104">
        <v>668</v>
      </c>
      <c r="D51" s="104">
        <v>668</v>
      </c>
      <c r="E51" s="104">
        <v>668</v>
      </c>
      <c r="F51" s="104">
        <v>668</v>
      </c>
      <c r="G51" s="104">
        <v>668</v>
      </c>
      <c r="H51" s="104">
        <v>668</v>
      </c>
      <c r="I51" s="104">
        <v>668</v>
      </c>
      <c r="J51" s="104">
        <v>668</v>
      </c>
      <c r="K51" s="104">
        <v>668</v>
      </c>
      <c r="L51" s="104">
        <v>668</v>
      </c>
      <c r="M51" s="104">
        <v>668</v>
      </c>
      <c r="N51" s="104">
        <v>668</v>
      </c>
    </row>
    <row r="52" spans="1:14">
      <c r="A52" s="506" t="s">
        <v>182</v>
      </c>
      <c r="B52" s="507"/>
      <c r="C52" s="104">
        <v>483</v>
      </c>
      <c r="D52" s="104">
        <v>483</v>
      </c>
      <c r="E52" s="104">
        <v>483</v>
      </c>
      <c r="F52" s="104">
        <v>483</v>
      </c>
      <c r="G52" s="104">
        <v>483</v>
      </c>
      <c r="H52" s="104">
        <v>483</v>
      </c>
      <c r="I52" s="104">
        <v>483</v>
      </c>
      <c r="J52" s="104">
        <v>483</v>
      </c>
      <c r="K52" s="104">
        <v>483</v>
      </c>
      <c r="L52" s="104">
        <v>483</v>
      </c>
      <c r="M52" s="104">
        <v>483</v>
      </c>
      <c r="N52" s="104">
        <v>483</v>
      </c>
    </row>
    <row r="53" spans="1:14">
      <c r="A53" s="506" t="s">
        <v>181</v>
      </c>
      <c r="B53" s="507"/>
      <c r="C53" s="104">
        <v>610</v>
      </c>
      <c r="D53" s="104">
        <v>160</v>
      </c>
      <c r="E53" s="104">
        <v>160</v>
      </c>
      <c r="F53" s="104">
        <v>160</v>
      </c>
      <c r="G53" s="104">
        <v>160</v>
      </c>
      <c r="H53" s="104">
        <v>160</v>
      </c>
      <c r="I53" s="104">
        <v>160</v>
      </c>
      <c r="J53" s="104">
        <v>160</v>
      </c>
      <c r="K53" s="104">
        <v>160</v>
      </c>
      <c r="L53" s="104">
        <v>160</v>
      </c>
      <c r="M53" s="104">
        <v>160</v>
      </c>
      <c r="N53" s="104">
        <v>160</v>
      </c>
    </row>
    <row r="54" spans="1:14">
      <c r="A54" s="506" t="s">
        <v>186</v>
      </c>
      <c r="B54" s="507"/>
      <c r="C54" s="104">
        <f>1750+3600</f>
        <v>5350</v>
      </c>
      <c r="D54" s="104">
        <f t="shared" ref="D54:N54" si="2">1750+3600</f>
        <v>5350</v>
      </c>
      <c r="E54" s="104">
        <f t="shared" si="2"/>
        <v>5350</v>
      </c>
      <c r="F54" s="104">
        <f t="shared" si="2"/>
        <v>5350</v>
      </c>
      <c r="G54" s="104">
        <f t="shared" si="2"/>
        <v>5350</v>
      </c>
      <c r="H54" s="104">
        <f t="shared" si="2"/>
        <v>5350</v>
      </c>
      <c r="I54" s="104">
        <f t="shared" si="2"/>
        <v>5350</v>
      </c>
      <c r="J54" s="104">
        <f t="shared" si="2"/>
        <v>5350</v>
      </c>
      <c r="K54" s="104">
        <f t="shared" si="2"/>
        <v>5350</v>
      </c>
      <c r="L54" s="104">
        <f t="shared" si="2"/>
        <v>5350</v>
      </c>
      <c r="M54" s="104">
        <f t="shared" si="2"/>
        <v>5350</v>
      </c>
      <c r="N54" s="104">
        <f t="shared" si="2"/>
        <v>5350</v>
      </c>
    </row>
    <row r="55" spans="1:14">
      <c r="A55" s="506" t="s">
        <v>59</v>
      </c>
      <c r="B55" s="507"/>
      <c r="C55" s="104">
        <v>4165</v>
      </c>
      <c r="D55" s="104">
        <v>4165</v>
      </c>
      <c r="E55" s="104">
        <v>4165</v>
      </c>
      <c r="F55" s="104">
        <v>4165</v>
      </c>
      <c r="G55" s="104">
        <v>4165</v>
      </c>
      <c r="H55" s="104">
        <v>4165</v>
      </c>
      <c r="I55" s="104">
        <v>4165</v>
      </c>
      <c r="J55" s="104">
        <v>4165</v>
      </c>
      <c r="K55" s="104">
        <v>4165</v>
      </c>
      <c r="L55" s="104">
        <v>4165</v>
      </c>
      <c r="M55" s="104">
        <v>4165</v>
      </c>
      <c r="N55" s="104">
        <v>4165</v>
      </c>
    </row>
    <row r="56" spans="1:14">
      <c r="A56" s="506" t="s">
        <v>62</v>
      </c>
      <c r="B56" s="509"/>
      <c r="C56" s="104">
        <v>520</v>
      </c>
      <c r="D56" s="104">
        <v>520</v>
      </c>
      <c r="E56" s="104">
        <v>520</v>
      </c>
      <c r="F56" s="104">
        <v>520</v>
      </c>
      <c r="G56" s="104">
        <v>520</v>
      </c>
      <c r="H56" s="104">
        <v>520</v>
      </c>
      <c r="I56" s="104">
        <v>520</v>
      </c>
      <c r="J56" s="104">
        <v>520</v>
      </c>
      <c r="K56" s="104">
        <v>520</v>
      </c>
      <c r="L56" s="104">
        <v>520</v>
      </c>
      <c r="M56" s="104">
        <v>520</v>
      </c>
      <c r="N56" s="104">
        <v>520</v>
      </c>
    </row>
    <row r="57" spans="1:14">
      <c r="A57" s="506" t="s">
        <v>63</v>
      </c>
      <c r="B57" s="509"/>
      <c r="C57" s="104">
        <v>3256</v>
      </c>
      <c r="D57" s="104">
        <v>3256</v>
      </c>
      <c r="E57" s="104">
        <v>3256</v>
      </c>
      <c r="F57" s="104">
        <v>3256</v>
      </c>
      <c r="G57" s="104">
        <v>3256</v>
      </c>
      <c r="H57" s="104">
        <v>3256</v>
      </c>
      <c r="I57" s="104">
        <v>3256</v>
      </c>
      <c r="J57" s="104">
        <v>3256</v>
      </c>
      <c r="K57" s="104">
        <v>3256</v>
      </c>
      <c r="L57" s="104">
        <v>3256</v>
      </c>
      <c r="M57" s="104">
        <v>3256</v>
      </c>
      <c r="N57" s="104">
        <v>3256</v>
      </c>
    </row>
    <row r="58" spans="1:14" ht="15" customHeight="1">
      <c r="A58" s="458" t="s">
        <v>183</v>
      </c>
      <c r="B58" s="459"/>
      <c r="C58" s="512">
        <v>775.5</v>
      </c>
      <c r="D58" s="512">
        <v>775.5</v>
      </c>
      <c r="E58" s="512">
        <v>775.5</v>
      </c>
      <c r="F58" s="512">
        <v>775.5</v>
      </c>
      <c r="G58" s="512">
        <v>775.5</v>
      </c>
      <c r="H58" s="512">
        <v>775.5</v>
      </c>
      <c r="I58" s="512">
        <v>775.5</v>
      </c>
      <c r="J58" s="512">
        <v>775.5</v>
      </c>
      <c r="K58" s="512">
        <v>775.5</v>
      </c>
      <c r="L58" s="512">
        <v>775.5</v>
      </c>
      <c r="M58" s="512">
        <v>775.5</v>
      </c>
      <c r="N58" s="512">
        <v>775.5</v>
      </c>
    </row>
    <row r="59" spans="1:14">
      <c r="A59" s="461"/>
      <c r="B59" s="462"/>
      <c r="C59" s="513"/>
      <c r="D59" s="513"/>
      <c r="E59" s="513"/>
      <c r="F59" s="513"/>
      <c r="G59" s="513"/>
      <c r="H59" s="513"/>
      <c r="I59" s="513"/>
      <c r="J59" s="513"/>
      <c r="K59" s="513"/>
      <c r="L59" s="513"/>
      <c r="M59" s="513"/>
      <c r="N59" s="513"/>
    </row>
    <row r="60" spans="1:14">
      <c r="A60" s="483" t="s">
        <v>226</v>
      </c>
      <c r="B60" s="483"/>
      <c r="C60" s="104">
        <v>15000</v>
      </c>
      <c r="D60" s="104">
        <v>15000</v>
      </c>
      <c r="E60" s="104">
        <v>15000</v>
      </c>
      <c r="F60" s="104">
        <v>15000</v>
      </c>
      <c r="G60" s="104">
        <v>15000</v>
      </c>
      <c r="H60" s="104">
        <v>15000</v>
      </c>
      <c r="I60" s="104">
        <v>15000</v>
      </c>
      <c r="J60" s="104">
        <v>15000</v>
      </c>
      <c r="K60" s="104">
        <v>15000</v>
      </c>
      <c r="L60" s="104">
        <v>15000</v>
      </c>
      <c r="M60" s="104">
        <v>15000</v>
      </c>
      <c r="N60" s="104">
        <v>15000</v>
      </c>
    </row>
    <row r="63" spans="1:14" ht="23.25" customHeight="1">
      <c r="A63" s="508" t="s">
        <v>61</v>
      </c>
      <c r="B63" s="508"/>
      <c r="C63" s="508"/>
      <c r="D63" s="508"/>
      <c r="E63" s="166">
        <v>2019</v>
      </c>
      <c r="F63" s="166">
        <v>2020</v>
      </c>
      <c r="G63" s="166">
        <v>2021</v>
      </c>
    </row>
    <row r="64" spans="1:14" ht="15" customHeight="1">
      <c r="A64" s="506" t="s">
        <v>56</v>
      </c>
      <c r="B64" s="509"/>
      <c r="C64" s="509"/>
      <c r="D64" s="507"/>
      <c r="E64" s="179">
        <f t="shared" ref="E64:E69" si="3">SUM(C11:N11)</f>
        <v>144000</v>
      </c>
      <c r="F64" s="178">
        <f t="shared" ref="F64:F74" si="4">SUM(C29:N29)</f>
        <v>180000</v>
      </c>
      <c r="G64" s="177">
        <f t="shared" ref="G64:G69" si="5">SUM(C47:N47)</f>
        <v>216000</v>
      </c>
      <c r="I64" s="520"/>
      <c r="J64" s="520"/>
      <c r="K64" s="520"/>
      <c r="L64" s="520"/>
    </row>
    <row r="65" spans="1:12">
      <c r="A65" s="506" t="s">
        <v>64</v>
      </c>
      <c r="B65" s="509"/>
      <c r="C65" s="509"/>
      <c r="D65" s="507"/>
      <c r="E65" s="179">
        <f t="shared" si="3"/>
        <v>180000</v>
      </c>
      <c r="F65" s="178">
        <f t="shared" si="4"/>
        <v>204000</v>
      </c>
      <c r="G65" s="177">
        <f t="shared" si="5"/>
        <v>228000</v>
      </c>
      <c r="I65" s="520"/>
      <c r="J65" s="520"/>
      <c r="K65" s="520"/>
      <c r="L65" s="520"/>
    </row>
    <row r="66" spans="1:12">
      <c r="A66" s="506" t="s">
        <v>57</v>
      </c>
      <c r="B66" s="509"/>
      <c r="C66" s="509"/>
      <c r="D66" s="507"/>
      <c r="E66" s="179">
        <f t="shared" si="3"/>
        <v>90000</v>
      </c>
      <c r="F66" s="178">
        <f t="shared" si="4"/>
        <v>120000</v>
      </c>
      <c r="G66" s="177">
        <f t="shared" si="5"/>
        <v>144000</v>
      </c>
      <c r="I66" s="520"/>
      <c r="J66" s="520"/>
      <c r="K66" s="520"/>
      <c r="L66" s="520"/>
    </row>
    <row r="67" spans="1:12">
      <c r="A67" s="506" t="s">
        <v>58</v>
      </c>
      <c r="B67" s="509"/>
      <c r="C67" s="509"/>
      <c r="D67" s="507"/>
      <c r="E67" s="179">
        <f t="shared" si="3"/>
        <v>14400</v>
      </c>
      <c r="F67" s="178">
        <f t="shared" si="4"/>
        <v>14400</v>
      </c>
      <c r="G67" s="177">
        <f t="shared" si="5"/>
        <v>14400</v>
      </c>
    </row>
    <row r="68" spans="1:12">
      <c r="A68" s="506" t="s">
        <v>60</v>
      </c>
      <c r="B68" s="509"/>
      <c r="C68" s="509"/>
      <c r="D68" s="507"/>
      <c r="E68" s="179">
        <f t="shared" si="3"/>
        <v>8016</v>
      </c>
      <c r="F68" s="178">
        <f t="shared" si="4"/>
        <v>8016</v>
      </c>
      <c r="G68" s="177">
        <f t="shared" si="5"/>
        <v>8016</v>
      </c>
    </row>
    <row r="69" spans="1:12">
      <c r="A69" s="519" t="s">
        <v>182</v>
      </c>
      <c r="B69" s="519"/>
      <c r="C69" s="519"/>
      <c r="D69" s="519"/>
      <c r="E69" s="179">
        <f t="shared" si="3"/>
        <v>5796</v>
      </c>
      <c r="F69" s="178">
        <f t="shared" si="4"/>
        <v>5796</v>
      </c>
      <c r="G69" s="177">
        <f t="shared" si="5"/>
        <v>5796</v>
      </c>
    </row>
    <row r="70" spans="1:12">
      <c r="A70" s="506" t="s">
        <v>181</v>
      </c>
      <c r="B70" s="509"/>
      <c r="C70" s="509"/>
      <c r="D70" s="507"/>
      <c r="E70" s="179">
        <f>SUM(C35:N35)</f>
        <v>2370</v>
      </c>
      <c r="F70" s="178">
        <f t="shared" si="4"/>
        <v>2370</v>
      </c>
      <c r="G70" s="177">
        <f>SUM(C53:N53)</f>
        <v>2370</v>
      </c>
    </row>
    <row r="71" spans="1:12">
      <c r="A71" s="506" t="s">
        <v>186</v>
      </c>
      <c r="B71" s="509"/>
      <c r="C71" s="509"/>
      <c r="D71" s="507"/>
      <c r="E71" s="179">
        <f>SUM(C18:N18)</f>
        <v>46344</v>
      </c>
      <c r="F71" s="178">
        <f t="shared" si="4"/>
        <v>50628</v>
      </c>
      <c r="G71" s="177">
        <f>SUM(C54:N54)</f>
        <v>64200</v>
      </c>
    </row>
    <row r="72" spans="1:12">
      <c r="A72" s="506" t="s">
        <v>59</v>
      </c>
      <c r="B72" s="509"/>
      <c r="C72" s="509"/>
      <c r="D72" s="507"/>
      <c r="E72" s="179">
        <f>SUM(C19:N19)</f>
        <v>42000</v>
      </c>
      <c r="F72" s="178">
        <f t="shared" si="4"/>
        <v>44100</v>
      </c>
      <c r="G72" s="177">
        <f>SUM(C55:N55)</f>
        <v>49980</v>
      </c>
    </row>
    <row r="73" spans="1:12">
      <c r="A73" s="506" t="s">
        <v>62</v>
      </c>
      <c r="B73" s="509"/>
      <c r="C73" s="509"/>
      <c r="D73" s="507"/>
      <c r="E73" s="179">
        <f>SUM(C20:N20)</f>
        <v>2640</v>
      </c>
      <c r="F73" s="178">
        <f t="shared" si="4"/>
        <v>4020</v>
      </c>
      <c r="G73" s="177">
        <f>SUM(C56:N56)</f>
        <v>6240</v>
      </c>
    </row>
    <row r="74" spans="1:12">
      <c r="A74" s="506" t="s">
        <v>63</v>
      </c>
      <c r="B74" s="509"/>
      <c r="C74" s="509"/>
      <c r="D74" s="507"/>
      <c r="E74" s="179">
        <f>SUM(C21:N21)</f>
        <v>26400</v>
      </c>
      <c r="F74" s="178">
        <f t="shared" si="4"/>
        <v>34848</v>
      </c>
      <c r="G74" s="177">
        <f>SUM(C57:N57)</f>
        <v>39072</v>
      </c>
    </row>
    <row r="75" spans="1:12">
      <c r="A75" s="506" t="s">
        <v>183</v>
      </c>
      <c r="B75" s="509"/>
      <c r="C75" s="509"/>
      <c r="D75" s="507"/>
      <c r="E75" s="179">
        <f>SUM(C22:N23)</f>
        <v>9000</v>
      </c>
      <c r="F75" s="178">
        <f>SUM(C40:N41)</f>
        <v>9270</v>
      </c>
      <c r="G75" s="177">
        <f>SUM(C58:N59)</f>
        <v>9306</v>
      </c>
    </row>
    <row r="76" spans="1:12">
      <c r="A76" s="506" t="s">
        <v>227</v>
      </c>
      <c r="B76" s="509"/>
      <c r="C76" s="509"/>
      <c r="D76" s="507"/>
      <c r="E76" s="179">
        <f>SUM(C24:N24)</f>
        <v>132000</v>
      </c>
      <c r="F76" s="178">
        <f>SUM(C42:N42)</f>
        <v>156000</v>
      </c>
      <c r="G76" s="177">
        <f>SUM(C60:N60)</f>
        <v>180000</v>
      </c>
    </row>
    <row r="77" spans="1:12" ht="23.25" customHeight="1">
      <c r="A77" s="518" t="s">
        <v>52</v>
      </c>
      <c r="B77" s="518"/>
      <c r="C77" s="518"/>
      <c r="D77" s="518"/>
      <c r="E77" s="168">
        <f>SUM(E64:E76)</f>
        <v>702966</v>
      </c>
      <c r="F77" s="168">
        <f>SUM(F64:F76)</f>
        <v>833448</v>
      </c>
      <c r="G77" s="168">
        <f>SUM(G64:G76)</f>
        <v>967380</v>
      </c>
    </row>
  </sheetData>
  <mergeCells count="95">
    <mergeCell ref="A24:B24"/>
    <mergeCell ref="A42:B42"/>
    <mergeCell ref="A60:B60"/>
    <mergeCell ref="A76:D76"/>
    <mergeCell ref="J58:J59"/>
    <mergeCell ref="D58:D59"/>
    <mergeCell ref="F58:F59"/>
    <mergeCell ref="G58:G59"/>
    <mergeCell ref="H58:H59"/>
    <mergeCell ref="E58:E59"/>
    <mergeCell ref="I40:I41"/>
    <mergeCell ref="A71:D71"/>
    <mergeCell ref="A72:D72"/>
    <mergeCell ref="I64:L66"/>
    <mergeCell ref="A55:B55"/>
    <mergeCell ref="A36:B36"/>
    <mergeCell ref="K58:K59"/>
    <mergeCell ref="L58:L59"/>
    <mergeCell ref="M58:M59"/>
    <mergeCell ref="N58:N59"/>
    <mergeCell ref="I58:I59"/>
    <mergeCell ref="M40:M41"/>
    <mergeCell ref="N40:N41"/>
    <mergeCell ref="J40:J41"/>
    <mergeCell ref="K40:K41"/>
    <mergeCell ref="L40:L41"/>
    <mergeCell ref="H22:H23"/>
    <mergeCell ref="E40:E41"/>
    <mergeCell ref="F40:F41"/>
    <mergeCell ref="G40:G41"/>
    <mergeCell ref="H40:H41"/>
    <mergeCell ref="I22:I23"/>
    <mergeCell ref="J22:J23"/>
    <mergeCell ref="N22:N23"/>
    <mergeCell ref="M22:M23"/>
    <mergeCell ref="K22:K23"/>
    <mergeCell ref="L22:L23"/>
    <mergeCell ref="A20:B20"/>
    <mergeCell ref="A21:B21"/>
    <mergeCell ref="E22:E23"/>
    <mergeCell ref="F22:F23"/>
    <mergeCell ref="G22:G23"/>
    <mergeCell ref="D22:D23"/>
    <mergeCell ref="A22:B23"/>
    <mergeCell ref="C22:C23"/>
    <mergeCell ref="A6:N7"/>
    <mergeCell ref="A70:D70"/>
    <mergeCell ref="A15:B15"/>
    <mergeCell ref="A16:B16"/>
    <mergeCell ref="A17:B17"/>
    <mergeCell ref="A18:B18"/>
    <mergeCell ref="A10:B10"/>
    <mergeCell ref="A11:B11"/>
    <mergeCell ref="A12:B12"/>
    <mergeCell ref="A13:B13"/>
    <mergeCell ref="A14:B14"/>
    <mergeCell ref="A32:B32"/>
    <mergeCell ref="A33:B33"/>
    <mergeCell ref="A34:B34"/>
    <mergeCell ref="A35:B35"/>
    <mergeCell ref="A19:B19"/>
    <mergeCell ref="A77:D77"/>
    <mergeCell ref="A66:D66"/>
    <mergeCell ref="A67:D67"/>
    <mergeCell ref="A68:D68"/>
    <mergeCell ref="A69:D69"/>
    <mergeCell ref="A73:D73"/>
    <mergeCell ref="A74:D74"/>
    <mergeCell ref="A75:D75"/>
    <mergeCell ref="A37:B37"/>
    <mergeCell ref="A46:B46"/>
    <mergeCell ref="A47:B47"/>
    <mergeCell ref="A48:B48"/>
    <mergeCell ref="A49:B49"/>
    <mergeCell ref="A51:B51"/>
    <mergeCell ref="A52:B52"/>
    <mergeCell ref="A53:B53"/>
    <mergeCell ref="A38:B38"/>
    <mergeCell ref="A39:B39"/>
    <mergeCell ref="A54:B54"/>
    <mergeCell ref="A63:D63"/>
    <mergeCell ref="A64:D64"/>
    <mergeCell ref="A65:D65"/>
    <mergeCell ref="A28:B28"/>
    <mergeCell ref="A29:B29"/>
    <mergeCell ref="A30:B30"/>
    <mergeCell ref="A31:B31"/>
    <mergeCell ref="A56:B56"/>
    <mergeCell ref="A57:B57"/>
    <mergeCell ref="A58:B59"/>
    <mergeCell ref="C58:C59"/>
    <mergeCell ref="A40:B41"/>
    <mergeCell ref="C40:C41"/>
    <mergeCell ref="D40:D41"/>
    <mergeCell ref="A50:B50"/>
  </mergeCells>
  <pageMargins left="0.25" right="0.25" top="0.75" bottom="0.75" header="0.3" footer="0.3"/>
  <pageSetup paperSize="5" orientation="landscape" r:id="rId1"/>
  <ignoredErrors>
    <ignoredError sqref="E70" formula="1"/>
  </ignoredErrors>
  <drawing r:id="rId2"/>
  <mc:AlternateContent xmlns:mc="http://schemas.openxmlformats.org/markup-compatibility/2006">
    <mc:Choice Requires="v">
      <legacyDrawing r:id="rId3"/>
    </mc:Choice>
  </mc:AlternateConten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0"/>
  <sheetViews>
    <sheetView showGridLines="0" zoomScale="90" zoomScaleNormal="90" workbookViewId="0"/>
  </sheetViews>
  <sheetFormatPr baseColWidth="10" defaultRowHeight="15"/>
  <cols>
    <col min="2" max="2" width="10.28515625" customWidth="1"/>
    <col min="3" max="3" width="10" customWidth="1"/>
    <col min="4" max="4" width="12.42578125" customWidth="1"/>
    <col min="5" max="5" width="13.140625" customWidth="1"/>
    <col min="6" max="6" width="13.7109375" customWidth="1"/>
    <col min="7" max="7" width="13" customWidth="1"/>
    <col min="8" max="8" width="13.85546875" customWidth="1"/>
    <col min="9" max="9" width="12.85546875" customWidth="1"/>
    <col min="10" max="10" width="13" customWidth="1"/>
    <col min="11" max="12" width="13.5703125" customWidth="1"/>
    <col min="13" max="13" width="14.28515625" customWidth="1"/>
    <col min="14" max="14" width="13.140625" customWidth="1"/>
    <col min="15" max="15" width="14.140625" customWidth="1"/>
    <col min="16" max="16" width="13.85546875" customWidth="1"/>
  </cols>
  <sheetData>
    <row r="1" spans="1:27" s="9" customFormat="1"/>
    <row r="2" spans="1:27" s="9" customFormat="1"/>
    <row r="3" spans="1:27" s="9" customFormat="1"/>
    <row r="4" spans="1:27" s="9" customFormat="1"/>
    <row r="6" spans="1:27" ht="15" customHeight="1">
      <c r="A6" s="428" t="s">
        <v>22</v>
      </c>
      <c r="B6" s="428"/>
      <c r="C6" s="428"/>
      <c r="D6" s="428"/>
      <c r="E6" s="428"/>
      <c r="F6" s="428"/>
      <c r="G6" s="428"/>
      <c r="H6" s="428"/>
      <c r="I6" s="428"/>
      <c r="J6" s="428"/>
      <c r="K6" s="428"/>
      <c r="L6" s="428"/>
      <c r="M6" s="428"/>
      <c r="N6" s="428"/>
      <c r="O6" s="10"/>
      <c r="P6" s="10"/>
      <c r="Q6" s="10"/>
      <c r="R6" s="10"/>
      <c r="S6" s="10"/>
      <c r="T6" s="10"/>
      <c r="U6" s="10"/>
      <c r="V6" s="10"/>
      <c r="W6" s="10"/>
      <c r="X6" s="10"/>
      <c r="Y6" s="10"/>
      <c r="Z6" s="10"/>
      <c r="AA6" s="10"/>
    </row>
    <row r="7" spans="1:27" ht="15" customHeight="1">
      <c r="A7" s="428"/>
      <c r="B7" s="428"/>
      <c r="C7" s="428"/>
      <c r="D7" s="428"/>
      <c r="E7" s="428"/>
      <c r="F7" s="428"/>
      <c r="G7" s="428"/>
      <c r="H7" s="428"/>
      <c r="I7" s="428"/>
      <c r="J7" s="428"/>
      <c r="K7" s="428"/>
      <c r="L7" s="428"/>
      <c r="M7" s="428"/>
      <c r="N7" s="428"/>
      <c r="O7" s="10"/>
      <c r="P7" s="10"/>
      <c r="Q7" s="10"/>
      <c r="R7" s="10"/>
      <c r="S7" s="10"/>
      <c r="T7" s="10"/>
      <c r="U7" s="10"/>
      <c r="V7" s="10"/>
      <c r="W7" s="10"/>
      <c r="X7" s="10"/>
      <c r="Y7" s="10"/>
      <c r="Z7" s="10"/>
      <c r="AA7" s="10"/>
    </row>
    <row r="9" spans="1:27" s="125" customFormat="1" ht="23.25" customHeight="1">
      <c r="A9" s="525" t="s">
        <v>61</v>
      </c>
      <c r="B9" s="526"/>
      <c r="C9" s="527"/>
      <c r="D9" s="173" t="s">
        <v>180</v>
      </c>
      <c r="E9" s="174" t="d">
        <v>2020-01-01</v>
      </c>
      <c r="F9" s="174" t="d">
        <v>2020-02-01</v>
      </c>
      <c r="G9" s="174" t="d">
        <v>2020-03-01</v>
      </c>
      <c r="H9" s="174" t="d">
        <v>2020-04-01</v>
      </c>
      <c r="I9" s="174" t="d">
        <v>2020-05-01</v>
      </c>
      <c r="J9" s="174" t="d">
        <v>2020-06-01</v>
      </c>
      <c r="K9" s="174" t="d">
        <v>2020-07-01</v>
      </c>
      <c r="L9" s="174" t="d">
        <v>2020-08-01</v>
      </c>
      <c r="M9" s="174" t="d">
        <v>2020-09-01</v>
      </c>
      <c r="N9" s="174" t="d">
        <v>2020-10-01</v>
      </c>
      <c r="O9" s="174" t="d">
        <v>2020-11-01</v>
      </c>
      <c r="P9" s="174" t="d">
        <v>2020-12-01</v>
      </c>
    </row>
    <row r="10" spans="1:27">
      <c r="A10" s="540" t="s">
        <v>178</v>
      </c>
      <c r="B10" s="541"/>
      <c r="C10" s="542"/>
      <c r="D10" s="199">
        <v>0.1</v>
      </c>
      <c r="E10" s="136">
        <v>2496</v>
      </c>
      <c r="F10" s="195">
        <v>2808</v>
      </c>
      <c r="G10" s="172">
        <v>2964</v>
      </c>
      <c r="H10" s="313">
        <v>2964</v>
      </c>
      <c r="I10" s="313">
        <v>2964</v>
      </c>
      <c r="J10" s="313">
        <v>2964</v>
      </c>
      <c r="K10" s="313">
        <v>2964</v>
      </c>
      <c r="L10" s="172">
        <v>3120</v>
      </c>
      <c r="M10" s="172">
        <v>3345</v>
      </c>
      <c r="N10" s="172">
        <v>3744</v>
      </c>
      <c r="O10" s="172">
        <v>4056</v>
      </c>
      <c r="P10" s="172">
        <v>4788</v>
      </c>
    </row>
    <row r="12" spans="1:27" s="125" customFormat="1" ht="23.25" customHeight="1">
      <c r="A12" s="525" t="s">
        <v>61</v>
      </c>
      <c r="B12" s="526"/>
      <c r="C12" s="527"/>
      <c r="D12" s="173" t="s">
        <v>180</v>
      </c>
      <c r="E12" s="174" t="d">
        <v>2021-01-01</v>
      </c>
      <c r="F12" s="174" t="d">
        <v>2021-02-01</v>
      </c>
      <c r="G12" s="174" t="d">
        <v>2021-03-01</v>
      </c>
      <c r="H12" s="174" t="d">
        <v>2021-04-01</v>
      </c>
      <c r="I12" s="174" t="d">
        <v>2021-05-01</v>
      </c>
      <c r="J12" s="174" t="d">
        <v>2021-06-01</v>
      </c>
      <c r="K12" s="174" t="d">
        <v>2021-07-01</v>
      </c>
      <c r="L12" s="174" t="d">
        <v>2021-08-01</v>
      </c>
      <c r="M12" s="175" t="d">
        <v>2021-09-01</v>
      </c>
      <c r="N12" s="174" t="d">
        <v>2021-10-01</v>
      </c>
      <c r="O12" s="175" t="d">
        <v>2021-11-01</v>
      </c>
      <c r="P12" s="175" t="d">
        <v>2021-12-01</v>
      </c>
    </row>
    <row r="13" spans="1:27" ht="15" customHeight="1">
      <c r="A13" s="540" t="s">
        <v>179</v>
      </c>
      <c r="B13" s="541"/>
      <c r="C13" s="542"/>
      <c r="D13" s="322">
        <v>0.1</v>
      </c>
      <c r="E13" s="180">
        <v>6868.8</v>
      </c>
      <c r="F13" s="196">
        <v>7120.8</v>
      </c>
      <c r="G13" s="180">
        <v>7113.6</v>
      </c>
      <c r="H13" s="318">
        <v>7113.6</v>
      </c>
      <c r="I13" s="180">
        <v>7167.7</v>
      </c>
      <c r="J13" s="180">
        <v>7113.6</v>
      </c>
      <c r="K13" s="318">
        <v>7113.6</v>
      </c>
      <c r="L13" s="318">
        <v>7113.6</v>
      </c>
      <c r="M13" s="318">
        <v>7113.6</v>
      </c>
      <c r="N13" s="180">
        <v>9360</v>
      </c>
      <c r="O13" s="180">
        <v>9734.4</v>
      </c>
      <c r="P13" s="180">
        <v>10688.4</v>
      </c>
    </row>
    <row r="15" spans="1:27" s="125" customFormat="1" ht="23.25" customHeight="1">
      <c r="A15" s="525" t="s">
        <v>61</v>
      </c>
      <c r="B15" s="526"/>
      <c r="C15" s="527"/>
      <c r="D15" s="173" t="s">
        <v>180</v>
      </c>
      <c r="E15" s="174" t="d">
        <v>2022-01-01</v>
      </c>
      <c r="F15" s="174" t="d">
        <v>2022-02-01</v>
      </c>
      <c r="G15" s="174" t="d">
        <v>2022-03-01</v>
      </c>
      <c r="H15" s="174" t="d">
        <v>2022-04-01</v>
      </c>
      <c r="I15" s="174" t="d">
        <v>2022-05-01</v>
      </c>
      <c r="J15" s="174" t="d">
        <v>2022-06-01</v>
      </c>
      <c r="K15" s="174" t="d">
        <v>2022-07-01</v>
      </c>
      <c r="L15" s="174" t="d">
        <v>2022-08-01</v>
      </c>
      <c r="M15" s="174" t="d">
        <v>2022-09-01</v>
      </c>
      <c r="N15" s="174" t="d">
        <v>2022-10-01</v>
      </c>
      <c r="O15" s="174" t="d">
        <v>2022-11-01</v>
      </c>
      <c r="P15" s="174" t="d">
        <v>2022-12-01</v>
      </c>
    </row>
    <row r="16" spans="1:27">
      <c r="A16" s="540" t="s">
        <v>179</v>
      </c>
      <c r="B16" s="541"/>
      <c r="C16" s="542"/>
      <c r="D16" s="200">
        <v>0.1</v>
      </c>
      <c r="E16" s="181">
        <v>9027.2000000000007</v>
      </c>
      <c r="F16" s="181">
        <v>13312</v>
      </c>
      <c r="G16" s="181">
        <v>11698</v>
      </c>
      <c r="H16" s="181">
        <v>11648</v>
      </c>
      <c r="I16" s="317">
        <v>11648</v>
      </c>
      <c r="J16" s="317">
        <v>11648</v>
      </c>
      <c r="K16" s="317">
        <v>11648</v>
      </c>
      <c r="L16" s="181">
        <v>12480</v>
      </c>
      <c r="M16" s="181">
        <v>14560</v>
      </c>
      <c r="N16" s="181">
        <v>14674</v>
      </c>
      <c r="O16" s="181">
        <v>15808</v>
      </c>
      <c r="P16" s="181">
        <v>17472</v>
      </c>
    </row>
    <row r="18" spans="1:10" s="125" customFormat="1" ht="23.25" customHeight="1">
      <c r="A18" s="537" t="s">
        <v>61</v>
      </c>
      <c r="B18" s="538"/>
      <c r="C18" s="538"/>
      <c r="D18" s="539"/>
      <c r="E18" s="447">
        <v>2020</v>
      </c>
      <c r="F18" s="447"/>
      <c r="G18" s="447">
        <v>2021</v>
      </c>
      <c r="H18" s="447"/>
      <c r="I18" s="447">
        <v>2022</v>
      </c>
      <c r="J18" s="447"/>
    </row>
    <row r="19" spans="1:10" ht="15.75">
      <c r="A19" s="531" t="s">
        <v>179</v>
      </c>
      <c r="B19" s="532"/>
      <c r="C19" s="532"/>
      <c r="D19" s="533"/>
      <c r="E19" s="535">
        <f>SUM(E10:P10)</f>
        <v>39177</v>
      </c>
      <c r="F19" s="536"/>
      <c r="G19" s="521">
        <f>SUM(E13:P13)</f>
        <v>93621.699999999983</v>
      </c>
      <c r="H19" s="522"/>
      <c r="I19" s="523">
        <f>SUM(E16:P16)</f>
        <v>155623.20000000001</v>
      </c>
      <c r="J19" s="524"/>
    </row>
    <row r="20" spans="1:10" s="125" customFormat="1" ht="21.75" customHeight="1">
      <c r="A20" s="528" t="s">
        <v>52</v>
      </c>
      <c r="B20" s="529"/>
      <c r="C20" s="529"/>
      <c r="D20" s="530"/>
      <c r="E20" s="534">
        <f>SUM(E19:E19)</f>
        <v>39177</v>
      </c>
      <c r="F20" s="534"/>
      <c r="G20" s="534">
        <f>SUM(G19:G19)</f>
        <v>93621.699999999983</v>
      </c>
      <c r="H20" s="534"/>
      <c r="I20" s="534">
        <f>SUM(I19:I19)</f>
        <v>155623.20000000001</v>
      </c>
      <c r="J20" s="534"/>
    </row>
  </sheetData>
  <mergeCells count="19">
    <mergeCell ref="A6:N7"/>
    <mergeCell ref="A18:D18"/>
    <mergeCell ref="A9:C9"/>
    <mergeCell ref="A10:C10"/>
    <mergeCell ref="I18:J18"/>
    <mergeCell ref="A15:C15"/>
    <mergeCell ref="A13:C13"/>
    <mergeCell ref="A16:C16"/>
    <mergeCell ref="G19:H19"/>
    <mergeCell ref="I19:J19"/>
    <mergeCell ref="A12:C12"/>
    <mergeCell ref="A20:D20"/>
    <mergeCell ref="A19:D19"/>
    <mergeCell ref="E18:F18"/>
    <mergeCell ref="G18:H18"/>
    <mergeCell ref="I20:J20"/>
    <mergeCell ref="G20:H20"/>
    <mergeCell ref="E20:F20"/>
    <mergeCell ref="E19:F19"/>
  </mergeCells>
  <pageMargins left="0.25" right="0.25" top="0.75" bottom="0.75" header="0.3" footer="0.3"/>
  <pageSetup paperSize="5" orientation="landscape" r:id="rId1"/>
  <drawing r:id="rId2"/>
</worksheet>
</file>

<file path=xl/worksheets/sheet8.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42"/>
  <sheetViews>
    <sheetView showGridLines="0" zoomScaleNormal="100" workbookViewId="0">
      <selection activeCell="D20" sqref="D20"/>
    </sheetView>
  </sheetViews>
  <sheetFormatPr baseColWidth="10" defaultRowHeight="15"/>
  <cols>
    <col min="2" max="2" width="22.7109375" customWidth="1"/>
    <col min="3" max="3" width="13.140625" customWidth="1"/>
    <col min="4" max="4" width="14.28515625" customWidth="1"/>
    <col min="5" max="5" width="13.5703125" customWidth="1"/>
    <col min="6" max="7" width="13.140625" bestFit="1" customWidth="1"/>
    <col min="8" max="8" width="14.42578125" customWidth="1"/>
    <col min="9" max="9" width="15.140625" customWidth="1"/>
    <col min="11" max="11" width="13.5703125" customWidth="1"/>
    <col min="12" max="12" width="13.140625" customWidth="1"/>
    <col min="13" max="13" width="14" customWidth="1"/>
  </cols>
  <sheetData>
    <row r="1" spans="1:27" s="9" customFormat="1"/>
    <row r="2" spans="1:27" s="9" customFormat="1"/>
    <row r="3" spans="1:27" s="9" customFormat="1"/>
    <row r="4" spans="1:27" s="9" customFormat="1"/>
    <row r="6" spans="1:27" ht="15" customHeight="1">
      <c r="A6" s="428" t="s">
        <v>23</v>
      </c>
      <c r="B6" s="428"/>
      <c r="C6" s="428"/>
      <c r="D6" s="428"/>
      <c r="E6" s="428"/>
      <c r="F6" s="428"/>
      <c r="G6" s="428"/>
      <c r="H6" s="428"/>
      <c r="I6" s="428"/>
      <c r="J6" s="428"/>
      <c r="K6" s="428"/>
      <c r="L6" s="428"/>
      <c r="M6" s="428"/>
      <c r="N6" s="428"/>
      <c r="O6" s="10"/>
      <c r="P6" s="10"/>
      <c r="Q6" s="10"/>
      <c r="R6" s="10"/>
      <c r="S6" s="10"/>
      <c r="T6" s="10"/>
      <c r="U6" s="10"/>
      <c r="V6" s="10"/>
      <c r="W6" s="10"/>
      <c r="X6" s="10"/>
      <c r="Y6" s="10"/>
      <c r="Z6" s="10"/>
      <c r="AA6" s="10"/>
    </row>
    <row r="7" spans="1:27" ht="15" customHeight="1">
      <c r="A7" s="428"/>
      <c r="B7" s="428"/>
      <c r="C7" s="428"/>
      <c r="D7" s="428"/>
      <c r="E7" s="428"/>
      <c r="F7" s="428"/>
      <c r="G7" s="428"/>
      <c r="H7" s="428"/>
      <c r="I7" s="428"/>
      <c r="J7" s="428"/>
      <c r="K7" s="428"/>
      <c r="L7" s="428"/>
      <c r="M7" s="428"/>
      <c r="N7" s="428"/>
      <c r="O7" s="10"/>
      <c r="P7" s="10"/>
      <c r="Q7" s="10"/>
      <c r="R7" s="10"/>
      <c r="S7" s="10"/>
      <c r="T7" s="10"/>
      <c r="U7" s="10"/>
      <c r="V7" s="10"/>
      <c r="W7" s="10"/>
      <c r="X7" s="10"/>
      <c r="Y7" s="10"/>
      <c r="Z7" s="10"/>
      <c r="AA7" s="10"/>
    </row>
    <row r="9" spans="1:27" ht="23.25" customHeight="1">
      <c r="A9" s="447" t="s">
        <v>65</v>
      </c>
      <c r="B9" s="447"/>
      <c r="C9" s="188" t="s">
        <v>66</v>
      </c>
      <c r="D9" s="188" t="s">
        <v>67</v>
      </c>
      <c r="E9" s="188" t="s">
        <v>68</v>
      </c>
      <c r="F9" s="188" t="s">
        <v>69</v>
      </c>
      <c r="I9" s="570" t="s">
        <v>75</v>
      </c>
      <c r="J9" s="571"/>
      <c r="K9" s="571"/>
      <c r="L9" s="571"/>
      <c r="M9" s="571"/>
    </row>
    <row r="10" spans="1:27">
      <c r="A10" s="567" t="s">
        <v>70</v>
      </c>
      <c r="B10" s="568"/>
      <c r="C10" s="31">
        <v>175500</v>
      </c>
      <c r="D10" s="197">
        <f>H23</f>
        <v>2106000</v>
      </c>
      <c r="E10" s="150">
        <f>H26</f>
        <v>2106000</v>
      </c>
      <c r="F10" s="104">
        <f>H30</f>
        <v>2106000</v>
      </c>
      <c r="I10" s="544" t="s">
        <v>76</v>
      </c>
      <c r="J10" s="545"/>
      <c r="K10" s="327" t="s">
        <v>49</v>
      </c>
      <c r="L10" s="315" t="s">
        <v>50</v>
      </c>
      <c r="M10" s="315" t="s">
        <v>51</v>
      </c>
    </row>
    <row r="11" spans="1:27">
      <c r="A11" s="567" t="s">
        <v>230</v>
      </c>
      <c r="B11" s="568"/>
      <c r="C11" s="31">
        <v>85410</v>
      </c>
      <c r="D11" s="179">
        <f>H24</f>
        <v>1024920</v>
      </c>
      <c r="E11" s="178">
        <f>H27</f>
        <v>1024920</v>
      </c>
      <c r="F11" s="177">
        <f>H31</f>
        <v>1024920</v>
      </c>
      <c r="G11" s="19"/>
      <c r="I11" s="548"/>
      <c r="J11" s="549"/>
      <c r="K11" s="327" t="s">
        <v>77</v>
      </c>
      <c r="L11" s="315" t="s">
        <v>78</v>
      </c>
      <c r="M11" s="315" t="s">
        <v>78</v>
      </c>
    </row>
    <row r="12" spans="1:27">
      <c r="A12" s="567" t="s">
        <v>229</v>
      </c>
      <c r="B12" s="568"/>
      <c r="C12" s="31">
        <v>66690</v>
      </c>
      <c r="D12" s="179">
        <f>H25</f>
        <v>800280</v>
      </c>
      <c r="E12" s="178">
        <f>H28</f>
        <v>800280</v>
      </c>
      <c r="F12" s="177">
        <f>H32</f>
        <v>800280</v>
      </c>
      <c r="G12" s="19"/>
      <c r="I12" s="506" t="s">
        <v>79</v>
      </c>
      <c r="J12" s="507"/>
      <c r="K12" s="450">
        <v>1</v>
      </c>
      <c r="L12" s="450">
        <v>1</v>
      </c>
      <c r="M12" s="450">
        <v>1</v>
      </c>
    </row>
    <row r="13" spans="1:27" ht="16.5" customHeight="1">
      <c r="A13" s="567" t="s">
        <v>71</v>
      </c>
      <c r="B13" s="568"/>
      <c r="C13" s="22">
        <v>58500</v>
      </c>
      <c r="D13" s="179"/>
      <c r="E13" s="178">
        <f>H29</f>
        <v>702000</v>
      </c>
      <c r="F13" s="177">
        <f>H33</f>
        <v>702000</v>
      </c>
      <c r="G13" s="19"/>
      <c r="I13" s="506" t="s">
        <v>81</v>
      </c>
      <c r="J13" s="507"/>
      <c r="K13" s="492"/>
      <c r="L13" s="492"/>
      <c r="M13" s="492"/>
    </row>
    <row r="14" spans="1:27">
      <c r="A14" s="567" t="s">
        <v>80</v>
      </c>
      <c r="B14" s="568"/>
      <c r="C14" s="31">
        <v>40959</v>
      </c>
      <c r="D14" s="179"/>
      <c r="E14" s="178"/>
      <c r="F14" s="177">
        <f>H34</f>
        <v>491400</v>
      </c>
      <c r="G14" s="19"/>
      <c r="I14" s="506" t="s">
        <v>82</v>
      </c>
      <c r="J14" s="507"/>
      <c r="K14" s="492"/>
      <c r="L14" s="492"/>
      <c r="M14" s="492"/>
    </row>
    <row r="15" spans="1:27">
      <c r="A15" s="567"/>
      <c r="B15" s="568"/>
      <c r="C15" s="22"/>
      <c r="D15" s="179"/>
      <c r="E15" s="178"/>
      <c r="F15" s="177"/>
      <c r="G15" s="19"/>
      <c r="I15" s="506" t="s">
        <v>83</v>
      </c>
      <c r="J15" s="507"/>
      <c r="K15" s="492"/>
      <c r="L15" s="492"/>
      <c r="M15" s="492"/>
    </row>
    <row r="16" spans="1:27" ht="22.5" customHeight="1">
      <c r="A16" s="569" t="s">
        <v>52</v>
      </c>
      <c r="B16" s="569"/>
      <c r="C16" s="189"/>
      <c r="D16" s="189">
        <f>SUM(D10:D15)</f>
        <v>3931200</v>
      </c>
      <c r="E16" s="198">
        <f>SUM(E10:E15)</f>
        <v>4633200</v>
      </c>
      <c r="F16" s="189">
        <f>SUM(F10:F15)</f>
        <v>5124600</v>
      </c>
      <c r="G16" s="19"/>
      <c r="I16" s="506" t="s">
        <v>84</v>
      </c>
      <c r="J16" s="507"/>
      <c r="K16" s="451"/>
      <c r="L16" s="451"/>
      <c r="M16" s="451"/>
    </row>
    <row r="17" spans="1:13">
      <c r="A17" s="21"/>
      <c r="B17" s="21"/>
      <c r="C17" s="21"/>
      <c r="D17" s="29"/>
      <c r="E17" s="29"/>
      <c r="F17" s="29"/>
      <c r="G17" s="29"/>
      <c r="I17" s="506" t="s">
        <v>235</v>
      </c>
      <c r="J17" s="509"/>
      <c r="K17" s="319">
        <v>1</v>
      </c>
      <c r="L17" s="319">
        <v>1</v>
      </c>
      <c r="M17" s="319">
        <v>1</v>
      </c>
    </row>
    <row r="18" spans="1:13">
      <c r="I18" s="506" t="s">
        <v>237</v>
      </c>
      <c r="J18" s="507"/>
      <c r="K18" s="496">
        <v>1</v>
      </c>
      <c r="L18" s="496">
        <v>1</v>
      </c>
      <c r="M18" s="496">
        <v>1</v>
      </c>
    </row>
    <row r="19" spans="1:13">
      <c r="I19" s="506" t="s">
        <v>236</v>
      </c>
      <c r="J19" s="507"/>
      <c r="K19" s="496"/>
      <c r="L19" s="496"/>
      <c r="M19" s="496"/>
    </row>
    <row r="20" spans="1:13">
      <c r="I20" s="506" t="s">
        <v>85</v>
      </c>
      <c r="J20" s="507"/>
      <c r="K20" s="314"/>
      <c r="L20" s="316">
        <v>1</v>
      </c>
      <c r="M20" s="319">
        <v>2</v>
      </c>
    </row>
    <row r="22" spans="1:13" ht="15.75">
      <c r="A22" s="203" t="s">
        <v>185</v>
      </c>
      <c r="B22" s="203" t="s">
        <v>65</v>
      </c>
      <c r="C22" s="204" t="s">
        <v>89</v>
      </c>
      <c r="D22" s="204" t="s">
        <v>90</v>
      </c>
      <c r="E22" s="204" t="s">
        <v>91</v>
      </c>
      <c r="F22" s="204" t="s">
        <v>156</v>
      </c>
      <c r="G22" s="204" t="s">
        <v>93</v>
      </c>
      <c r="H22" s="204" t="s">
        <v>52</v>
      </c>
    </row>
    <row r="23" spans="1:13">
      <c r="A23" s="575">
        <v>2020</v>
      </c>
      <c r="B23" s="97" t="s">
        <v>155</v>
      </c>
      <c r="C23" s="98">
        <f>E40</f>
        <v>1800000</v>
      </c>
      <c r="D23" s="98">
        <f>E41</f>
        <v>198000</v>
      </c>
      <c r="E23" s="98">
        <f>E42</f>
        <v>36000</v>
      </c>
      <c r="F23" s="98">
        <f>E43</f>
        <v>54000</v>
      </c>
      <c r="G23" s="98">
        <f>E44</f>
        <v>18000</v>
      </c>
      <c r="H23" s="99">
        <f>E45</f>
        <v>2106000</v>
      </c>
    </row>
    <row r="24" spans="1:13">
      <c r="A24" s="576"/>
      <c r="B24" s="97" t="s">
        <v>231</v>
      </c>
      <c r="C24" s="100">
        <f>E49</f>
        <v>876000</v>
      </c>
      <c r="D24" s="100">
        <f>E50</f>
        <v>96360</v>
      </c>
      <c r="E24" s="100">
        <f>E51</f>
        <v>17520</v>
      </c>
      <c r="F24" s="100">
        <f>E52</f>
        <v>26280</v>
      </c>
      <c r="G24" s="100">
        <f>E53</f>
        <v>8760</v>
      </c>
      <c r="H24" s="100">
        <f>E54</f>
        <v>1024920</v>
      </c>
    </row>
    <row r="25" spans="1:13">
      <c r="A25" s="577"/>
      <c r="B25" s="97" t="s">
        <v>232</v>
      </c>
      <c r="C25" s="100">
        <f>E58</f>
        <v>684000</v>
      </c>
      <c r="D25" s="100">
        <f>E59</f>
        <v>75240</v>
      </c>
      <c r="E25" s="100">
        <f>E60</f>
        <v>13680</v>
      </c>
      <c r="F25" s="100">
        <f>E61</f>
        <v>20520</v>
      </c>
      <c r="G25" s="100">
        <f>E62</f>
        <v>6840</v>
      </c>
      <c r="H25" s="100">
        <f>E63</f>
        <v>800280</v>
      </c>
    </row>
    <row r="26" spans="1:13">
      <c r="A26" s="572">
        <v>2021</v>
      </c>
      <c r="B26" s="101" t="s">
        <v>155</v>
      </c>
      <c r="C26" s="103">
        <f>E69</f>
        <v>1800000</v>
      </c>
      <c r="D26" s="103">
        <f>E70</f>
        <v>198000</v>
      </c>
      <c r="E26" s="103">
        <f>E71</f>
        <v>36000</v>
      </c>
      <c r="F26" s="103">
        <f>E72</f>
        <v>54000</v>
      </c>
      <c r="G26" s="103">
        <f>E73</f>
        <v>18000</v>
      </c>
      <c r="H26" s="103">
        <f>E74</f>
        <v>2106000</v>
      </c>
    </row>
    <row r="27" spans="1:13">
      <c r="A27" s="573"/>
      <c r="B27" s="101" t="s">
        <v>231</v>
      </c>
      <c r="C27" s="103">
        <f>E77</f>
        <v>876000</v>
      </c>
      <c r="D27" s="103">
        <f>E78</f>
        <v>96360</v>
      </c>
      <c r="E27" s="103">
        <f>E79</f>
        <v>17520</v>
      </c>
      <c r="F27" s="103">
        <f>E80</f>
        <v>26280</v>
      </c>
      <c r="G27" s="103">
        <f>E81</f>
        <v>8760</v>
      </c>
      <c r="H27" s="103">
        <f>E82</f>
        <v>1024920</v>
      </c>
    </row>
    <row r="28" spans="1:13">
      <c r="A28" s="573"/>
      <c r="B28" s="101" t="s">
        <v>232</v>
      </c>
      <c r="C28" s="103">
        <f>E86</f>
        <v>684000</v>
      </c>
      <c r="D28" s="103">
        <f>E87</f>
        <v>75240</v>
      </c>
      <c r="E28" s="103">
        <f>E88</f>
        <v>13680</v>
      </c>
      <c r="F28" s="103">
        <f>E89</f>
        <v>20520</v>
      </c>
      <c r="G28" s="103">
        <f>E90</f>
        <v>6840</v>
      </c>
      <c r="H28" s="103">
        <f>E91</f>
        <v>800280</v>
      </c>
    </row>
    <row r="29" spans="1:13">
      <c r="A29" s="574"/>
      <c r="B29" s="323" t="s">
        <v>71</v>
      </c>
      <c r="C29" s="103">
        <f>E94</f>
        <v>600000</v>
      </c>
      <c r="D29" s="103">
        <f>E95</f>
        <v>66000</v>
      </c>
      <c r="E29" s="103">
        <f>E96</f>
        <v>12000</v>
      </c>
      <c r="F29" s="103">
        <f>E97</f>
        <v>18000</v>
      </c>
      <c r="G29" s="103">
        <f>E98</f>
        <v>6000</v>
      </c>
      <c r="H29" s="103">
        <f>E99</f>
        <v>702000</v>
      </c>
    </row>
    <row r="30" spans="1:13">
      <c r="A30" s="543">
        <v>29022</v>
      </c>
      <c r="B30" s="102" t="s">
        <v>155</v>
      </c>
      <c r="C30" s="104">
        <f>E105</f>
        <v>1800000</v>
      </c>
      <c r="D30" s="104">
        <f>E106</f>
        <v>198000</v>
      </c>
      <c r="E30" s="104">
        <f>E107</f>
        <v>36000</v>
      </c>
      <c r="F30" s="104">
        <f>E108</f>
        <v>54000</v>
      </c>
      <c r="G30" s="104">
        <f>E109</f>
        <v>18000</v>
      </c>
      <c r="H30" s="104">
        <f t="shared" ref="H30:H34" si="0">SUM(C30:G30)</f>
        <v>2106000</v>
      </c>
    </row>
    <row r="31" spans="1:13">
      <c r="A31" s="543"/>
      <c r="B31" s="102" t="s">
        <v>231</v>
      </c>
      <c r="C31" s="104">
        <f>E113</f>
        <v>876000</v>
      </c>
      <c r="D31" s="104">
        <f>E114</f>
        <v>96360</v>
      </c>
      <c r="E31" s="104">
        <f>E115</f>
        <v>17520</v>
      </c>
      <c r="F31" s="104">
        <f>E116</f>
        <v>26280</v>
      </c>
      <c r="G31" s="104">
        <f>E117</f>
        <v>8760</v>
      </c>
      <c r="H31" s="104">
        <f>E118</f>
        <v>1024920</v>
      </c>
    </row>
    <row r="32" spans="1:13">
      <c r="A32" s="543"/>
      <c r="B32" s="102" t="s">
        <v>232</v>
      </c>
      <c r="C32" s="104">
        <f>E121</f>
        <v>684000</v>
      </c>
      <c r="D32" s="104">
        <f>E122</f>
        <v>75240</v>
      </c>
      <c r="E32" s="104">
        <f>E123</f>
        <v>13680</v>
      </c>
      <c r="F32" s="104">
        <f>E124</f>
        <v>20520</v>
      </c>
      <c r="G32" s="104">
        <f>E125</f>
        <v>6840</v>
      </c>
      <c r="H32" s="104">
        <f>SUM(C32:G32)</f>
        <v>800280</v>
      </c>
    </row>
    <row r="33" spans="1:17">
      <c r="A33" s="543"/>
      <c r="B33" s="320" t="s">
        <v>71</v>
      </c>
      <c r="C33" s="104">
        <f>E129</f>
        <v>600000</v>
      </c>
      <c r="D33" s="104">
        <f>E130</f>
        <v>66000</v>
      </c>
      <c r="E33" s="104">
        <f>E131</f>
        <v>12000</v>
      </c>
      <c r="F33" s="104">
        <f>E132</f>
        <v>18000</v>
      </c>
      <c r="G33" s="104">
        <f>E133</f>
        <v>6000</v>
      </c>
      <c r="H33" s="104">
        <f>E134</f>
        <v>702000</v>
      </c>
    </row>
    <row r="34" spans="1:17">
      <c r="A34" s="543"/>
      <c r="B34" s="102" t="s">
        <v>157</v>
      </c>
      <c r="C34" s="104">
        <f>E137</f>
        <v>420000</v>
      </c>
      <c r="D34" s="104">
        <f>E138</f>
        <v>46200</v>
      </c>
      <c r="E34" s="104">
        <f>E139</f>
        <v>8400</v>
      </c>
      <c r="F34" s="104">
        <f>E140</f>
        <v>12600</v>
      </c>
      <c r="G34" s="104">
        <f>E141</f>
        <v>4200</v>
      </c>
      <c r="H34" s="104">
        <f t="shared" si="0"/>
        <v>491400</v>
      </c>
    </row>
    <row r="35" spans="1:17">
      <c r="H35" s="92"/>
    </row>
    <row r="37" spans="1:17" ht="19.5">
      <c r="A37" s="560" t="s">
        <v>94</v>
      </c>
      <c r="B37" s="560"/>
      <c r="C37" s="560"/>
      <c r="D37" s="560"/>
      <c r="E37" s="560"/>
      <c r="F37" s="560"/>
      <c r="G37" s="560"/>
      <c r="H37" s="560"/>
      <c r="I37" s="560"/>
      <c r="J37" s="560"/>
      <c r="K37" s="560"/>
      <c r="L37" s="560"/>
      <c r="M37" s="560"/>
      <c r="N37" s="560"/>
      <c r="O37" s="560"/>
      <c r="P37" s="560"/>
      <c r="Q37" s="560"/>
    </row>
    <row r="39" spans="1:17">
      <c r="A39" s="525" t="s">
        <v>65</v>
      </c>
      <c r="B39" s="527"/>
      <c r="C39" s="23" t="s">
        <v>86</v>
      </c>
      <c r="D39" s="23" t="s">
        <v>87</v>
      </c>
      <c r="E39" s="23" t="s">
        <v>88</v>
      </c>
      <c r="F39" s="27" t="d">
        <v>2020-01-01</v>
      </c>
      <c r="G39" s="27" t="d">
        <v>2020-02-01</v>
      </c>
      <c r="H39" s="27" t="d">
        <v>2020-03-01</v>
      </c>
      <c r="I39" s="27" t="d">
        <v>2020-04-01</v>
      </c>
      <c r="J39" s="27" t="d">
        <v>2020-05-01</v>
      </c>
      <c r="K39" s="27" t="d">
        <v>2020-06-01</v>
      </c>
      <c r="L39" s="27" t="d">
        <v>2020-07-01</v>
      </c>
      <c r="M39" s="27" t="d">
        <v>2020-08-01</v>
      </c>
      <c r="N39" s="27" t="d">
        <v>2020-09-01</v>
      </c>
      <c r="O39" s="27" t="d">
        <v>2020-10-01</v>
      </c>
      <c r="P39" s="27" t="d">
        <v>2020-11-01</v>
      </c>
      <c r="Q39" s="27" t="d">
        <v>2020-12-01</v>
      </c>
    </row>
    <row r="40" spans="1:17">
      <c r="A40" s="544" t="s">
        <v>70</v>
      </c>
      <c r="B40" s="545"/>
      <c r="C40" s="25" t="s">
        <v>89</v>
      </c>
      <c r="D40" s="25"/>
      <c r="E40" s="32">
        <f>SUM(F40:Q40)</f>
        <v>1800000</v>
      </c>
      <c r="F40" s="31">
        <v>150000</v>
      </c>
      <c r="G40" s="31">
        <v>150000</v>
      </c>
      <c r="H40" s="31">
        <v>150000</v>
      </c>
      <c r="I40" s="31">
        <v>150000</v>
      </c>
      <c r="J40" s="31">
        <v>150000</v>
      </c>
      <c r="K40" s="31">
        <v>150000</v>
      </c>
      <c r="L40" s="31">
        <v>150000</v>
      </c>
      <c r="M40" s="31">
        <v>150000</v>
      </c>
      <c r="N40" s="31">
        <v>150000</v>
      </c>
      <c r="O40" s="31">
        <v>150000</v>
      </c>
      <c r="P40" s="31">
        <v>150000</v>
      </c>
      <c r="Q40" s="31">
        <v>150000</v>
      </c>
    </row>
    <row r="41" spans="1:17">
      <c r="A41" s="546"/>
      <c r="B41" s="547"/>
      <c r="C41" s="25" t="s">
        <v>90</v>
      </c>
      <c r="D41" s="26">
        <v>0.11</v>
      </c>
      <c r="E41" s="32">
        <f>SUM(F41:Q41)</f>
        <v>198000</v>
      </c>
      <c r="F41" s="37">
        <f>(F40*11)/100</f>
        <v>16500</v>
      </c>
      <c r="G41" s="37">
        <f t="shared" ref="G41:Q41" si="1">(G40*11)/100</f>
        <v>16500</v>
      </c>
      <c r="H41" s="37">
        <f t="shared" si="1"/>
        <v>16500</v>
      </c>
      <c r="I41" s="37">
        <f t="shared" si="1"/>
        <v>16500</v>
      </c>
      <c r="J41" s="37">
        <f t="shared" si="1"/>
        <v>16500</v>
      </c>
      <c r="K41" s="37">
        <f t="shared" si="1"/>
        <v>16500</v>
      </c>
      <c r="L41" s="37">
        <f t="shared" si="1"/>
        <v>16500</v>
      </c>
      <c r="M41" s="37">
        <f t="shared" si="1"/>
        <v>16500</v>
      </c>
      <c r="N41" s="37">
        <f t="shared" si="1"/>
        <v>16500</v>
      </c>
      <c r="O41" s="37">
        <f t="shared" si="1"/>
        <v>16500</v>
      </c>
      <c r="P41" s="37">
        <f t="shared" si="1"/>
        <v>16500</v>
      </c>
      <c r="Q41" s="37">
        <f t="shared" si="1"/>
        <v>16500</v>
      </c>
    </row>
    <row r="42" spans="1:17">
      <c r="A42" s="546"/>
      <c r="B42" s="547"/>
      <c r="C42" s="25" t="s">
        <v>91</v>
      </c>
      <c r="D42" s="26">
        <v>0.02</v>
      </c>
      <c r="E42" s="32">
        <f>SUM(F42:Q42)</f>
        <v>36000</v>
      </c>
      <c r="F42" s="37">
        <f>(F40*2)/100</f>
        <v>3000</v>
      </c>
      <c r="G42" s="37">
        <f t="shared" ref="G42:Q42" si="2">(G40*2)/100</f>
        <v>3000</v>
      </c>
      <c r="H42" s="37">
        <f t="shared" si="2"/>
        <v>3000</v>
      </c>
      <c r="I42" s="37">
        <f t="shared" si="2"/>
        <v>3000</v>
      </c>
      <c r="J42" s="37">
        <f t="shared" si="2"/>
        <v>3000</v>
      </c>
      <c r="K42" s="37">
        <f t="shared" si="2"/>
        <v>3000</v>
      </c>
      <c r="L42" s="37">
        <f t="shared" si="2"/>
        <v>3000</v>
      </c>
      <c r="M42" s="37">
        <f t="shared" si="2"/>
        <v>3000</v>
      </c>
      <c r="N42" s="37">
        <f t="shared" si="2"/>
        <v>3000</v>
      </c>
      <c r="O42" s="37">
        <f t="shared" si="2"/>
        <v>3000</v>
      </c>
      <c r="P42" s="37">
        <f t="shared" si="2"/>
        <v>3000</v>
      </c>
      <c r="Q42" s="37">
        <f t="shared" si="2"/>
        <v>3000</v>
      </c>
    </row>
    <row r="43" spans="1:17">
      <c r="A43" s="546"/>
      <c r="B43" s="547"/>
      <c r="C43" s="25" t="s">
        <v>92</v>
      </c>
      <c r="D43" s="26">
        <v>0.03</v>
      </c>
      <c r="E43" s="32">
        <f>SUM(F43:Q43)</f>
        <v>54000</v>
      </c>
      <c r="F43" s="37">
        <f>(F40*3)/100</f>
        <v>4500</v>
      </c>
      <c r="G43" s="37">
        <f t="shared" ref="G43:Q43" si="3">(G40*3)/100</f>
        <v>4500</v>
      </c>
      <c r="H43" s="37">
        <f t="shared" si="3"/>
        <v>4500</v>
      </c>
      <c r="I43" s="37">
        <f t="shared" si="3"/>
        <v>4500</v>
      </c>
      <c r="J43" s="37">
        <f t="shared" si="3"/>
        <v>4500</v>
      </c>
      <c r="K43" s="37">
        <f t="shared" si="3"/>
        <v>4500</v>
      </c>
      <c r="L43" s="37">
        <f t="shared" si="3"/>
        <v>4500</v>
      </c>
      <c r="M43" s="37">
        <f t="shared" si="3"/>
        <v>4500</v>
      </c>
      <c r="N43" s="37">
        <f t="shared" si="3"/>
        <v>4500</v>
      </c>
      <c r="O43" s="37">
        <f t="shared" si="3"/>
        <v>4500</v>
      </c>
      <c r="P43" s="37">
        <f t="shared" si="3"/>
        <v>4500</v>
      </c>
      <c r="Q43" s="37">
        <f t="shared" si="3"/>
        <v>4500</v>
      </c>
    </row>
    <row r="44" spans="1:17">
      <c r="A44" s="546"/>
      <c r="B44" s="547"/>
      <c r="C44" s="25" t="s">
        <v>93</v>
      </c>
      <c r="D44" s="26">
        <v>0.01</v>
      </c>
      <c r="E44" s="32">
        <f>SUM(F44:Q44)</f>
        <v>18000</v>
      </c>
      <c r="F44" s="37">
        <f>(F40*1)/100</f>
        <v>1500</v>
      </c>
      <c r="G44" s="37">
        <f t="shared" ref="G44:Q44" si="4">(G40*1)/100</f>
        <v>1500</v>
      </c>
      <c r="H44" s="37">
        <f t="shared" si="4"/>
        <v>1500</v>
      </c>
      <c r="I44" s="37">
        <f t="shared" si="4"/>
        <v>1500</v>
      </c>
      <c r="J44" s="37">
        <f t="shared" si="4"/>
        <v>1500</v>
      </c>
      <c r="K44" s="37">
        <f t="shared" si="4"/>
        <v>1500</v>
      </c>
      <c r="L44" s="37">
        <f t="shared" si="4"/>
        <v>1500</v>
      </c>
      <c r="M44" s="37">
        <f t="shared" si="4"/>
        <v>1500</v>
      </c>
      <c r="N44" s="37">
        <f t="shared" si="4"/>
        <v>1500</v>
      </c>
      <c r="O44" s="37">
        <f t="shared" si="4"/>
        <v>1500</v>
      </c>
      <c r="P44" s="37">
        <f t="shared" si="4"/>
        <v>1500</v>
      </c>
      <c r="Q44" s="37">
        <f t="shared" si="4"/>
        <v>1500</v>
      </c>
    </row>
    <row r="45" spans="1:17">
      <c r="A45" s="548"/>
      <c r="B45" s="549"/>
      <c r="C45" s="578" t="s">
        <v>52</v>
      </c>
      <c r="D45" s="579"/>
      <c r="E45" s="38">
        <f>SUM(E40:E44)</f>
        <v>2106000</v>
      </c>
      <c r="F45" s="37">
        <f>SUM(F40:F44)</f>
        <v>175500</v>
      </c>
      <c r="G45" s="37">
        <f>SUM(G40:G44)</f>
        <v>175500</v>
      </c>
      <c r="H45" s="37">
        <f t="shared" ref="H45:Q45" si="5">SUM(H40:H44)</f>
        <v>175500</v>
      </c>
      <c r="I45" s="37">
        <f t="shared" si="5"/>
        <v>175500</v>
      </c>
      <c r="J45" s="37">
        <f t="shared" si="5"/>
        <v>175500</v>
      </c>
      <c r="K45" s="37">
        <f t="shared" si="5"/>
        <v>175500</v>
      </c>
      <c r="L45" s="37">
        <f t="shared" si="5"/>
        <v>175500</v>
      </c>
      <c r="M45" s="37">
        <f t="shared" si="5"/>
        <v>175500</v>
      </c>
      <c r="N45" s="37">
        <f t="shared" si="5"/>
        <v>175500</v>
      </c>
      <c r="O45" s="37">
        <f t="shared" si="5"/>
        <v>175500</v>
      </c>
      <c r="P45" s="37">
        <f t="shared" si="5"/>
        <v>175500</v>
      </c>
      <c r="Q45" s="37">
        <f t="shared" si="5"/>
        <v>175500</v>
      </c>
    </row>
    <row r="48" spans="1:17">
      <c r="A48" s="525" t="s">
        <v>65</v>
      </c>
      <c r="B48" s="527"/>
      <c r="C48" s="23" t="s">
        <v>86</v>
      </c>
      <c r="D48" s="23" t="s">
        <v>87</v>
      </c>
      <c r="E48" s="23" t="s">
        <v>88</v>
      </c>
      <c r="F48" s="27" t="d">
        <v>2020-01-01</v>
      </c>
      <c r="G48" s="27" t="d">
        <v>2020-02-01</v>
      </c>
      <c r="H48" s="27" t="d">
        <v>2020-03-01</v>
      </c>
      <c r="I48" s="27" t="d">
        <v>2020-04-01</v>
      </c>
      <c r="J48" s="27" t="d">
        <v>2020-05-01</v>
      </c>
      <c r="K48" s="27" t="d">
        <v>2020-06-01</v>
      </c>
      <c r="L48" s="27" t="d">
        <v>2020-07-01</v>
      </c>
      <c r="M48" s="27" t="d">
        <v>2020-08-01</v>
      </c>
      <c r="N48" s="27" t="d">
        <v>2020-09-01</v>
      </c>
      <c r="O48" s="27" t="d">
        <v>2020-10-01</v>
      </c>
      <c r="P48" s="27" t="d">
        <v>2020-11-01</v>
      </c>
      <c r="Q48" s="27" t="d">
        <v>2020-12-01</v>
      </c>
    </row>
    <row r="49" spans="1:17">
      <c r="A49" s="544" t="s">
        <v>231</v>
      </c>
      <c r="B49" s="545"/>
      <c r="C49" s="25" t="s">
        <v>89</v>
      </c>
      <c r="D49" s="25"/>
      <c r="E49" s="39">
        <f>SUM(F49:Q49)</f>
        <v>876000</v>
      </c>
      <c r="F49" s="31">
        <v>73000</v>
      </c>
      <c r="G49" s="31">
        <v>73000</v>
      </c>
      <c r="H49" s="31">
        <v>73000</v>
      </c>
      <c r="I49" s="31">
        <v>73000</v>
      </c>
      <c r="J49" s="31">
        <v>73000</v>
      </c>
      <c r="K49" s="31">
        <v>73000</v>
      </c>
      <c r="L49" s="31">
        <v>73000</v>
      </c>
      <c r="M49" s="31">
        <v>73000</v>
      </c>
      <c r="N49" s="31">
        <v>73000</v>
      </c>
      <c r="O49" s="31">
        <v>73000</v>
      </c>
      <c r="P49" s="31">
        <v>73000</v>
      </c>
      <c r="Q49" s="31">
        <v>73000</v>
      </c>
    </row>
    <row r="50" spans="1:17">
      <c r="A50" s="546"/>
      <c r="B50" s="547"/>
      <c r="C50" s="25" t="s">
        <v>90</v>
      </c>
      <c r="D50" s="26">
        <v>0.11</v>
      </c>
      <c r="E50" s="39">
        <f>SUM(F50:Q50)</f>
        <v>96360</v>
      </c>
      <c r="F50" s="39">
        <f>(F49*11)/100</f>
        <v>8030</v>
      </c>
      <c r="G50" s="39">
        <f t="shared" ref="G50:Q50" si="6">(G49*11)/100</f>
        <v>8030</v>
      </c>
      <c r="H50" s="39">
        <f t="shared" si="6"/>
        <v>8030</v>
      </c>
      <c r="I50" s="39">
        <f t="shared" si="6"/>
        <v>8030</v>
      </c>
      <c r="J50" s="39">
        <f t="shared" si="6"/>
        <v>8030</v>
      </c>
      <c r="K50" s="39">
        <f t="shared" si="6"/>
        <v>8030</v>
      </c>
      <c r="L50" s="39">
        <f t="shared" si="6"/>
        <v>8030</v>
      </c>
      <c r="M50" s="39">
        <f t="shared" si="6"/>
        <v>8030</v>
      </c>
      <c r="N50" s="39">
        <f t="shared" si="6"/>
        <v>8030</v>
      </c>
      <c r="O50" s="39">
        <f t="shared" si="6"/>
        <v>8030</v>
      </c>
      <c r="P50" s="39">
        <f t="shared" si="6"/>
        <v>8030</v>
      </c>
      <c r="Q50" s="39">
        <f t="shared" si="6"/>
        <v>8030</v>
      </c>
    </row>
    <row r="51" spans="1:17">
      <c r="A51" s="546"/>
      <c r="B51" s="547"/>
      <c r="C51" s="25" t="s">
        <v>91</v>
      </c>
      <c r="D51" s="26">
        <v>0.02</v>
      </c>
      <c r="E51" s="39">
        <f>SUM(F51:Q51)</f>
        <v>17520</v>
      </c>
      <c r="F51" s="39">
        <f>(F49*2)/100</f>
        <v>1460</v>
      </c>
      <c r="G51" s="39">
        <f t="shared" ref="G51:Q51" si="7">(G49*2)/100</f>
        <v>1460</v>
      </c>
      <c r="H51" s="39">
        <f t="shared" si="7"/>
        <v>1460</v>
      </c>
      <c r="I51" s="39">
        <f t="shared" si="7"/>
        <v>1460</v>
      </c>
      <c r="J51" s="39">
        <f t="shared" si="7"/>
        <v>1460</v>
      </c>
      <c r="K51" s="39">
        <f t="shared" si="7"/>
        <v>1460</v>
      </c>
      <c r="L51" s="39">
        <f t="shared" si="7"/>
        <v>1460</v>
      </c>
      <c r="M51" s="39">
        <f t="shared" si="7"/>
        <v>1460</v>
      </c>
      <c r="N51" s="39">
        <f t="shared" si="7"/>
        <v>1460</v>
      </c>
      <c r="O51" s="39">
        <f t="shared" si="7"/>
        <v>1460</v>
      </c>
      <c r="P51" s="39">
        <f t="shared" si="7"/>
        <v>1460</v>
      </c>
      <c r="Q51" s="39">
        <f t="shared" si="7"/>
        <v>1460</v>
      </c>
    </row>
    <row r="52" spans="1:17">
      <c r="A52" s="546"/>
      <c r="B52" s="547"/>
      <c r="C52" s="25" t="s">
        <v>92</v>
      </c>
      <c r="D52" s="26">
        <v>0.03</v>
      </c>
      <c r="E52" s="39">
        <f>SUM(F52:Q52)</f>
        <v>26280</v>
      </c>
      <c r="F52" s="39">
        <f>(F49*3)/100</f>
        <v>2190</v>
      </c>
      <c r="G52" s="39">
        <f>(G49*3)/100</f>
        <v>2190</v>
      </c>
      <c r="H52" s="39">
        <f t="shared" ref="H52:Q52" si="8">(H49*3)/100</f>
        <v>2190</v>
      </c>
      <c r="I52" s="39">
        <f t="shared" si="8"/>
        <v>2190</v>
      </c>
      <c r="J52" s="39">
        <f t="shared" si="8"/>
        <v>2190</v>
      </c>
      <c r="K52" s="39">
        <f t="shared" si="8"/>
        <v>2190</v>
      </c>
      <c r="L52" s="39">
        <f t="shared" si="8"/>
        <v>2190</v>
      </c>
      <c r="M52" s="39">
        <f t="shared" si="8"/>
        <v>2190</v>
      </c>
      <c r="N52" s="39">
        <f t="shared" si="8"/>
        <v>2190</v>
      </c>
      <c r="O52" s="39">
        <f t="shared" si="8"/>
        <v>2190</v>
      </c>
      <c r="P52" s="39">
        <f t="shared" si="8"/>
        <v>2190</v>
      </c>
      <c r="Q52" s="39">
        <f t="shared" si="8"/>
        <v>2190</v>
      </c>
    </row>
    <row r="53" spans="1:17">
      <c r="A53" s="546"/>
      <c r="B53" s="547"/>
      <c r="C53" s="25" t="s">
        <v>93</v>
      </c>
      <c r="D53" s="26">
        <v>0.01</v>
      </c>
      <c r="E53" s="39">
        <f>SUM(F53:Q53)</f>
        <v>8760</v>
      </c>
      <c r="F53" s="39">
        <f>(F49*1)/100</f>
        <v>730</v>
      </c>
      <c r="G53" s="39">
        <f t="shared" ref="G53:Q53" si="9">(G49*1)/100</f>
        <v>730</v>
      </c>
      <c r="H53" s="39">
        <f t="shared" si="9"/>
        <v>730</v>
      </c>
      <c r="I53" s="39">
        <f t="shared" si="9"/>
        <v>730</v>
      </c>
      <c r="J53" s="39">
        <f t="shared" si="9"/>
        <v>730</v>
      </c>
      <c r="K53" s="39">
        <f t="shared" si="9"/>
        <v>730</v>
      </c>
      <c r="L53" s="39">
        <f t="shared" si="9"/>
        <v>730</v>
      </c>
      <c r="M53" s="39">
        <f t="shared" si="9"/>
        <v>730</v>
      </c>
      <c r="N53" s="39">
        <f t="shared" si="9"/>
        <v>730</v>
      </c>
      <c r="O53" s="39">
        <f t="shared" si="9"/>
        <v>730</v>
      </c>
      <c r="P53" s="39">
        <f t="shared" si="9"/>
        <v>730</v>
      </c>
      <c r="Q53" s="39">
        <f t="shared" si="9"/>
        <v>730</v>
      </c>
    </row>
    <row r="54" spans="1:17">
      <c r="A54" s="548"/>
      <c r="B54" s="549"/>
      <c r="C54" s="121" t="s">
        <v>52</v>
      </c>
      <c r="D54" s="121"/>
      <c r="E54" s="201">
        <f>SUM(E49:E53)</f>
        <v>1024920</v>
      </c>
      <c r="F54" s="39">
        <f t="shared" ref="F54:Q54" si="10">SUM(F49:F53)</f>
        <v>85410</v>
      </c>
      <c r="G54" s="39">
        <f t="shared" si="10"/>
        <v>85410</v>
      </c>
      <c r="H54" s="39">
        <f t="shared" si="10"/>
        <v>85410</v>
      </c>
      <c r="I54" s="39">
        <f t="shared" si="10"/>
        <v>85410</v>
      </c>
      <c r="J54" s="39">
        <f t="shared" si="10"/>
        <v>85410</v>
      </c>
      <c r="K54" s="39">
        <f t="shared" si="10"/>
        <v>85410</v>
      </c>
      <c r="L54" s="39">
        <f t="shared" si="10"/>
        <v>85410</v>
      </c>
      <c r="M54" s="39">
        <f t="shared" si="10"/>
        <v>85410</v>
      </c>
      <c r="N54" s="39">
        <f t="shared" si="10"/>
        <v>85410</v>
      </c>
      <c r="O54" s="39">
        <f t="shared" si="10"/>
        <v>85410</v>
      </c>
      <c r="P54" s="39">
        <f t="shared" si="10"/>
        <v>85410</v>
      </c>
      <c r="Q54" s="39">
        <f t="shared" si="10"/>
        <v>85410</v>
      </c>
    </row>
    <row r="57" spans="1:17">
      <c r="A57" s="525" t="s">
        <v>65</v>
      </c>
      <c r="B57" s="527"/>
      <c r="C57" s="173" t="s">
        <v>86</v>
      </c>
      <c r="D57" s="173" t="s">
        <v>87</v>
      </c>
      <c r="E57" s="173" t="s">
        <v>233</v>
      </c>
      <c r="F57" s="27" t="d">
        <v>2020-01-01</v>
      </c>
      <c r="G57" s="27" t="d">
        <v>2020-02-01</v>
      </c>
      <c r="H57" s="27" t="d">
        <v>2020-03-01</v>
      </c>
      <c r="I57" s="27" t="d">
        <v>2020-04-01</v>
      </c>
      <c r="J57" s="27" t="d">
        <v>2020-05-01</v>
      </c>
      <c r="K57" s="27" t="d">
        <v>2020-06-01</v>
      </c>
      <c r="L57" s="27" t="d">
        <v>2020-07-01</v>
      </c>
      <c r="M57" s="27" t="d">
        <v>2020-08-01</v>
      </c>
      <c r="N57" s="27" t="d">
        <v>2020-09-01</v>
      </c>
      <c r="O57" s="27" t="d">
        <v>2020-10-01</v>
      </c>
      <c r="P57" s="27" t="d">
        <v>2020-11-01</v>
      </c>
      <c r="Q57" s="27" t="d">
        <v>2020-12-01</v>
      </c>
    </row>
    <row r="58" spans="1:17">
      <c r="A58" s="544" t="s">
        <v>232</v>
      </c>
      <c r="B58" s="545"/>
      <c r="C58" s="314" t="s">
        <v>89</v>
      </c>
      <c r="D58" s="314"/>
      <c r="E58" s="39">
        <f>SUM(F58:Q58)</f>
        <v>684000</v>
      </c>
      <c r="F58" s="31">
        <v>57000</v>
      </c>
      <c r="G58" s="31">
        <v>57000</v>
      </c>
      <c r="H58" s="31">
        <v>57000</v>
      </c>
      <c r="I58" s="31">
        <v>57000</v>
      </c>
      <c r="J58" s="31">
        <v>57000</v>
      </c>
      <c r="K58" s="31">
        <v>57000</v>
      </c>
      <c r="L58" s="31">
        <v>57000</v>
      </c>
      <c r="M58" s="31">
        <v>57000</v>
      </c>
      <c r="N58" s="31">
        <v>57000</v>
      </c>
      <c r="O58" s="31">
        <v>57000</v>
      </c>
      <c r="P58" s="31">
        <v>57000</v>
      </c>
      <c r="Q58" s="31">
        <v>57000</v>
      </c>
    </row>
    <row r="59" spans="1:17">
      <c r="A59" s="546"/>
      <c r="B59" s="547"/>
      <c r="C59" s="314" t="s">
        <v>90</v>
      </c>
      <c r="D59" s="26">
        <v>0.11</v>
      </c>
      <c r="E59" s="39">
        <f>SUM(F59:Q59)</f>
        <v>75240</v>
      </c>
      <c r="F59" s="39">
        <f>(F58*11)/100</f>
        <v>6270</v>
      </c>
      <c r="G59" s="39">
        <f t="shared" ref="G59:Q59" si="11">(G58*11)/100</f>
        <v>6270</v>
      </c>
      <c r="H59" s="39">
        <f t="shared" si="11"/>
        <v>6270</v>
      </c>
      <c r="I59" s="39">
        <f t="shared" si="11"/>
        <v>6270</v>
      </c>
      <c r="J59" s="39">
        <f t="shared" si="11"/>
        <v>6270</v>
      </c>
      <c r="K59" s="39">
        <f t="shared" si="11"/>
        <v>6270</v>
      </c>
      <c r="L59" s="39">
        <f t="shared" si="11"/>
        <v>6270</v>
      </c>
      <c r="M59" s="39">
        <f t="shared" si="11"/>
        <v>6270</v>
      </c>
      <c r="N59" s="39">
        <f t="shared" si="11"/>
        <v>6270</v>
      </c>
      <c r="O59" s="39">
        <f t="shared" si="11"/>
        <v>6270</v>
      </c>
      <c r="P59" s="39">
        <f t="shared" si="11"/>
        <v>6270</v>
      </c>
      <c r="Q59" s="39">
        <f t="shared" si="11"/>
        <v>6270</v>
      </c>
    </row>
    <row r="60" spans="1:17">
      <c r="A60" s="546"/>
      <c r="B60" s="547"/>
      <c r="C60" s="314" t="s">
        <v>91</v>
      </c>
      <c r="D60" s="26">
        <v>0.02</v>
      </c>
      <c r="E60" s="39">
        <f>SUM(F60:Q60)</f>
        <v>13680</v>
      </c>
      <c r="F60" s="39">
        <f>(F58*2)/100</f>
        <v>1140</v>
      </c>
      <c r="G60" s="39">
        <f t="shared" ref="G60:Q60" si="12">(G58*2)/100</f>
        <v>1140</v>
      </c>
      <c r="H60" s="39">
        <f t="shared" si="12"/>
        <v>1140</v>
      </c>
      <c r="I60" s="39">
        <f t="shared" si="12"/>
        <v>1140</v>
      </c>
      <c r="J60" s="39">
        <f t="shared" si="12"/>
        <v>1140</v>
      </c>
      <c r="K60" s="39">
        <f t="shared" si="12"/>
        <v>1140</v>
      </c>
      <c r="L60" s="39">
        <f t="shared" si="12"/>
        <v>1140</v>
      </c>
      <c r="M60" s="39">
        <f t="shared" si="12"/>
        <v>1140</v>
      </c>
      <c r="N60" s="39">
        <f t="shared" si="12"/>
        <v>1140</v>
      </c>
      <c r="O60" s="39">
        <f t="shared" si="12"/>
        <v>1140</v>
      </c>
      <c r="P60" s="39">
        <f t="shared" si="12"/>
        <v>1140</v>
      </c>
      <c r="Q60" s="39">
        <f t="shared" si="12"/>
        <v>1140</v>
      </c>
    </row>
    <row r="61" spans="1:17">
      <c r="A61" s="546"/>
      <c r="B61" s="547"/>
      <c r="C61" s="314" t="s">
        <v>92</v>
      </c>
      <c r="D61" s="26">
        <v>0.03</v>
      </c>
      <c r="E61" s="39">
        <f>SUM(F61:Q61)</f>
        <v>20520</v>
      </c>
      <c r="F61" s="39">
        <f>(F58*3)/100</f>
        <v>1710</v>
      </c>
      <c r="G61" s="39">
        <f>(G58*3)/100</f>
        <v>1710</v>
      </c>
      <c r="H61" s="39">
        <f t="shared" ref="H61:Q61" si="13">(H58*3)/100</f>
        <v>1710</v>
      </c>
      <c r="I61" s="39">
        <f t="shared" si="13"/>
        <v>1710</v>
      </c>
      <c r="J61" s="39">
        <f t="shared" si="13"/>
        <v>1710</v>
      </c>
      <c r="K61" s="39">
        <f t="shared" si="13"/>
        <v>1710</v>
      </c>
      <c r="L61" s="39">
        <f t="shared" si="13"/>
        <v>1710</v>
      </c>
      <c r="M61" s="39">
        <f t="shared" si="13"/>
        <v>1710</v>
      </c>
      <c r="N61" s="39">
        <f t="shared" si="13"/>
        <v>1710</v>
      </c>
      <c r="O61" s="39">
        <f t="shared" si="13"/>
        <v>1710</v>
      </c>
      <c r="P61" s="39">
        <f t="shared" si="13"/>
        <v>1710</v>
      </c>
      <c r="Q61" s="39">
        <f t="shared" si="13"/>
        <v>1710</v>
      </c>
    </row>
    <row r="62" spans="1:17">
      <c r="A62" s="546"/>
      <c r="B62" s="547"/>
      <c r="C62" s="314" t="s">
        <v>93</v>
      </c>
      <c r="D62" s="26">
        <v>0.01</v>
      </c>
      <c r="E62" s="39">
        <f>SUM(F62:Q62)</f>
        <v>6840</v>
      </c>
      <c r="F62" s="39">
        <f>(F58*1)/100</f>
        <v>570</v>
      </c>
      <c r="G62" s="39">
        <f t="shared" ref="G62:Q62" si="14">(G58*1)/100</f>
        <v>570</v>
      </c>
      <c r="H62" s="39">
        <f t="shared" si="14"/>
        <v>570</v>
      </c>
      <c r="I62" s="39">
        <f t="shared" si="14"/>
        <v>570</v>
      </c>
      <c r="J62" s="39">
        <f t="shared" si="14"/>
        <v>570</v>
      </c>
      <c r="K62" s="39">
        <f t="shared" si="14"/>
        <v>570</v>
      </c>
      <c r="L62" s="39">
        <f t="shared" si="14"/>
        <v>570</v>
      </c>
      <c r="M62" s="39">
        <f t="shared" si="14"/>
        <v>570</v>
      </c>
      <c r="N62" s="39">
        <f t="shared" si="14"/>
        <v>570</v>
      </c>
      <c r="O62" s="39">
        <f t="shared" si="14"/>
        <v>570</v>
      </c>
      <c r="P62" s="39">
        <f t="shared" si="14"/>
        <v>570</v>
      </c>
      <c r="Q62" s="39">
        <f t="shared" si="14"/>
        <v>570</v>
      </c>
    </row>
    <row r="63" spans="1:17">
      <c r="A63" s="548"/>
      <c r="B63" s="549"/>
      <c r="C63" s="121" t="s">
        <v>52</v>
      </c>
      <c r="D63" s="121"/>
      <c r="E63" s="201">
        <f>SUM(E58:E62)</f>
        <v>800280</v>
      </c>
      <c r="F63" s="39">
        <f t="shared" ref="F63:Q63" si="15">SUM(F58:F62)</f>
        <v>66690</v>
      </c>
      <c r="G63" s="39">
        <f t="shared" si="15"/>
        <v>66690</v>
      </c>
      <c r="H63" s="39">
        <f t="shared" si="15"/>
        <v>66690</v>
      </c>
      <c r="I63" s="39">
        <f t="shared" si="15"/>
        <v>66690</v>
      </c>
      <c r="J63" s="39">
        <f t="shared" si="15"/>
        <v>66690</v>
      </c>
      <c r="K63" s="39">
        <f t="shared" si="15"/>
        <v>66690</v>
      </c>
      <c r="L63" s="39">
        <f t="shared" si="15"/>
        <v>66690</v>
      </c>
      <c r="M63" s="39">
        <f t="shared" si="15"/>
        <v>66690</v>
      </c>
      <c r="N63" s="39">
        <f t="shared" si="15"/>
        <v>66690</v>
      </c>
      <c r="O63" s="39">
        <f t="shared" si="15"/>
        <v>66690</v>
      </c>
      <c r="P63" s="39">
        <f t="shared" si="15"/>
        <v>66690</v>
      </c>
      <c r="Q63" s="39">
        <f t="shared" si="15"/>
        <v>66690</v>
      </c>
    </row>
    <row r="64" spans="1:17">
      <c r="A64" s="321"/>
      <c r="B64" s="321"/>
      <c r="C64" s="324"/>
      <c r="D64" s="324"/>
      <c r="E64" s="325"/>
      <c r="F64" s="326"/>
      <c r="G64" s="326"/>
      <c r="H64" s="326"/>
      <c r="I64" s="326"/>
      <c r="J64" s="326"/>
      <c r="K64" s="326"/>
      <c r="L64" s="326"/>
      <c r="M64" s="326"/>
      <c r="N64" s="326"/>
      <c r="O64" s="326"/>
      <c r="P64" s="326"/>
      <c r="Q64" s="326"/>
    </row>
    <row r="65" spans="1:17">
      <c r="A65" s="321"/>
      <c r="B65" s="321"/>
      <c r="C65" s="324"/>
      <c r="D65" s="324"/>
      <c r="E65" s="325"/>
      <c r="F65" s="326"/>
      <c r="G65" s="326"/>
      <c r="H65" s="326"/>
      <c r="I65" s="326"/>
      <c r="J65" s="326"/>
      <c r="K65" s="326"/>
      <c r="L65" s="326"/>
      <c r="M65" s="326"/>
      <c r="N65" s="326"/>
      <c r="O65" s="326"/>
      <c r="P65" s="326"/>
      <c r="Q65" s="326"/>
    </row>
    <row r="66" spans="1:17" ht="19.5">
      <c r="A66" s="560" t="s">
        <v>95</v>
      </c>
      <c r="B66" s="560"/>
      <c r="C66" s="560"/>
      <c r="D66" s="560"/>
      <c r="E66" s="560"/>
      <c r="F66" s="560"/>
      <c r="G66" s="560"/>
      <c r="H66" s="560"/>
      <c r="I66" s="560"/>
      <c r="J66" s="560"/>
      <c r="K66" s="560"/>
      <c r="L66" s="560"/>
      <c r="M66" s="560"/>
      <c r="N66" s="560"/>
      <c r="O66" s="560"/>
      <c r="P66" s="560"/>
      <c r="Q66" s="560"/>
    </row>
    <row r="68" spans="1:17">
      <c r="A68" s="550" t="s">
        <v>65</v>
      </c>
      <c r="B68" s="551"/>
      <c r="C68" s="34" t="s">
        <v>86</v>
      </c>
      <c r="D68" s="34" t="s">
        <v>87</v>
      </c>
      <c r="E68" s="34" t="s">
        <v>96</v>
      </c>
      <c r="F68" s="35" t="d">
        <v>2021-01-01</v>
      </c>
      <c r="G68" s="35" t="d">
        <v>2021-02-01</v>
      </c>
      <c r="H68" s="35" t="d">
        <v>2021-03-01</v>
      </c>
      <c r="I68" s="35" t="d">
        <v>2021-04-01</v>
      </c>
      <c r="J68" s="35" t="d">
        <v>2021-05-01</v>
      </c>
      <c r="K68" s="35" t="d">
        <v>2021-06-01</v>
      </c>
      <c r="L68" s="35" t="d">
        <v>2021-07-01</v>
      </c>
      <c r="M68" s="35" t="d">
        <v>2021-08-01</v>
      </c>
      <c r="N68" s="35" t="d">
        <v>2021-09-01</v>
      </c>
      <c r="O68" s="35" t="d">
        <v>2021-10-01</v>
      </c>
      <c r="P68" s="35" t="d">
        <v>2021-11-01</v>
      </c>
      <c r="Q68" s="35" t="d">
        <v>2021-12-01</v>
      </c>
    </row>
    <row r="69" spans="1:17">
      <c r="A69" s="554" t="s">
        <v>70</v>
      </c>
      <c r="B69" s="555"/>
      <c r="C69" s="25" t="s">
        <v>89</v>
      </c>
      <c r="D69" s="25"/>
      <c r="E69" s="32">
        <f>SUM(F69:Q69)</f>
        <v>1800000</v>
      </c>
      <c r="F69" s="31">
        <v>150000</v>
      </c>
      <c r="G69" s="31">
        <v>150000</v>
      </c>
      <c r="H69" s="31">
        <v>150000</v>
      </c>
      <c r="I69" s="31">
        <v>150000</v>
      </c>
      <c r="J69" s="31">
        <v>150000</v>
      </c>
      <c r="K69" s="31">
        <v>150000</v>
      </c>
      <c r="L69" s="31">
        <v>150000</v>
      </c>
      <c r="M69" s="31">
        <v>150000</v>
      </c>
      <c r="N69" s="31">
        <v>150000</v>
      </c>
      <c r="O69" s="31">
        <v>150000</v>
      </c>
      <c r="P69" s="31">
        <v>150000</v>
      </c>
      <c r="Q69" s="31">
        <v>150000</v>
      </c>
    </row>
    <row r="70" spans="1:17">
      <c r="A70" s="556"/>
      <c r="B70" s="557"/>
      <c r="C70" s="25" t="s">
        <v>90</v>
      </c>
      <c r="D70" s="26">
        <v>0.11</v>
      </c>
      <c r="E70" s="32">
        <f>SUM(F70:Q70)</f>
        <v>198000</v>
      </c>
      <c r="F70" s="32">
        <f>(F69*11)/100</f>
        <v>16500</v>
      </c>
      <c r="G70" s="32">
        <f t="shared" ref="G70:Q70" si="16">(G69*11)/100</f>
        <v>16500</v>
      </c>
      <c r="H70" s="32">
        <f t="shared" si="16"/>
        <v>16500</v>
      </c>
      <c r="I70" s="32">
        <f t="shared" si="16"/>
        <v>16500</v>
      </c>
      <c r="J70" s="32">
        <f t="shared" si="16"/>
        <v>16500</v>
      </c>
      <c r="K70" s="32">
        <f t="shared" si="16"/>
        <v>16500</v>
      </c>
      <c r="L70" s="32">
        <f t="shared" si="16"/>
        <v>16500</v>
      </c>
      <c r="M70" s="32">
        <f t="shared" si="16"/>
        <v>16500</v>
      </c>
      <c r="N70" s="32">
        <f t="shared" si="16"/>
        <v>16500</v>
      </c>
      <c r="O70" s="32">
        <f t="shared" si="16"/>
        <v>16500</v>
      </c>
      <c r="P70" s="32">
        <f t="shared" si="16"/>
        <v>16500</v>
      </c>
      <c r="Q70" s="32">
        <f t="shared" si="16"/>
        <v>16500</v>
      </c>
    </row>
    <row r="71" spans="1:17">
      <c r="A71" s="556"/>
      <c r="B71" s="557"/>
      <c r="C71" s="25" t="s">
        <v>91</v>
      </c>
      <c r="D71" s="26">
        <v>0.02</v>
      </c>
      <c r="E71" s="32">
        <f>SUM(F71:Q71)</f>
        <v>36000</v>
      </c>
      <c r="F71" s="32">
        <f>(F69*2)/100</f>
        <v>3000</v>
      </c>
      <c r="G71" s="32">
        <f t="shared" ref="G71:Q71" si="17">(G69*2)/100</f>
        <v>3000</v>
      </c>
      <c r="H71" s="32">
        <f t="shared" si="17"/>
        <v>3000</v>
      </c>
      <c r="I71" s="32">
        <f t="shared" si="17"/>
        <v>3000</v>
      </c>
      <c r="J71" s="32">
        <f t="shared" si="17"/>
        <v>3000</v>
      </c>
      <c r="K71" s="32">
        <f t="shared" si="17"/>
        <v>3000</v>
      </c>
      <c r="L71" s="32">
        <f t="shared" si="17"/>
        <v>3000</v>
      </c>
      <c r="M71" s="32">
        <f t="shared" si="17"/>
        <v>3000</v>
      </c>
      <c r="N71" s="32">
        <f t="shared" si="17"/>
        <v>3000</v>
      </c>
      <c r="O71" s="32">
        <f t="shared" si="17"/>
        <v>3000</v>
      </c>
      <c r="P71" s="32">
        <f t="shared" si="17"/>
        <v>3000</v>
      </c>
      <c r="Q71" s="32">
        <f t="shared" si="17"/>
        <v>3000</v>
      </c>
    </row>
    <row r="72" spans="1:17">
      <c r="A72" s="556"/>
      <c r="B72" s="557"/>
      <c r="C72" s="25" t="s">
        <v>92</v>
      </c>
      <c r="D72" s="26">
        <v>0.03</v>
      </c>
      <c r="E72" s="32">
        <f>SUM(F72:Q72)</f>
        <v>54000</v>
      </c>
      <c r="F72" s="32">
        <f>(F69*3)/100</f>
        <v>4500</v>
      </c>
      <c r="G72" s="32">
        <f t="shared" ref="G72:Q72" si="18">(G69*3)/100</f>
        <v>4500</v>
      </c>
      <c r="H72" s="32">
        <f t="shared" si="18"/>
        <v>4500</v>
      </c>
      <c r="I72" s="32">
        <f t="shared" si="18"/>
        <v>4500</v>
      </c>
      <c r="J72" s="32">
        <f t="shared" si="18"/>
        <v>4500</v>
      </c>
      <c r="K72" s="32">
        <f t="shared" si="18"/>
        <v>4500</v>
      </c>
      <c r="L72" s="32">
        <f t="shared" si="18"/>
        <v>4500</v>
      </c>
      <c r="M72" s="32">
        <f t="shared" si="18"/>
        <v>4500</v>
      </c>
      <c r="N72" s="32">
        <f t="shared" si="18"/>
        <v>4500</v>
      </c>
      <c r="O72" s="32">
        <f t="shared" si="18"/>
        <v>4500</v>
      </c>
      <c r="P72" s="32">
        <f t="shared" si="18"/>
        <v>4500</v>
      </c>
      <c r="Q72" s="32">
        <f t="shared" si="18"/>
        <v>4500</v>
      </c>
    </row>
    <row r="73" spans="1:17">
      <c r="A73" s="556"/>
      <c r="B73" s="557"/>
      <c r="C73" s="25" t="s">
        <v>93</v>
      </c>
      <c r="D73" s="26">
        <v>0.01</v>
      </c>
      <c r="E73" s="32">
        <f>SUM(F73:Q73)</f>
        <v>18000</v>
      </c>
      <c r="F73" s="32">
        <f>(F69*1)/100</f>
        <v>1500</v>
      </c>
      <c r="G73" s="32">
        <f t="shared" ref="G73:Q73" si="19">(G69*1)/100</f>
        <v>1500</v>
      </c>
      <c r="H73" s="32">
        <f t="shared" si="19"/>
        <v>1500</v>
      </c>
      <c r="I73" s="32">
        <f t="shared" si="19"/>
        <v>1500</v>
      </c>
      <c r="J73" s="32">
        <f t="shared" si="19"/>
        <v>1500</v>
      </c>
      <c r="K73" s="32">
        <f t="shared" si="19"/>
        <v>1500</v>
      </c>
      <c r="L73" s="32">
        <f t="shared" si="19"/>
        <v>1500</v>
      </c>
      <c r="M73" s="32">
        <f t="shared" si="19"/>
        <v>1500</v>
      </c>
      <c r="N73" s="32">
        <f t="shared" si="19"/>
        <v>1500</v>
      </c>
      <c r="O73" s="32">
        <f t="shared" si="19"/>
        <v>1500</v>
      </c>
      <c r="P73" s="32">
        <f t="shared" si="19"/>
        <v>1500</v>
      </c>
      <c r="Q73" s="32">
        <f t="shared" si="19"/>
        <v>1500</v>
      </c>
    </row>
    <row r="74" spans="1:17">
      <c r="A74" s="558"/>
      <c r="B74" s="559"/>
      <c r="C74" s="121" t="s">
        <v>52</v>
      </c>
      <c r="D74" s="121"/>
      <c r="E74" s="202">
        <f>SUM(E69:E73)</f>
        <v>2106000</v>
      </c>
      <c r="F74" s="32">
        <f t="shared" ref="F74:Q74" si="20">SUM(F69:F73)</f>
        <v>175500</v>
      </c>
      <c r="G74" s="32">
        <f t="shared" si="20"/>
        <v>175500</v>
      </c>
      <c r="H74" s="32">
        <f t="shared" si="20"/>
        <v>175500</v>
      </c>
      <c r="I74" s="32">
        <f t="shared" si="20"/>
        <v>175500</v>
      </c>
      <c r="J74" s="32">
        <f t="shared" si="20"/>
        <v>175500</v>
      </c>
      <c r="K74" s="32">
        <f t="shared" si="20"/>
        <v>175500</v>
      </c>
      <c r="L74" s="32">
        <f t="shared" si="20"/>
        <v>175500</v>
      </c>
      <c r="M74" s="32">
        <f t="shared" si="20"/>
        <v>175500</v>
      </c>
      <c r="N74" s="32">
        <f t="shared" si="20"/>
        <v>175500</v>
      </c>
      <c r="O74" s="32">
        <f t="shared" si="20"/>
        <v>175500</v>
      </c>
      <c r="P74" s="32">
        <f t="shared" si="20"/>
        <v>175500</v>
      </c>
      <c r="Q74" s="32">
        <f t="shared" si="20"/>
        <v>175500</v>
      </c>
    </row>
    <row r="76" spans="1:17">
      <c r="A76" s="550" t="s">
        <v>65</v>
      </c>
      <c r="B76" s="551"/>
      <c r="C76" s="34" t="s">
        <v>86</v>
      </c>
      <c r="D76" s="34" t="s">
        <v>87</v>
      </c>
      <c r="E76" s="34" t="s">
        <v>96</v>
      </c>
      <c r="F76" s="35" t="d">
        <v>2021-01-01</v>
      </c>
      <c r="G76" s="35" t="d">
        <v>2021-02-01</v>
      </c>
      <c r="H76" s="35" t="d">
        <v>2021-03-01</v>
      </c>
      <c r="I76" s="35" t="d">
        <v>2021-04-01</v>
      </c>
      <c r="J76" s="35" t="d">
        <v>2021-05-01</v>
      </c>
      <c r="K76" s="35" t="d">
        <v>2021-06-01</v>
      </c>
      <c r="L76" s="35" t="d">
        <v>2021-07-01</v>
      </c>
      <c r="M76" s="35" t="d">
        <v>2021-08-01</v>
      </c>
      <c r="N76" s="35" t="d">
        <v>2021-09-01</v>
      </c>
      <c r="O76" s="35" t="d">
        <v>2021-10-01</v>
      </c>
      <c r="P76" s="35" t="d">
        <v>2021-11-01</v>
      </c>
      <c r="Q76" s="35" t="d">
        <v>2021-12-01</v>
      </c>
    </row>
    <row r="77" spans="1:17">
      <c r="A77" s="554" t="s">
        <v>231</v>
      </c>
      <c r="B77" s="555"/>
      <c r="C77" s="314" t="s">
        <v>89</v>
      </c>
      <c r="D77" s="314"/>
      <c r="E77" s="118">
        <f>SUM(F77:Q77)</f>
        <v>876000</v>
      </c>
      <c r="F77" s="31">
        <v>73000</v>
      </c>
      <c r="G77" s="31">
        <v>73000</v>
      </c>
      <c r="H77" s="31">
        <v>73000</v>
      </c>
      <c r="I77" s="31">
        <v>73000</v>
      </c>
      <c r="J77" s="31">
        <v>73000</v>
      </c>
      <c r="K77" s="31">
        <v>73000</v>
      </c>
      <c r="L77" s="31">
        <v>73000</v>
      </c>
      <c r="M77" s="31">
        <v>73000</v>
      </c>
      <c r="N77" s="31">
        <v>73000</v>
      </c>
      <c r="O77" s="31">
        <v>73000</v>
      </c>
      <c r="P77" s="31">
        <v>73000</v>
      </c>
      <c r="Q77" s="31">
        <v>73000</v>
      </c>
    </row>
    <row r="78" spans="1:17">
      <c r="A78" s="556"/>
      <c r="B78" s="557"/>
      <c r="C78" s="314" t="s">
        <v>90</v>
      </c>
      <c r="D78" s="26">
        <v>0.11</v>
      </c>
      <c r="E78" s="118">
        <f>SUM(F78:Q78)</f>
        <v>96360</v>
      </c>
      <c r="F78" s="118">
        <f>(F77*11)/100</f>
        <v>8030</v>
      </c>
      <c r="G78" s="118">
        <f t="shared" ref="G78:Q78" si="21">(G77*11)/100</f>
        <v>8030</v>
      </c>
      <c r="H78" s="118">
        <f t="shared" si="21"/>
        <v>8030</v>
      </c>
      <c r="I78" s="118">
        <f t="shared" si="21"/>
        <v>8030</v>
      </c>
      <c r="J78" s="118">
        <f t="shared" si="21"/>
        <v>8030</v>
      </c>
      <c r="K78" s="118">
        <f t="shared" si="21"/>
        <v>8030</v>
      </c>
      <c r="L78" s="118">
        <f t="shared" si="21"/>
        <v>8030</v>
      </c>
      <c r="M78" s="118">
        <f t="shared" si="21"/>
        <v>8030</v>
      </c>
      <c r="N78" s="118">
        <f t="shared" si="21"/>
        <v>8030</v>
      </c>
      <c r="O78" s="118">
        <f t="shared" si="21"/>
        <v>8030</v>
      </c>
      <c r="P78" s="118">
        <f t="shared" si="21"/>
        <v>8030</v>
      </c>
      <c r="Q78" s="118">
        <f t="shared" si="21"/>
        <v>8030</v>
      </c>
    </row>
    <row r="79" spans="1:17">
      <c r="A79" s="556"/>
      <c r="B79" s="557"/>
      <c r="C79" s="314" t="s">
        <v>91</v>
      </c>
      <c r="D79" s="26">
        <v>0.02</v>
      </c>
      <c r="E79" s="118">
        <f>SUM(F79:Q79)</f>
        <v>17520</v>
      </c>
      <c r="F79" s="118">
        <f>(F77*2)/100</f>
        <v>1460</v>
      </c>
      <c r="G79" s="118">
        <f t="shared" ref="G79:Q79" si="22">(G77*2)/100</f>
        <v>1460</v>
      </c>
      <c r="H79" s="118">
        <f t="shared" si="22"/>
        <v>1460</v>
      </c>
      <c r="I79" s="118">
        <f t="shared" si="22"/>
        <v>1460</v>
      </c>
      <c r="J79" s="118">
        <f t="shared" si="22"/>
        <v>1460</v>
      </c>
      <c r="K79" s="118">
        <f t="shared" si="22"/>
        <v>1460</v>
      </c>
      <c r="L79" s="118">
        <f t="shared" si="22"/>
        <v>1460</v>
      </c>
      <c r="M79" s="118">
        <f t="shared" si="22"/>
        <v>1460</v>
      </c>
      <c r="N79" s="118">
        <f t="shared" si="22"/>
        <v>1460</v>
      </c>
      <c r="O79" s="118">
        <f t="shared" si="22"/>
        <v>1460</v>
      </c>
      <c r="P79" s="118">
        <f t="shared" si="22"/>
        <v>1460</v>
      </c>
      <c r="Q79" s="118">
        <f t="shared" si="22"/>
        <v>1460</v>
      </c>
    </row>
    <row r="80" spans="1:17">
      <c r="A80" s="556"/>
      <c r="B80" s="557"/>
      <c r="C80" s="314" t="s">
        <v>92</v>
      </c>
      <c r="D80" s="26">
        <v>0.03</v>
      </c>
      <c r="E80" s="118">
        <f>SUM(F80:Q80)</f>
        <v>26280</v>
      </c>
      <c r="F80" s="118">
        <f>(F77*3)/100</f>
        <v>2190</v>
      </c>
      <c r="G80" s="118">
        <f t="shared" ref="G80:Q80" si="23">(G77*3)/100</f>
        <v>2190</v>
      </c>
      <c r="H80" s="118">
        <f t="shared" si="23"/>
        <v>2190</v>
      </c>
      <c r="I80" s="118">
        <f t="shared" si="23"/>
        <v>2190</v>
      </c>
      <c r="J80" s="118">
        <f t="shared" si="23"/>
        <v>2190</v>
      </c>
      <c r="K80" s="118">
        <f t="shared" si="23"/>
        <v>2190</v>
      </c>
      <c r="L80" s="118">
        <f t="shared" si="23"/>
        <v>2190</v>
      </c>
      <c r="M80" s="118">
        <f t="shared" si="23"/>
        <v>2190</v>
      </c>
      <c r="N80" s="118">
        <f t="shared" si="23"/>
        <v>2190</v>
      </c>
      <c r="O80" s="118">
        <f t="shared" si="23"/>
        <v>2190</v>
      </c>
      <c r="P80" s="118">
        <f t="shared" si="23"/>
        <v>2190</v>
      </c>
      <c r="Q80" s="118">
        <f t="shared" si="23"/>
        <v>2190</v>
      </c>
    </row>
    <row r="81" spans="1:17">
      <c r="A81" s="556"/>
      <c r="B81" s="557"/>
      <c r="C81" s="314" t="s">
        <v>93</v>
      </c>
      <c r="D81" s="26">
        <v>0.01</v>
      </c>
      <c r="E81" s="118">
        <f>SUM(F81:Q81)</f>
        <v>8760</v>
      </c>
      <c r="F81" s="118">
        <f>(F77*1)/100</f>
        <v>730</v>
      </c>
      <c r="G81" s="118">
        <f t="shared" ref="G81:Q81" si="24">(G77*1)/100</f>
        <v>730</v>
      </c>
      <c r="H81" s="118">
        <f t="shared" si="24"/>
        <v>730</v>
      </c>
      <c r="I81" s="118">
        <f t="shared" si="24"/>
        <v>730</v>
      </c>
      <c r="J81" s="118">
        <f t="shared" si="24"/>
        <v>730</v>
      </c>
      <c r="K81" s="118">
        <f t="shared" si="24"/>
        <v>730</v>
      </c>
      <c r="L81" s="118">
        <f t="shared" si="24"/>
        <v>730</v>
      </c>
      <c r="M81" s="118">
        <f t="shared" si="24"/>
        <v>730</v>
      </c>
      <c r="N81" s="118">
        <f t="shared" si="24"/>
        <v>730</v>
      </c>
      <c r="O81" s="118">
        <f t="shared" si="24"/>
        <v>730</v>
      </c>
      <c r="P81" s="118">
        <f t="shared" si="24"/>
        <v>730</v>
      </c>
      <c r="Q81" s="118">
        <f t="shared" si="24"/>
        <v>730</v>
      </c>
    </row>
    <row r="82" spans="1:17">
      <c r="A82" s="558"/>
      <c r="B82" s="559"/>
      <c r="C82" s="121" t="s">
        <v>52</v>
      </c>
      <c r="D82" s="121"/>
      <c r="E82" s="202">
        <f>SUM(E77:E81)</f>
        <v>1024920</v>
      </c>
      <c r="F82" s="118">
        <f t="shared" ref="F82:Q82" si="25">SUM(F77:F81)</f>
        <v>85410</v>
      </c>
      <c r="G82" s="118">
        <f t="shared" si="25"/>
        <v>85410</v>
      </c>
      <c r="H82" s="118">
        <f t="shared" si="25"/>
        <v>85410</v>
      </c>
      <c r="I82" s="118">
        <f t="shared" si="25"/>
        <v>85410</v>
      </c>
      <c r="J82" s="118">
        <f t="shared" si="25"/>
        <v>85410</v>
      </c>
      <c r="K82" s="118">
        <f t="shared" si="25"/>
        <v>85410</v>
      </c>
      <c r="L82" s="118">
        <f t="shared" si="25"/>
        <v>85410</v>
      </c>
      <c r="M82" s="118">
        <f t="shared" si="25"/>
        <v>85410</v>
      </c>
      <c r="N82" s="118">
        <f t="shared" si="25"/>
        <v>85410</v>
      </c>
      <c r="O82" s="118">
        <f t="shared" si="25"/>
        <v>85410</v>
      </c>
      <c r="P82" s="118">
        <f t="shared" si="25"/>
        <v>85410</v>
      </c>
      <c r="Q82" s="118">
        <f t="shared" si="25"/>
        <v>85410</v>
      </c>
    </row>
    <row r="85" spans="1:17">
      <c r="A85" s="550" t="s">
        <v>65</v>
      </c>
      <c r="B85" s="551"/>
      <c r="C85" s="34" t="s">
        <v>86</v>
      </c>
      <c r="D85" s="34" t="s">
        <v>87</v>
      </c>
      <c r="E85" s="34" t="s">
        <v>96</v>
      </c>
      <c r="F85" s="35" t="d">
        <v>2021-01-01</v>
      </c>
      <c r="G85" s="35" t="d">
        <v>2021-02-01</v>
      </c>
      <c r="H85" s="35" t="d">
        <v>2021-03-01</v>
      </c>
      <c r="I85" s="35" t="d">
        <v>2021-04-01</v>
      </c>
      <c r="J85" s="35" t="d">
        <v>2021-05-01</v>
      </c>
      <c r="K85" s="35" t="d">
        <v>2021-06-01</v>
      </c>
      <c r="L85" s="35" t="d">
        <v>2021-07-01</v>
      </c>
      <c r="M85" s="35" t="d">
        <v>2021-08-01</v>
      </c>
      <c r="N85" s="35" t="d">
        <v>2021-09-01</v>
      </c>
      <c r="O85" s="35" t="d">
        <v>2021-10-01</v>
      </c>
      <c r="P85" s="35" t="d">
        <v>2021-11-01</v>
      </c>
      <c r="Q85" s="35" t="d">
        <v>2021-12-01</v>
      </c>
    </row>
    <row r="86" spans="1:17">
      <c r="A86" s="554" t="s">
        <v>232</v>
      </c>
      <c r="B86" s="555"/>
      <c r="C86" s="25" t="s">
        <v>89</v>
      </c>
      <c r="D86" s="25"/>
      <c r="E86" s="32">
        <f>SUM(F86:Q86)</f>
        <v>684000</v>
      </c>
      <c r="F86" s="31">
        <v>57000</v>
      </c>
      <c r="G86" s="31">
        <v>57000</v>
      </c>
      <c r="H86" s="31">
        <v>57000</v>
      </c>
      <c r="I86" s="31">
        <v>57000</v>
      </c>
      <c r="J86" s="31">
        <v>57000</v>
      </c>
      <c r="K86" s="31">
        <v>57000</v>
      </c>
      <c r="L86" s="31">
        <v>57000</v>
      </c>
      <c r="M86" s="31">
        <v>57000</v>
      </c>
      <c r="N86" s="31">
        <v>57000</v>
      </c>
      <c r="O86" s="31">
        <v>57000</v>
      </c>
      <c r="P86" s="31">
        <v>57000</v>
      </c>
      <c r="Q86" s="31">
        <v>57000</v>
      </c>
    </row>
    <row r="87" spans="1:17">
      <c r="A87" s="556"/>
      <c r="B87" s="557"/>
      <c r="C87" s="25" t="s">
        <v>90</v>
      </c>
      <c r="D87" s="26">
        <v>0.11</v>
      </c>
      <c r="E87" s="32">
        <f>SUM(F87:Q87)</f>
        <v>75240</v>
      </c>
      <c r="F87" s="32">
        <f>(F86*11)/100</f>
        <v>6270</v>
      </c>
      <c r="G87" s="32">
        <f t="shared" ref="G87:Q87" si="26">(G86*11)/100</f>
        <v>6270</v>
      </c>
      <c r="H87" s="32">
        <f t="shared" si="26"/>
        <v>6270</v>
      </c>
      <c r="I87" s="32">
        <f t="shared" si="26"/>
        <v>6270</v>
      </c>
      <c r="J87" s="32">
        <f t="shared" si="26"/>
        <v>6270</v>
      </c>
      <c r="K87" s="32">
        <f t="shared" si="26"/>
        <v>6270</v>
      </c>
      <c r="L87" s="32">
        <f t="shared" si="26"/>
        <v>6270</v>
      </c>
      <c r="M87" s="32">
        <f t="shared" si="26"/>
        <v>6270</v>
      </c>
      <c r="N87" s="32">
        <f t="shared" si="26"/>
        <v>6270</v>
      </c>
      <c r="O87" s="32">
        <f t="shared" si="26"/>
        <v>6270</v>
      </c>
      <c r="P87" s="32">
        <f t="shared" si="26"/>
        <v>6270</v>
      </c>
      <c r="Q87" s="32">
        <f t="shared" si="26"/>
        <v>6270</v>
      </c>
    </row>
    <row r="88" spans="1:17">
      <c r="A88" s="556"/>
      <c r="B88" s="557"/>
      <c r="C88" s="25" t="s">
        <v>91</v>
      </c>
      <c r="D88" s="26">
        <v>0.02</v>
      </c>
      <c r="E88" s="32">
        <f>SUM(F88:Q88)</f>
        <v>13680</v>
      </c>
      <c r="F88" s="32">
        <f>(F86*2)/100</f>
        <v>1140</v>
      </c>
      <c r="G88" s="32">
        <f t="shared" ref="G88:Q88" si="27">(G86*2)/100</f>
        <v>1140</v>
      </c>
      <c r="H88" s="32">
        <f t="shared" si="27"/>
        <v>1140</v>
      </c>
      <c r="I88" s="32">
        <f t="shared" si="27"/>
        <v>1140</v>
      </c>
      <c r="J88" s="32">
        <f t="shared" si="27"/>
        <v>1140</v>
      </c>
      <c r="K88" s="32">
        <f t="shared" si="27"/>
        <v>1140</v>
      </c>
      <c r="L88" s="32">
        <f t="shared" si="27"/>
        <v>1140</v>
      </c>
      <c r="M88" s="32">
        <f t="shared" si="27"/>
        <v>1140</v>
      </c>
      <c r="N88" s="32">
        <f t="shared" si="27"/>
        <v>1140</v>
      </c>
      <c r="O88" s="32">
        <f t="shared" si="27"/>
        <v>1140</v>
      </c>
      <c r="P88" s="32">
        <f t="shared" si="27"/>
        <v>1140</v>
      </c>
      <c r="Q88" s="32">
        <f t="shared" si="27"/>
        <v>1140</v>
      </c>
    </row>
    <row r="89" spans="1:17">
      <c r="A89" s="556"/>
      <c r="B89" s="557"/>
      <c r="C89" s="25" t="s">
        <v>92</v>
      </c>
      <c r="D89" s="26">
        <v>0.03</v>
      </c>
      <c r="E89" s="32">
        <f>SUM(F89:Q89)</f>
        <v>20520</v>
      </c>
      <c r="F89" s="32">
        <f>(F86*3)/100</f>
        <v>1710</v>
      </c>
      <c r="G89" s="32">
        <f t="shared" ref="G89:Q89" si="28">(G86*3)/100</f>
        <v>1710</v>
      </c>
      <c r="H89" s="32">
        <f t="shared" si="28"/>
        <v>1710</v>
      </c>
      <c r="I89" s="32">
        <f t="shared" si="28"/>
        <v>1710</v>
      </c>
      <c r="J89" s="32">
        <f t="shared" si="28"/>
        <v>1710</v>
      </c>
      <c r="K89" s="32">
        <f t="shared" si="28"/>
        <v>1710</v>
      </c>
      <c r="L89" s="32">
        <f t="shared" si="28"/>
        <v>1710</v>
      </c>
      <c r="M89" s="32">
        <f t="shared" si="28"/>
        <v>1710</v>
      </c>
      <c r="N89" s="32">
        <f t="shared" si="28"/>
        <v>1710</v>
      </c>
      <c r="O89" s="32">
        <f t="shared" si="28"/>
        <v>1710</v>
      </c>
      <c r="P89" s="32">
        <f t="shared" si="28"/>
        <v>1710</v>
      </c>
      <c r="Q89" s="32">
        <f t="shared" si="28"/>
        <v>1710</v>
      </c>
    </row>
    <row r="90" spans="1:17">
      <c r="A90" s="556"/>
      <c r="B90" s="557"/>
      <c r="C90" s="25" t="s">
        <v>93</v>
      </c>
      <c r="D90" s="26">
        <v>0.01</v>
      </c>
      <c r="E90" s="32">
        <f>SUM(F90:Q90)</f>
        <v>6840</v>
      </c>
      <c r="F90" s="32">
        <f>(F86*1)/100</f>
        <v>570</v>
      </c>
      <c r="G90" s="32">
        <f t="shared" ref="G90:Q90" si="29">(G86*1)/100</f>
        <v>570</v>
      </c>
      <c r="H90" s="32">
        <f t="shared" si="29"/>
        <v>570</v>
      </c>
      <c r="I90" s="32">
        <f t="shared" si="29"/>
        <v>570</v>
      </c>
      <c r="J90" s="32">
        <f t="shared" si="29"/>
        <v>570</v>
      </c>
      <c r="K90" s="32">
        <f t="shared" si="29"/>
        <v>570</v>
      </c>
      <c r="L90" s="32">
        <f t="shared" si="29"/>
        <v>570</v>
      </c>
      <c r="M90" s="32">
        <f t="shared" si="29"/>
        <v>570</v>
      </c>
      <c r="N90" s="32">
        <f t="shared" si="29"/>
        <v>570</v>
      </c>
      <c r="O90" s="32">
        <f t="shared" si="29"/>
        <v>570</v>
      </c>
      <c r="P90" s="32">
        <f t="shared" si="29"/>
        <v>570</v>
      </c>
      <c r="Q90" s="32">
        <f t="shared" si="29"/>
        <v>570</v>
      </c>
    </row>
    <row r="91" spans="1:17">
      <c r="A91" s="558"/>
      <c r="B91" s="559"/>
      <c r="C91" s="121" t="s">
        <v>52</v>
      </c>
      <c r="D91" s="121"/>
      <c r="E91" s="202">
        <f>SUM(E86:E90)</f>
        <v>800280</v>
      </c>
      <c r="F91" s="32">
        <f t="shared" ref="F91:Q91" si="30">SUM(F86:F90)</f>
        <v>66690</v>
      </c>
      <c r="G91" s="32">
        <f t="shared" si="30"/>
        <v>66690</v>
      </c>
      <c r="H91" s="32">
        <f t="shared" si="30"/>
        <v>66690</v>
      </c>
      <c r="I91" s="32">
        <f t="shared" si="30"/>
        <v>66690</v>
      </c>
      <c r="J91" s="32">
        <f t="shared" si="30"/>
        <v>66690</v>
      </c>
      <c r="K91" s="32">
        <f t="shared" si="30"/>
        <v>66690</v>
      </c>
      <c r="L91" s="32">
        <f t="shared" si="30"/>
        <v>66690</v>
      </c>
      <c r="M91" s="32">
        <f t="shared" si="30"/>
        <v>66690</v>
      </c>
      <c r="N91" s="32">
        <f t="shared" si="30"/>
        <v>66690</v>
      </c>
      <c r="O91" s="32">
        <f t="shared" si="30"/>
        <v>66690</v>
      </c>
      <c r="P91" s="32">
        <f t="shared" si="30"/>
        <v>66690</v>
      </c>
      <c r="Q91" s="32">
        <f t="shared" si="30"/>
        <v>66690</v>
      </c>
    </row>
    <row r="93" spans="1:17">
      <c r="A93" s="550" t="s">
        <v>65</v>
      </c>
      <c r="B93" s="551"/>
      <c r="C93" s="34" t="s">
        <v>86</v>
      </c>
      <c r="D93" s="34" t="s">
        <v>87</v>
      </c>
      <c r="E93" s="34" t="s">
        <v>96</v>
      </c>
      <c r="F93" s="35" t="d">
        <v>2021-01-01</v>
      </c>
      <c r="G93" s="35" t="d">
        <v>2021-02-01</v>
      </c>
      <c r="H93" s="35" t="d">
        <v>2021-03-01</v>
      </c>
      <c r="I93" s="35" t="d">
        <v>2021-04-01</v>
      </c>
      <c r="J93" s="35" t="d">
        <v>2021-05-01</v>
      </c>
      <c r="K93" s="35" t="d">
        <v>2021-06-01</v>
      </c>
      <c r="L93" s="35" t="d">
        <v>2021-07-01</v>
      </c>
      <c r="M93" s="35" t="d">
        <v>2021-08-01</v>
      </c>
      <c r="N93" s="35" t="d">
        <v>2021-09-01</v>
      </c>
      <c r="O93" s="35" t="d">
        <v>2021-10-01</v>
      </c>
      <c r="P93" s="35" t="d">
        <v>2021-11-01</v>
      </c>
      <c r="Q93" s="35" t="d">
        <v>2021-12-01</v>
      </c>
    </row>
    <row r="94" spans="1:17">
      <c r="A94" s="554" t="s">
        <v>71</v>
      </c>
      <c r="B94" s="555"/>
      <c r="C94" s="314" t="s">
        <v>89</v>
      </c>
      <c r="D94" s="314"/>
      <c r="E94" s="118">
        <f>SUM(F94:Q94)</f>
        <v>600000</v>
      </c>
      <c r="F94" s="31">
        <v>50000</v>
      </c>
      <c r="G94" s="31">
        <v>50000</v>
      </c>
      <c r="H94" s="31">
        <v>50000</v>
      </c>
      <c r="I94" s="31">
        <v>50000</v>
      </c>
      <c r="J94" s="31">
        <v>50000</v>
      </c>
      <c r="K94" s="31">
        <v>50000</v>
      </c>
      <c r="L94" s="31">
        <v>50000</v>
      </c>
      <c r="M94" s="31">
        <v>50000</v>
      </c>
      <c r="N94" s="31">
        <v>50000</v>
      </c>
      <c r="O94" s="31">
        <v>50000</v>
      </c>
      <c r="P94" s="31">
        <v>50000</v>
      </c>
      <c r="Q94" s="31">
        <v>50000</v>
      </c>
    </row>
    <row r="95" spans="1:17">
      <c r="A95" s="556"/>
      <c r="B95" s="557"/>
      <c r="C95" s="314" t="s">
        <v>90</v>
      </c>
      <c r="D95" s="26">
        <v>0.11</v>
      </c>
      <c r="E95" s="118">
        <f>SUM(F95:Q95)</f>
        <v>66000</v>
      </c>
      <c r="F95" s="118">
        <f>(F94*11)/100</f>
        <v>5500</v>
      </c>
      <c r="G95" s="118">
        <f t="shared" ref="G95:Q95" si="31">(G94*11)/100</f>
        <v>5500</v>
      </c>
      <c r="H95" s="118">
        <f t="shared" si="31"/>
        <v>5500</v>
      </c>
      <c r="I95" s="118">
        <f t="shared" si="31"/>
        <v>5500</v>
      </c>
      <c r="J95" s="118">
        <f t="shared" si="31"/>
        <v>5500</v>
      </c>
      <c r="K95" s="118">
        <f t="shared" si="31"/>
        <v>5500</v>
      </c>
      <c r="L95" s="118">
        <f t="shared" si="31"/>
        <v>5500</v>
      </c>
      <c r="M95" s="118">
        <f t="shared" si="31"/>
        <v>5500</v>
      </c>
      <c r="N95" s="118">
        <f t="shared" si="31"/>
        <v>5500</v>
      </c>
      <c r="O95" s="118">
        <f t="shared" si="31"/>
        <v>5500</v>
      </c>
      <c r="P95" s="118">
        <f t="shared" si="31"/>
        <v>5500</v>
      </c>
      <c r="Q95" s="118">
        <f t="shared" si="31"/>
        <v>5500</v>
      </c>
    </row>
    <row r="96" spans="1:17">
      <c r="A96" s="556"/>
      <c r="B96" s="557"/>
      <c r="C96" s="314" t="s">
        <v>91</v>
      </c>
      <c r="D96" s="26">
        <v>0.02</v>
      </c>
      <c r="E96" s="118">
        <f>SUM(F96:Q96)</f>
        <v>12000</v>
      </c>
      <c r="F96" s="118">
        <f>(F94*2)/100</f>
        <v>1000</v>
      </c>
      <c r="G96" s="118">
        <f t="shared" ref="G96:Q96" si="32">(G94*2)/100</f>
        <v>1000</v>
      </c>
      <c r="H96" s="118">
        <f t="shared" si="32"/>
        <v>1000</v>
      </c>
      <c r="I96" s="118">
        <f t="shared" si="32"/>
        <v>1000</v>
      </c>
      <c r="J96" s="118">
        <f t="shared" si="32"/>
        <v>1000</v>
      </c>
      <c r="K96" s="118">
        <f t="shared" si="32"/>
        <v>1000</v>
      </c>
      <c r="L96" s="118">
        <f t="shared" si="32"/>
        <v>1000</v>
      </c>
      <c r="M96" s="118">
        <f t="shared" si="32"/>
        <v>1000</v>
      </c>
      <c r="N96" s="118">
        <f t="shared" si="32"/>
        <v>1000</v>
      </c>
      <c r="O96" s="118">
        <f t="shared" si="32"/>
        <v>1000</v>
      </c>
      <c r="P96" s="118">
        <f t="shared" si="32"/>
        <v>1000</v>
      </c>
      <c r="Q96" s="118">
        <f t="shared" si="32"/>
        <v>1000</v>
      </c>
    </row>
    <row r="97" spans="1:17">
      <c r="A97" s="556"/>
      <c r="B97" s="557"/>
      <c r="C97" s="314" t="s">
        <v>92</v>
      </c>
      <c r="D97" s="26">
        <v>0.03</v>
      </c>
      <c r="E97" s="118">
        <f>SUM(F97:Q97)</f>
        <v>18000</v>
      </c>
      <c r="F97" s="118">
        <f>(F94*3)/100</f>
        <v>1500</v>
      </c>
      <c r="G97" s="118">
        <f t="shared" ref="G97:Q97" si="33">(G94*3)/100</f>
        <v>1500</v>
      </c>
      <c r="H97" s="118">
        <f t="shared" si="33"/>
        <v>1500</v>
      </c>
      <c r="I97" s="118">
        <f t="shared" si="33"/>
        <v>1500</v>
      </c>
      <c r="J97" s="118">
        <f t="shared" si="33"/>
        <v>1500</v>
      </c>
      <c r="K97" s="118">
        <f t="shared" si="33"/>
        <v>1500</v>
      </c>
      <c r="L97" s="118">
        <f t="shared" si="33"/>
        <v>1500</v>
      </c>
      <c r="M97" s="118">
        <f t="shared" si="33"/>
        <v>1500</v>
      </c>
      <c r="N97" s="118">
        <f t="shared" si="33"/>
        <v>1500</v>
      </c>
      <c r="O97" s="118">
        <f t="shared" si="33"/>
        <v>1500</v>
      </c>
      <c r="P97" s="118">
        <f t="shared" si="33"/>
        <v>1500</v>
      </c>
      <c r="Q97" s="118">
        <f t="shared" si="33"/>
        <v>1500</v>
      </c>
    </row>
    <row r="98" spans="1:17">
      <c r="A98" s="556"/>
      <c r="B98" s="557"/>
      <c r="C98" s="314" t="s">
        <v>93</v>
      </c>
      <c r="D98" s="26">
        <v>0.01</v>
      </c>
      <c r="E98" s="118">
        <f>SUM(F98:Q98)</f>
        <v>6000</v>
      </c>
      <c r="F98" s="118">
        <f>(F94*1)/100</f>
        <v>500</v>
      </c>
      <c r="G98" s="118">
        <f t="shared" ref="G98:Q98" si="34">(G94*1)/100</f>
        <v>500</v>
      </c>
      <c r="H98" s="118">
        <f t="shared" si="34"/>
        <v>500</v>
      </c>
      <c r="I98" s="118">
        <f t="shared" si="34"/>
        <v>500</v>
      </c>
      <c r="J98" s="118">
        <f t="shared" si="34"/>
        <v>500</v>
      </c>
      <c r="K98" s="118">
        <f t="shared" si="34"/>
        <v>500</v>
      </c>
      <c r="L98" s="118">
        <f t="shared" si="34"/>
        <v>500</v>
      </c>
      <c r="M98" s="118">
        <f t="shared" si="34"/>
        <v>500</v>
      </c>
      <c r="N98" s="118">
        <f t="shared" si="34"/>
        <v>500</v>
      </c>
      <c r="O98" s="118">
        <f t="shared" si="34"/>
        <v>500</v>
      </c>
      <c r="P98" s="118">
        <f t="shared" si="34"/>
        <v>500</v>
      </c>
      <c r="Q98" s="118">
        <f t="shared" si="34"/>
        <v>500</v>
      </c>
    </row>
    <row r="99" spans="1:17">
      <c r="A99" s="558"/>
      <c r="B99" s="559"/>
      <c r="C99" s="121" t="s">
        <v>52</v>
      </c>
      <c r="D99" s="121"/>
      <c r="E99" s="202">
        <f>SUM(E94:E98)</f>
        <v>702000</v>
      </c>
      <c r="F99" s="118">
        <f t="shared" ref="F99:Q99" si="35">SUM(F94:F98)</f>
        <v>58500</v>
      </c>
      <c r="G99" s="118">
        <f t="shared" si="35"/>
        <v>58500</v>
      </c>
      <c r="H99" s="118">
        <f t="shared" si="35"/>
        <v>58500</v>
      </c>
      <c r="I99" s="118">
        <f t="shared" si="35"/>
        <v>58500</v>
      </c>
      <c r="J99" s="118">
        <f t="shared" si="35"/>
        <v>58500</v>
      </c>
      <c r="K99" s="118">
        <f t="shared" si="35"/>
        <v>58500</v>
      </c>
      <c r="L99" s="118">
        <f t="shared" si="35"/>
        <v>58500</v>
      </c>
      <c r="M99" s="118">
        <f t="shared" si="35"/>
        <v>58500</v>
      </c>
      <c r="N99" s="118">
        <f t="shared" si="35"/>
        <v>58500</v>
      </c>
      <c r="O99" s="118">
        <f t="shared" si="35"/>
        <v>58500</v>
      </c>
      <c r="P99" s="118">
        <f t="shared" si="35"/>
        <v>58500</v>
      </c>
      <c r="Q99" s="118">
        <f t="shared" si="35"/>
        <v>58500</v>
      </c>
    </row>
    <row r="102" spans="1:17" ht="19.5">
      <c r="A102" s="560" t="s">
        <v>97</v>
      </c>
      <c r="B102" s="560"/>
      <c r="C102" s="560"/>
      <c r="D102" s="560"/>
      <c r="E102" s="560"/>
      <c r="F102" s="560"/>
      <c r="G102" s="560"/>
      <c r="H102" s="560"/>
      <c r="I102" s="560"/>
      <c r="J102" s="560"/>
      <c r="K102" s="560"/>
      <c r="L102" s="560"/>
      <c r="M102" s="560"/>
      <c r="N102" s="560"/>
      <c r="O102" s="560"/>
      <c r="P102" s="560"/>
      <c r="Q102" s="560"/>
    </row>
    <row r="104" spans="1:17">
      <c r="A104" s="552" t="s">
        <v>65</v>
      </c>
      <c r="B104" s="553"/>
      <c r="C104" s="33" t="s">
        <v>86</v>
      </c>
      <c r="D104" s="33" t="s">
        <v>87</v>
      </c>
      <c r="E104" s="33" t="s">
        <v>234</v>
      </c>
      <c r="F104" s="36" t="d">
        <v>2022-01-01</v>
      </c>
      <c r="G104" s="36" t="d">
        <v>2022-02-01</v>
      </c>
      <c r="H104" s="36" t="d">
        <v>2022-03-01</v>
      </c>
      <c r="I104" s="36" t="d">
        <v>2022-04-01</v>
      </c>
      <c r="J104" s="36" t="d">
        <v>2022-05-01</v>
      </c>
      <c r="K104" s="36" t="d">
        <v>2022-06-01</v>
      </c>
      <c r="L104" s="36" t="d">
        <v>2022-07-01</v>
      </c>
      <c r="M104" s="36" t="d">
        <v>2022-08-01</v>
      </c>
      <c r="N104" s="36" t="d">
        <v>2022-09-01</v>
      </c>
      <c r="O104" s="36" t="d">
        <v>2022-10-01</v>
      </c>
      <c r="P104" s="36" t="d">
        <v>2022-11-01</v>
      </c>
      <c r="Q104" s="36" t="d">
        <v>2022-12-01</v>
      </c>
    </row>
    <row r="105" spans="1:17">
      <c r="A105" s="561" t="s">
        <v>70</v>
      </c>
      <c r="B105" s="562"/>
      <c r="C105" s="25" t="s">
        <v>89</v>
      </c>
      <c r="D105" s="25"/>
      <c r="E105" s="32">
        <f>SUM(F105:Q105)</f>
        <v>1800000</v>
      </c>
      <c r="F105" s="31">
        <v>150000</v>
      </c>
      <c r="G105" s="31">
        <v>150000</v>
      </c>
      <c r="H105" s="31">
        <v>150000</v>
      </c>
      <c r="I105" s="31">
        <v>150000</v>
      </c>
      <c r="J105" s="31">
        <v>150000</v>
      </c>
      <c r="K105" s="31">
        <v>150000</v>
      </c>
      <c r="L105" s="31">
        <v>150000</v>
      </c>
      <c r="M105" s="31">
        <v>150000</v>
      </c>
      <c r="N105" s="31">
        <v>150000</v>
      </c>
      <c r="O105" s="31">
        <v>150000</v>
      </c>
      <c r="P105" s="31">
        <v>150000</v>
      </c>
      <c r="Q105" s="31">
        <v>150000</v>
      </c>
    </row>
    <row r="106" spans="1:17">
      <c r="A106" s="563"/>
      <c r="B106" s="564"/>
      <c r="C106" s="25" t="s">
        <v>90</v>
      </c>
      <c r="D106" s="26">
        <v>0.11</v>
      </c>
      <c r="E106" s="32">
        <f>SUM(F106:Q106)</f>
        <v>198000</v>
      </c>
      <c r="F106" s="32">
        <f>(F105*11)/100</f>
        <v>16500</v>
      </c>
      <c r="G106" s="32">
        <f t="shared" ref="G106:Q106" si="36">(G105*11)/100</f>
        <v>16500</v>
      </c>
      <c r="H106" s="32">
        <f t="shared" si="36"/>
        <v>16500</v>
      </c>
      <c r="I106" s="32">
        <f t="shared" si="36"/>
        <v>16500</v>
      </c>
      <c r="J106" s="32">
        <f t="shared" si="36"/>
        <v>16500</v>
      </c>
      <c r="K106" s="32">
        <f t="shared" si="36"/>
        <v>16500</v>
      </c>
      <c r="L106" s="32">
        <f t="shared" si="36"/>
        <v>16500</v>
      </c>
      <c r="M106" s="32">
        <f t="shared" si="36"/>
        <v>16500</v>
      </c>
      <c r="N106" s="32">
        <f t="shared" si="36"/>
        <v>16500</v>
      </c>
      <c r="O106" s="32">
        <f t="shared" si="36"/>
        <v>16500</v>
      </c>
      <c r="P106" s="32">
        <f t="shared" si="36"/>
        <v>16500</v>
      </c>
      <c r="Q106" s="32">
        <f t="shared" si="36"/>
        <v>16500</v>
      </c>
    </row>
    <row r="107" spans="1:17">
      <c r="A107" s="563"/>
      <c r="B107" s="564"/>
      <c r="C107" s="25" t="s">
        <v>91</v>
      </c>
      <c r="D107" s="26">
        <v>0.02</v>
      </c>
      <c r="E107" s="32">
        <f>SUM(F107:Q107)</f>
        <v>36000</v>
      </c>
      <c r="F107" s="32">
        <f>(F105*2)/100</f>
        <v>3000</v>
      </c>
      <c r="G107" s="32">
        <f t="shared" ref="G107:Q107" si="37">(G105*2)/100</f>
        <v>3000</v>
      </c>
      <c r="H107" s="32">
        <f t="shared" si="37"/>
        <v>3000</v>
      </c>
      <c r="I107" s="32">
        <f t="shared" si="37"/>
        <v>3000</v>
      </c>
      <c r="J107" s="32">
        <f t="shared" si="37"/>
        <v>3000</v>
      </c>
      <c r="K107" s="32">
        <f t="shared" si="37"/>
        <v>3000</v>
      </c>
      <c r="L107" s="32">
        <f t="shared" si="37"/>
        <v>3000</v>
      </c>
      <c r="M107" s="32">
        <f t="shared" si="37"/>
        <v>3000</v>
      </c>
      <c r="N107" s="32">
        <f t="shared" si="37"/>
        <v>3000</v>
      </c>
      <c r="O107" s="32">
        <f t="shared" si="37"/>
        <v>3000</v>
      </c>
      <c r="P107" s="32">
        <f t="shared" si="37"/>
        <v>3000</v>
      </c>
      <c r="Q107" s="32">
        <f t="shared" si="37"/>
        <v>3000</v>
      </c>
    </row>
    <row r="108" spans="1:17">
      <c r="A108" s="563"/>
      <c r="B108" s="564"/>
      <c r="C108" s="25" t="s">
        <v>92</v>
      </c>
      <c r="D108" s="26">
        <v>0.03</v>
      </c>
      <c r="E108" s="32">
        <f>SUM(F108:Q108)</f>
        <v>54000</v>
      </c>
      <c r="F108" s="32">
        <f>(F105*3)/100</f>
        <v>4500</v>
      </c>
      <c r="G108" s="32">
        <f t="shared" ref="G108:Q108" si="38">(G105*3)/100</f>
        <v>4500</v>
      </c>
      <c r="H108" s="32">
        <f t="shared" si="38"/>
        <v>4500</v>
      </c>
      <c r="I108" s="32">
        <f t="shared" si="38"/>
        <v>4500</v>
      </c>
      <c r="J108" s="32">
        <f t="shared" si="38"/>
        <v>4500</v>
      </c>
      <c r="K108" s="32">
        <f t="shared" si="38"/>
        <v>4500</v>
      </c>
      <c r="L108" s="32">
        <f t="shared" si="38"/>
        <v>4500</v>
      </c>
      <c r="M108" s="32">
        <f t="shared" si="38"/>
        <v>4500</v>
      </c>
      <c r="N108" s="32">
        <f t="shared" si="38"/>
        <v>4500</v>
      </c>
      <c r="O108" s="32">
        <f t="shared" si="38"/>
        <v>4500</v>
      </c>
      <c r="P108" s="32">
        <f t="shared" si="38"/>
        <v>4500</v>
      </c>
      <c r="Q108" s="32">
        <f t="shared" si="38"/>
        <v>4500</v>
      </c>
    </row>
    <row r="109" spans="1:17">
      <c r="A109" s="563"/>
      <c r="B109" s="564"/>
      <c r="C109" s="25" t="s">
        <v>93</v>
      </c>
      <c r="D109" s="26">
        <v>0.01</v>
      </c>
      <c r="E109" s="32">
        <f>SUM(F109:Q109)</f>
        <v>18000</v>
      </c>
      <c r="F109" s="32">
        <f>(F105*1)/100</f>
        <v>1500</v>
      </c>
      <c r="G109" s="32">
        <f t="shared" ref="G109:Q109" si="39">(G105*1)/100</f>
        <v>1500</v>
      </c>
      <c r="H109" s="32">
        <f t="shared" si="39"/>
        <v>1500</v>
      </c>
      <c r="I109" s="32">
        <f t="shared" si="39"/>
        <v>1500</v>
      </c>
      <c r="J109" s="32">
        <f t="shared" si="39"/>
        <v>1500</v>
      </c>
      <c r="K109" s="32">
        <f t="shared" si="39"/>
        <v>1500</v>
      </c>
      <c r="L109" s="32">
        <f t="shared" si="39"/>
        <v>1500</v>
      </c>
      <c r="M109" s="32">
        <f t="shared" si="39"/>
        <v>1500</v>
      </c>
      <c r="N109" s="32">
        <f t="shared" si="39"/>
        <v>1500</v>
      </c>
      <c r="O109" s="32">
        <f t="shared" si="39"/>
        <v>1500</v>
      </c>
      <c r="P109" s="32">
        <f t="shared" si="39"/>
        <v>1500</v>
      </c>
      <c r="Q109" s="32">
        <f t="shared" si="39"/>
        <v>1500</v>
      </c>
    </row>
    <row r="110" spans="1:17">
      <c r="A110" s="565"/>
      <c r="B110" s="566"/>
      <c r="C110" s="25" t="s">
        <v>52</v>
      </c>
      <c r="D110" s="25"/>
      <c r="E110" s="32">
        <f>SUM(E105:E109)</f>
        <v>2106000</v>
      </c>
      <c r="F110" s="32">
        <f t="shared" ref="F110:Q110" si="40">SUM(F105:F109)</f>
        <v>175500</v>
      </c>
      <c r="G110" s="32">
        <f t="shared" si="40"/>
        <v>175500</v>
      </c>
      <c r="H110" s="32">
        <f t="shared" si="40"/>
        <v>175500</v>
      </c>
      <c r="I110" s="32">
        <f t="shared" si="40"/>
        <v>175500</v>
      </c>
      <c r="J110" s="32">
        <f t="shared" si="40"/>
        <v>175500</v>
      </c>
      <c r="K110" s="32">
        <f t="shared" si="40"/>
        <v>175500</v>
      </c>
      <c r="L110" s="32">
        <f t="shared" si="40"/>
        <v>175500</v>
      </c>
      <c r="M110" s="32">
        <f t="shared" si="40"/>
        <v>175500</v>
      </c>
      <c r="N110" s="32">
        <f t="shared" si="40"/>
        <v>175500</v>
      </c>
      <c r="O110" s="32">
        <f t="shared" si="40"/>
        <v>175500</v>
      </c>
      <c r="P110" s="32">
        <f t="shared" si="40"/>
        <v>175500</v>
      </c>
      <c r="Q110" s="32">
        <f t="shared" si="40"/>
        <v>175500</v>
      </c>
    </row>
    <row r="112" spans="1:17">
      <c r="A112" s="552" t="s">
        <v>65</v>
      </c>
      <c r="B112" s="553"/>
      <c r="C112" s="33" t="s">
        <v>86</v>
      </c>
      <c r="D112" s="33" t="s">
        <v>87</v>
      </c>
      <c r="E112" s="33" t="s">
        <v>234</v>
      </c>
      <c r="F112" s="36" t="d">
        <v>2022-01-01</v>
      </c>
      <c r="G112" s="36" t="d">
        <v>2022-02-01</v>
      </c>
      <c r="H112" s="36" t="d">
        <v>2022-03-01</v>
      </c>
      <c r="I112" s="36" t="d">
        <v>2022-04-01</v>
      </c>
      <c r="J112" s="36" t="d">
        <v>2022-05-01</v>
      </c>
      <c r="K112" s="36" t="d">
        <v>2022-06-01</v>
      </c>
      <c r="L112" s="36" t="d">
        <v>2022-07-01</v>
      </c>
      <c r="M112" s="36" t="d">
        <v>2022-08-01</v>
      </c>
      <c r="N112" s="36" t="d">
        <v>2022-09-01</v>
      </c>
      <c r="O112" s="36" t="d">
        <v>2022-10-01</v>
      </c>
      <c r="P112" s="36" t="d">
        <v>2022-11-01</v>
      </c>
      <c r="Q112" s="36" t="d">
        <v>2022-12-01</v>
      </c>
    </row>
    <row r="113" spans="1:17">
      <c r="A113" s="561" t="s">
        <v>231</v>
      </c>
      <c r="B113" s="562"/>
      <c r="C113" s="25" t="s">
        <v>89</v>
      </c>
      <c r="D113" s="25"/>
      <c r="E113" s="32">
        <f>SUM(F113:Q113)</f>
        <v>876000</v>
      </c>
      <c r="F113" s="31">
        <v>73000</v>
      </c>
      <c r="G113" s="31">
        <v>73000</v>
      </c>
      <c r="H113" s="31">
        <v>73000</v>
      </c>
      <c r="I113" s="31">
        <v>73000</v>
      </c>
      <c r="J113" s="31">
        <v>73000</v>
      </c>
      <c r="K113" s="31">
        <v>73000</v>
      </c>
      <c r="L113" s="31">
        <v>73000</v>
      </c>
      <c r="M113" s="31">
        <v>73000</v>
      </c>
      <c r="N113" s="31">
        <v>73000</v>
      </c>
      <c r="O113" s="31">
        <v>73000</v>
      </c>
      <c r="P113" s="31">
        <v>73000</v>
      </c>
      <c r="Q113" s="31">
        <v>73000</v>
      </c>
    </row>
    <row r="114" spans="1:17">
      <c r="A114" s="563"/>
      <c r="B114" s="564"/>
      <c r="C114" s="25" t="s">
        <v>90</v>
      </c>
      <c r="D114" s="26">
        <v>0.11</v>
      </c>
      <c r="E114" s="32">
        <f>SUM(F114:Q114)</f>
        <v>96360</v>
      </c>
      <c r="F114" s="32">
        <f>(F113*11)/100</f>
        <v>8030</v>
      </c>
      <c r="G114" s="32">
        <f t="shared" ref="G114:Q114" si="41">(G113*11)/100</f>
        <v>8030</v>
      </c>
      <c r="H114" s="32">
        <f t="shared" si="41"/>
        <v>8030</v>
      </c>
      <c r="I114" s="32">
        <f t="shared" si="41"/>
        <v>8030</v>
      </c>
      <c r="J114" s="32">
        <f t="shared" si="41"/>
        <v>8030</v>
      </c>
      <c r="K114" s="32">
        <f t="shared" si="41"/>
        <v>8030</v>
      </c>
      <c r="L114" s="32">
        <f t="shared" si="41"/>
        <v>8030</v>
      </c>
      <c r="M114" s="32">
        <f t="shared" si="41"/>
        <v>8030</v>
      </c>
      <c r="N114" s="32">
        <f t="shared" si="41"/>
        <v>8030</v>
      </c>
      <c r="O114" s="32">
        <f t="shared" si="41"/>
        <v>8030</v>
      </c>
      <c r="P114" s="32">
        <f t="shared" si="41"/>
        <v>8030</v>
      </c>
      <c r="Q114" s="32">
        <f t="shared" si="41"/>
        <v>8030</v>
      </c>
    </row>
    <row r="115" spans="1:17">
      <c r="A115" s="563"/>
      <c r="B115" s="564"/>
      <c r="C115" s="25" t="s">
        <v>91</v>
      </c>
      <c r="D115" s="26">
        <v>0.02</v>
      </c>
      <c r="E115" s="32">
        <f>SUM(F115:Q115)</f>
        <v>17520</v>
      </c>
      <c r="F115" s="32">
        <f>(F113*2)/100</f>
        <v>1460</v>
      </c>
      <c r="G115" s="32">
        <f t="shared" ref="G115:Q115" si="42">(G113*2)/100</f>
        <v>1460</v>
      </c>
      <c r="H115" s="32">
        <f t="shared" si="42"/>
        <v>1460</v>
      </c>
      <c r="I115" s="32">
        <f t="shared" si="42"/>
        <v>1460</v>
      </c>
      <c r="J115" s="32">
        <f t="shared" si="42"/>
        <v>1460</v>
      </c>
      <c r="K115" s="32">
        <f t="shared" si="42"/>
        <v>1460</v>
      </c>
      <c r="L115" s="32">
        <f t="shared" si="42"/>
        <v>1460</v>
      </c>
      <c r="M115" s="32">
        <f t="shared" si="42"/>
        <v>1460</v>
      </c>
      <c r="N115" s="32">
        <f t="shared" si="42"/>
        <v>1460</v>
      </c>
      <c r="O115" s="32">
        <f t="shared" si="42"/>
        <v>1460</v>
      </c>
      <c r="P115" s="32">
        <f t="shared" si="42"/>
        <v>1460</v>
      </c>
      <c r="Q115" s="32">
        <f t="shared" si="42"/>
        <v>1460</v>
      </c>
    </row>
    <row r="116" spans="1:17">
      <c r="A116" s="563"/>
      <c r="B116" s="564"/>
      <c r="C116" s="25" t="s">
        <v>92</v>
      </c>
      <c r="D116" s="26">
        <v>0.03</v>
      </c>
      <c r="E116" s="32">
        <f>SUM(F116:Q116)</f>
        <v>26280</v>
      </c>
      <c r="F116" s="32">
        <f>(F113*3)/100</f>
        <v>2190</v>
      </c>
      <c r="G116" s="32">
        <f t="shared" ref="G116:Q116" si="43">(G113*3)/100</f>
        <v>2190</v>
      </c>
      <c r="H116" s="32">
        <f t="shared" si="43"/>
        <v>2190</v>
      </c>
      <c r="I116" s="32">
        <f t="shared" si="43"/>
        <v>2190</v>
      </c>
      <c r="J116" s="32">
        <f t="shared" si="43"/>
        <v>2190</v>
      </c>
      <c r="K116" s="32">
        <f t="shared" si="43"/>
        <v>2190</v>
      </c>
      <c r="L116" s="32">
        <f t="shared" si="43"/>
        <v>2190</v>
      </c>
      <c r="M116" s="32">
        <f t="shared" si="43"/>
        <v>2190</v>
      </c>
      <c r="N116" s="32">
        <f t="shared" si="43"/>
        <v>2190</v>
      </c>
      <c r="O116" s="32">
        <f t="shared" si="43"/>
        <v>2190</v>
      </c>
      <c r="P116" s="32">
        <f t="shared" si="43"/>
        <v>2190</v>
      </c>
      <c r="Q116" s="32">
        <f t="shared" si="43"/>
        <v>2190</v>
      </c>
    </row>
    <row r="117" spans="1:17">
      <c r="A117" s="563"/>
      <c r="B117" s="564"/>
      <c r="C117" s="25" t="s">
        <v>93</v>
      </c>
      <c r="D117" s="26">
        <v>0.01</v>
      </c>
      <c r="E117" s="32">
        <f>SUM(F117:Q117)</f>
        <v>8760</v>
      </c>
      <c r="F117" s="32">
        <f>(F113*1)/100</f>
        <v>730</v>
      </c>
      <c r="G117" s="32">
        <f t="shared" ref="G117:Q117" si="44">(G113*1)/100</f>
        <v>730</v>
      </c>
      <c r="H117" s="32">
        <f t="shared" si="44"/>
        <v>730</v>
      </c>
      <c r="I117" s="32">
        <f t="shared" si="44"/>
        <v>730</v>
      </c>
      <c r="J117" s="32">
        <f t="shared" si="44"/>
        <v>730</v>
      </c>
      <c r="K117" s="32">
        <f t="shared" si="44"/>
        <v>730</v>
      </c>
      <c r="L117" s="32">
        <f t="shared" si="44"/>
        <v>730</v>
      </c>
      <c r="M117" s="32">
        <f t="shared" si="44"/>
        <v>730</v>
      </c>
      <c r="N117" s="32">
        <f t="shared" si="44"/>
        <v>730</v>
      </c>
      <c r="O117" s="32">
        <f t="shared" si="44"/>
        <v>730</v>
      </c>
      <c r="P117" s="32">
        <f t="shared" si="44"/>
        <v>730</v>
      </c>
      <c r="Q117" s="32">
        <f t="shared" si="44"/>
        <v>730</v>
      </c>
    </row>
    <row r="118" spans="1:17">
      <c r="A118" s="565"/>
      <c r="B118" s="566"/>
      <c r="C118" s="25" t="s">
        <v>52</v>
      </c>
      <c r="D118" s="25"/>
      <c r="E118" s="32">
        <f>SUM(E113:E117)</f>
        <v>1024920</v>
      </c>
      <c r="F118" s="32">
        <f t="shared" ref="F118:Q118" si="45">SUM(F113:F117)</f>
        <v>85410</v>
      </c>
      <c r="G118" s="32">
        <f t="shared" si="45"/>
        <v>85410</v>
      </c>
      <c r="H118" s="32">
        <f t="shared" si="45"/>
        <v>85410</v>
      </c>
      <c r="I118" s="32">
        <f t="shared" si="45"/>
        <v>85410</v>
      </c>
      <c r="J118" s="32">
        <f t="shared" si="45"/>
        <v>85410</v>
      </c>
      <c r="K118" s="32">
        <f t="shared" si="45"/>
        <v>85410</v>
      </c>
      <c r="L118" s="32">
        <f t="shared" si="45"/>
        <v>85410</v>
      </c>
      <c r="M118" s="32">
        <f t="shared" si="45"/>
        <v>85410</v>
      </c>
      <c r="N118" s="32">
        <f t="shared" si="45"/>
        <v>85410</v>
      </c>
      <c r="O118" s="32">
        <f t="shared" si="45"/>
        <v>85410</v>
      </c>
      <c r="P118" s="32">
        <f t="shared" si="45"/>
        <v>85410</v>
      </c>
      <c r="Q118" s="32">
        <f t="shared" si="45"/>
        <v>85410</v>
      </c>
    </row>
    <row r="120" spans="1:17">
      <c r="A120" s="552" t="s">
        <v>65</v>
      </c>
      <c r="B120" s="553"/>
      <c r="C120" s="33" t="s">
        <v>86</v>
      </c>
      <c r="D120" s="33" t="s">
        <v>87</v>
      </c>
      <c r="E120" s="33" t="s">
        <v>234</v>
      </c>
      <c r="F120" s="36" t="d">
        <v>2022-01-01</v>
      </c>
      <c r="G120" s="36" t="d">
        <v>2022-02-01</v>
      </c>
      <c r="H120" s="36" t="d">
        <v>2022-03-01</v>
      </c>
      <c r="I120" s="36" t="d">
        <v>2022-04-01</v>
      </c>
      <c r="J120" s="36" t="d">
        <v>2022-05-01</v>
      </c>
      <c r="K120" s="36" t="d">
        <v>2022-06-01</v>
      </c>
      <c r="L120" s="36" t="d">
        <v>2022-07-01</v>
      </c>
      <c r="M120" s="36" t="d">
        <v>2022-08-01</v>
      </c>
      <c r="N120" s="36" t="d">
        <v>2022-09-01</v>
      </c>
      <c r="O120" s="36" t="d">
        <v>2022-10-01</v>
      </c>
      <c r="P120" s="36" t="d">
        <v>2022-11-01</v>
      </c>
      <c r="Q120" s="36" t="d">
        <v>2022-12-01</v>
      </c>
    </row>
    <row r="121" spans="1:17">
      <c r="A121" s="561" t="s">
        <v>232</v>
      </c>
      <c r="B121" s="562"/>
      <c r="C121" s="314" t="s">
        <v>89</v>
      </c>
      <c r="D121" s="314"/>
      <c r="E121" s="118">
        <f>SUM(F121:Q121)</f>
        <v>684000</v>
      </c>
      <c r="F121" s="31">
        <v>57000</v>
      </c>
      <c r="G121" s="31">
        <v>57000</v>
      </c>
      <c r="H121" s="31">
        <v>57000</v>
      </c>
      <c r="I121" s="31">
        <v>57000</v>
      </c>
      <c r="J121" s="31">
        <v>57000</v>
      </c>
      <c r="K121" s="31">
        <v>57000</v>
      </c>
      <c r="L121" s="31">
        <v>57000</v>
      </c>
      <c r="M121" s="31">
        <v>57000</v>
      </c>
      <c r="N121" s="31">
        <v>57000</v>
      </c>
      <c r="O121" s="31">
        <v>57000</v>
      </c>
      <c r="P121" s="31">
        <v>57000</v>
      </c>
      <c r="Q121" s="31">
        <v>57000</v>
      </c>
    </row>
    <row r="122" spans="1:17">
      <c r="A122" s="563"/>
      <c r="B122" s="564"/>
      <c r="C122" s="314" t="s">
        <v>90</v>
      </c>
      <c r="D122" s="26">
        <v>0.11</v>
      </c>
      <c r="E122" s="118">
        <f>SUM(F122:Q122)</f>
        <v>75240</v>
      </c>
      <c r="F122" s="118">
        <f>(F121*11)/100</f>
        <v>6270</v>
      </c>
      <c r="G122" s="118">
        <f t="shared" ref="G122:Q122" si="46">(G121*11)/100</f>
        <v>6270</v>
      </c>
      <c r="H122" s="118">
        <f t="shared" si="46"/>
        <v>6270</v>
      </c>
      <c r="I122" s="118">
        <f t="shared" si="46"/>
        <v>6270</v>
      </c>
      <c r="J122" s="118">
        <f t="shared" si="46"/>
        <v>6270</v>
      </c>
      <c r="K122" s="118">
        <f t="shared" si="46"/>
        <v>6270</v>
      </c>
      <c r="L122" s="118">
        <f t="shared" si="46"/>
        <v>6270</v>
      </c>
      <c r="M122" s="118">
        <f t="shared" si="46"/>
        <v>6270</v>
      </c>
      <c r="N122" s="118">
        <f t="shared" si="46"/>
        <v>6270</v>
      </c>
      <c r="O122" s="118">
        <f t="shared" si="46"/>
        <v>6270</v>
      </c>
      <c r="P122" s="118">
        <f t="shared" si="46"/>
        <v>6270</v>
      </c>
      <c r="Q122" s="118">
        <f t="shared" si="46"/>
        <v>6270</v>
      </c>
    </row>
    <row r="123" spans="1:17">
      <c r="A123" s="563"/>
      <c r="B123" s="564"/>
      <c r="C123" s="314" t="s">
        <v>91</v>
      </c>
      <c r="D123" s="26">
        <v>0.02</v>
      </c>
      <c r="E123" s="118">
        <f>SUM(F123:Q123)</f>
        <v>13680</v>
      </c>
      <c r="F123" s="118">
        <f>(F121*2)/100</f>
        <v>1140</v>
      </c>
      <c r="G123" s="118">
        <f t="shared" ref="G123:Q123" si="47">(G121*2)/100</f>
        <v>1140</v>
      </c>
      <c r="H123" s="118">
        <f t="shared" si="47"/>
        <v>1140</v>
      </c>
      <c r="I123" s="118">
        <f t="shared" si="47"/>
        <v>1140</v>
      </c>
      <c r="J123" s="118">
        <f t="shared" si="47"/>
        <v>1140</v>
      </c>
      <c r="K123" s="118">
        <f t="shared" si="47"/>
        <v>1140</v>
      </c>
      <c r="L123" s="118">
        <f t="shared" si="47"/>
        <v>1140</v>
      </c>
      <c r="M123" s="118">
        <f t="shared" si="47"/>
        <v>1140</v>
      </c>
      <c r="N123" s="118">
        <f t="shared" si="47"/>
        <v>1140</v>
      </c>
      <c r="O123" s="118">
        <f t="shared" si="47"/>
        <v>1140</v>
      </c>
      <c r="P123" s="118">
        <f t="shared" si="47"/>
        <v>1140</v>
      </c>
      <c r="Q123" s="118">
        <f t="shared" si="47"/>
        <v>1140</v>
      </c>
    </row>
    <row r="124" spans="1:17">
      <c r="A124" s="563"/>
      <c r="B124" s="564"/>
      <c r="C124" s="314" t="s">
        <v>92</v>
      </c>
      <c r="D124" s="26">
        <v>0.03</v>
      </c>
      <c r="E124" s="118">
        <f>SUM(F124:Q124)</f>
        <v>20520</v>
      </c>
      <c r="F124" s="118">
        <f>(F121*3)/100</f>
        <v>1710</v>
      </c>
      <c r="G124" s="118">
        <f t="shared" ref="G124:Q124" si="48">(G121*3)/100</f>
        <v>1710</v>
      </c>
      <c r="H124" s="118">
        <f t="shared" si="48"/>
        <v>1710</v>
      </c>
      <c r="I124" s="118">
        <f t="shared" si="48"/>
        <v>1710</v>
      </c>
      <c r="J124" s="118">
        <f t="shared" si="48"/>
        <v>1710</v>
      </c>
      <c r="K124" s="118">
        <f t="shared" si="48"/>
        <v>1710</v>
      </c>
      <c r="L124" s="118">
        <f t="shared" si="48"/>
        <v>1710</v>
      </c>
      <c r="M124" s="118">
        <f t="shared" si="48"/>
        <v>1710</v>
      </c>
      <c r="N124" s="118">
        <f t="shared" si="48"/>
        <v>1710</v>
      </c>
      <c r="O124" s="118">
        <f t="shared" si="48"/>
        <v>1710</v>
      </c>
      <c r="P124" s="118">
        <f t="shared" si="48"/>
        <v>1710</v>
      </c>
      <c r="Q124" s="118">
        <f t="shared" si="48"/>
        <v>1710</v>
      </c>
    </row>
    <row r="125" spans="1:17">
      <c r="A125" s="563"/>
      <c r="B125" s="564"/>
      <c r="C125" s="314" t="s">
        <v>93</v>
      </c>
      <c r="D125" s="26">
        <v>0.01</v>
      </c>
      <c r="E125" s="118">
        <f>SUM(F125:Q125)</f>
        <v>6840</v>
      </c>
      <c r="F125" s="118">
        <f>(F121*1)/100</f>
        <v>570</v>
      </c>
      <c r="G125" s="118">
        <f t="shared" ref="G125:Q125" si="49">(G121*1)/100</f>
        <v>570</v>
      </c>
      <c r="H125" s="118">
        <f t="shared" si="49"/>
        <v>570</v>
      </c>
      <c r="I125" s="118">
        <f t="shared" si="49"/>
        <v>570</v>
      </c>
      <c r="J125" s="118">
        <f t="shared" si="49"/>
        <v>570</v>
      </c>
      <c r="K125" s="118">
        <f t="shared" si="49"/>
        <v>570</v>
      </c>
      <c r="L125" s="118">
        <f t="shared" si="49"/>
        <v>570</v>
      </c>
      <c r="M125" s="118">
        <f t="shared" si="49"/>
        <v>570</v>
      </c>
      <c r="N125" s="118">
        <f t="shared" si="49"/>
        <v>570</v>
      </c>
      <c r="O125" s="118">
        <f t="shared" si="49"/>
        <v>570</v>
      </c>
      <c r="P125" s="118">
        <f t="shared" si="49"/>
        <v>570</v>
      </c>
      <c r="Q125" s="118">
        <f t="shared" si="49"/>
        <v>570</v>
      </c>
    </row>
    <row r="126" spans="1:17">
      <c r="A126" s="565"/>
      <c r="B126" s="566"/>
      <c r="C126" s="314" t="s">
        <v>52</v>
      </c>
      <c r="D126" s="314"/>
      <c r="E126" s="118">
        <f>SUM(E121:E125)</f>
        <v>800280</v>
      </c>
      <c r="F126" s="118">
        <f t="shared" ref="F126:Q126" si="50">SUM(F121:F125)</f>
        <v>66690</v>
      </c>
      <c r="G126" s="118">
        <f t="shared" si="50"/>
        <v>66690</v>
      </c>
      <c r="H126" s="118">
        <f t="shared" si="50"/>
        <v>66690</v>
      </c>
      <c r="I126" s="118">
        <f t="shared" si="50"/>
        <v>66690</v>
      </c>
      <c r="J126" s="118">
        <f t="shared" si="50"/>
        <v>66690</v>
      </c>
      <c r="K126" s="118">
        <f t="shared" si="50"/>
        <v>66690</v>
      </c>
      <c r="L126" s="118">
        <f t="shared" si="50"/>
        <v>66690</v>
      </c>
      <c r="M126" s="118">
        <f t="shared" si="50"/>
        <v>66690</v>
      </c>
      <c r="N126" s="118">
        <f t="shared" si="50"/>
        <v>66690</v>
      </c>
      <c r="O126" s="118">
        <f t="shared" si="50"/>
        <v>66690</v>
      </c>
      <c r="P126" s="118">
        <f t="shared" si="50"/>
        <v>66690</v>
      </c>
      <c r="Q126" s="118">
        <f t="shared" si="50"/>
        <v>66690</v>
      </c>
    </row>
    <row r="127" spans="1:17">
      <c r="A127" s="321"/>
      <c r="B127" s="321"/>
      <c r="C127" s="328"/>
      <c r="D127" s="328"/>
      <c r="E127" s="329"/>
      <c r="F127" s="329"/>
      <c r="G127" s="329"/>
      <c r="H127" s="329"/>
      <c r="I127" s="329"/>
      <c r="J127" s="329"/>
      <c r="K127" s="329"/>
      <c r="L127" s="329"/>
      <c r="M127" s="329"/>
      <c r="N127" s="329"/>
      <c r="O127" s="329"/>
      <c r="P127" s="329"/>
      <c r="Q127" s="329"/>
    </row>
    <row r="128" spans="1:17">
      <c r="A128" s="552" t="s">
        <v>65</v>
      </c>
      <c r="B128" s="553"/>
      <c r="C128" s="33" t="s">
        <v>86</v>
      </c>
      <c r="D128" s="33" t="s">
        <v>87</v>
      </c>
      <c r="E128" s="33" t="s">
        <v>234</v>
      </c>
      <c r="F128" s="36" t="d">
        <v>2022-01-01</v>
      </c>
      <c r="G128" s="36" t="d">
        <v>2022-02-01</v>
      </c>
      <c r="H128" s="36" t="d">
        <v>2022-03-01</v>
      </c>
      <c r="I128" s="36" t="d">
        <v>2022-04-01</v>
      </c>
      <c r="J128" s="36" t="d">
        <v>2022-05-01</v>
      </c>
      <c r="K128" s="36" t="d">
        <v>2022-06-01</v>
      </c>
      <c r="L128" s="36" t="d">
        <v>2022-07-01</v>
      </c>
      <c r="M128" s="36" t="d">
        <v>2022-08-01</v>
      </c>
      <c r="N128" s="36" t="d">
        <v>2022-09-01</v>
      </c>
      <c r="O128" s="36" t="d">
        <v>2022-10-01</v>
      </c>
      <c r="P128" s="36" t="d">
        <v>2022-11-01</v>
      </c>
      <c r="Q128" s="36" t="d">
        <v>2022-12-01</v>
      </c>
    </row>
    <row r="129" spans="1:17">
      <c r="A129" s="561" t="s">
        <v>71</v>
      </c>
      <c r="B129" s="562"/>
      <c r="C129" s="314" t="s">
        <v>89</v>
      </c>
      <c r="D129" s="314"/>
      <c r="E129" s="118">
        <f>SUM(F129:Q129)</f>
        <v>600000</v>
      </c>
      <c r="F129" s="31">
        <v>50000</v>
      </c>
      <c r="G129" s="31">
        <v>50000</v>
      </c>
      <c r="H129" s="31">
        <v>50000</v>
      </c>
      <c r="I129" s="31">
        <v>50000</v>
      </c>
      <c r="J129" s="31">
        <v>50000</v>
      </c>
      <c r="K129" s="31">
        <v>50000</v>
      </c>
      <c r="L129" s="31">
        <v>50000</v>
      </c>
      <c r="M129" s="31">
        <v>50000</v>
      </c>
      <c r="N129" s="31">
        <v>50000</v>
      </c>
      <c r="O129" s="31">
        <v>50000</v>
      </c>
      <c r="P129" s="31">
        <v>50000</v>
      </c>
      <c r="Q129" s="31">
        <v>50000</v>
      </c>
    </row>
    <row r="130" spans="1:17">
      <c r="A130" s="563"/>
      <c r="B130" s="564"/>
      <c r="C130" s="314" t="s">
        <v>90</v>
      </c>
      <c r="D130" s="26">
        <v>0.11</v>
      </c>
      <c r="E130" s="118">
        <f>SUM(F130:Q130)</f>
        <v>66000</v>
      </c>
      <c r="F130" s="118">
        <f>(F129*11)/100</f>
        <v>5500</v>
      </c>
      <c r="G130" s="118">
        <f t="shared" ref="G130:Q130" si="51">(G129*11)/100</f>
        <v>5500</v>
      </c>
      <c r="H130" s="118">
        <f t="shared" si="51"/>
        <v>5500</v>
      </c>
      <c r="I130" s="118">
        <f t="shared" si="51"/>
        <v>5500</v>
      </c>
      <c r="J130" s="118">
        <f t="shared" si="51"/>
        <v>5500</v>
      </c>
      <c r="K130" s="118">
        <f t="shared" si="51"/>
        <v>5500</v>
      </c>
      <c r="L130" s="118">
        <f t="shared" si="51"/>
        <v>5500</v>
      </c>
      <c r="M130" s="118">
        <f t="shared" si="51"/>
        <v>5500</v>
      </c>
      <c r="N130" s="118">
        <f t="shared" si="51"/>
        <v>5500</v>
      </c>
      <c r="O130" s="118">
        <f t="shared" si="51"/>
        <v>5500</v>
      </c>
      <c r="P130" s="118">
        <f t="shared" si="51"/>
        <v>5500</v>
      </c>
      <c r="Q130" s="118">
        <f t="shared" si="51"/>
        <v>5500</v>
      </c>
    </row>
    <row r="131" spans="1:17">
      <c r="A131" s="563"/>
      <c r="B131" s="564"/>
      <c r="C131" s="314" t="s">
        <v>91</v>
      </c>
      <c r="D131" s="26">
        <v>0.02</v>
      </c>
      <c r="E131" s="118">
        <f>SUM(F131:Q131)</f>
        <v>12000</v>
      </c>
      <c r="F131" s="118">
        <f>(F129*2)/100</f>
        <v>1000</v>
      </c>
      <c r="G131" s="118">
        <f t="shared" ref="G131:Q131" si="52">(G129*2)/100</f>
        <v>1000</v>
      </c>
      <c r="H131" s="118">
        <f t="shared" si="52"/>
        <v>1000</v>
      </c>
      <c r="I131" s="118">
        <f t="shared" si="52"/>
        <v>1000</v>
      </c>
      <c r="J131" s="118">
        <f t="shared" si="52"/>
        <v>1000</v>
      </c>
      <c r="K131" s="118">
        <f t="shared" si="52"/>
        <v>1000</v>
      </c>
      <c r="L131" s="118">
        <f t="shared" si="52"/>
        <v>1000</v>
      </c>
      <c r="M131" s="118">
        <f t="shared" si="52"/>
        <v>1000</v>
      </c>
      <c r="N131" s="118">
        <f t="shared" si="52"/>
        <v>1000</v>
      </c>
      <c r="O131" s="118">
        <f t="shared" si="52"/>
        <v>1000</v>
      </c>
      <c r="P131" s="118">
        <f t="shared" si="52"/>
        <v>1000</v>
      </c>
      <c r="Q131" s="118">
        <f t="shared" si="52"/>
        <v>1000</v>
      </c>
    </row>
    <row r="132" spans="1:17">
      <c r="A132" s="563"/>
      <c r="B132" s="564"/>
      <c r="C132" s="314" t="s">
        <v>92</v>
      </c>
      <c r="D132" s="26">
        <v>0.03</v>
      </c>
      <c r="E132" s="118">
        <f>SUM(F132:Q132)</f>
        <v>18000</v>
      </c>
      <c r="F132" s="118">
        <f>(F129*3)/100</f>
        <v>1500</v>
      </c>
      <c r="G132" s="118">
        <f t="shared" ref="G132:Q132" si="53">(G129*3)/100</f>
        <v>1500</v>
      </c>
      <c r="H132" s="118">
        <f t="shared" si="53"/>
        <v>1500</v>
      </c>
      <c r="I132" s="118">
        <f t="shared" si="53"/>
        <v>1500</v>
      </c>
      <c r="J132" s="118">
        <f t="shared" si="53"/>
        <v>1500</v>
      </c>
      <c r="K132" s="118">
        <f t="shared" si="53"/>
        <v>1500</v>
      </c>
      <c r="L132" s="118">
        <f t="shared" si="53"/>
        <v>1500</v>
      </c>
      <c r="M132" s="118">
        <f t="shared" si="53"/>
        <v>1500</v>
      </c>
      <c r="N132" s="118">
        <f t="shared" si="53"/>
        <v>1500</v>
      </c>
      <c r="O132" s="118">
        <f t="shared" si="53"/>
        <v>1500</v>
      </c>
      <c r="P132" s="118">
        <f t="shared" si="53"/>
        <v>1500</v>
      </c>
      <c r="Q132" s="118">
        <f t="shared" si="53"/>
        <v>1500</v>
      </c>
    </row>
    <row r="133" spans="1:17">
      <c r="A133" s="563"/>
      <c r="B133" s="564"/>
      <c r="C133" s="314" t="s">
        <v>93</v>
      </c>
      <c r="D133" s="26">
        <v>0.01</v>
      </c>
      <c r="E133" s="118">
        <f>SUM(F133:Q133)</f>
        <v>6000</v>
      </c>
      <c r="F133" s="118">
        <f>(F129*1)/100</f>
        <v>500</v>
      </c>
      <c r="G133" s="118">
        <f t="shared" ref="G133:Q133" si="54">(G129*1)/100</f>
        <v>500</v>
      </c>
      <c r="H133" s="118">
        <f t="shared" si="54"/>
        <v>500</v>
      </c>
      <c r="I133" s="118">
        <f t="shared" si="54"/>
        <v>500</v>
      </c>
      <c r="J133" s="118">
        <f t="shared" si="54"/>
        <v>500</v>
      </c>
      <c r="K133" s="118">
        <f t="shared" si="54"/>
        <v>500</v>
      </c>
      <c r="L133" s="118">
        <f t="shared" si="54"/>
        <v>500</v>
      </c>
      <c r="M133" s="118">
        <f t="shared" si="54"/>
        <v>500</v>
      </c>
      <c r="N133" s="118">
        <f t="shared" si="54"/>
        <v>500</v>
      </c>
      <c r="O133" s="118">
        <f t="shared" si="54"/>
        <v>500</v>
      </c>
      <c r="P133" s="118">
        <f t="shared" si="54"/>
        <v>500</v>
      </c>
      <c r="Q133" s="118">
        <f t="shared" si="54"/>
        <v>500</v>
      </c>
    </row>
    <row r="134" spans="1:17">
      <c r="A134" s="565"/>
      <c r="B134" s="566"/>
      <c r="C134" s="314" t="s">
        <v>52</v>
      </c>
      <c r="D134" s="314"/>
      <c r="E134" s="118">
        <f>SUM(E129:E133)</f>
        <v>702000</v>
      </c>
      <c r="F134" s="118">
        <f t="shared" ref="F134:Q134" si="55">SUM(F129:F133)</f>
        <v>58500</v>
      </c>
      <c r="G134" s="118">
        <f t="shared" si="55"/>
        <v>58500</v>
      </c>
      <c r="H134" s="118">
        <f t="shared" si="55"/>
        <v>58500</v>
      </c>
      <c r="I134" s="118">
        <f t="shared" si="55"/>
        <v>58500</v>
      </c>
      <c r="J134" s="118">
        <f t="shared" si="55"/>
        <v>58500</v>
      </c>
      <c r="K134" s="118">
        <f t="shared" si="55"/>
        <v>58500</v>
      </c>
      <c r="L134" s="118">
        <f t="shared" si="55"/>
        <v>58500</v>
      </c>
      <c r="M134" s="118">
        <f t="shared" si="55"/>
        <v>58500</v>
      </c>
      <c r="N134" s="118">
        <f t="shared" si="55"/>
        <v>58500</v>
      </c>
      <c r="O134" s="118">
        <f t="shared" si="55"/>
        <v>58500</v>
      </c>
      <c r="P134" s="118">
        <f t="shared" si="55"/>
        <v>58500</v>
      </c>
      <c r="Q134" s="118">
        <f t="shared" si="55"/>
        <v>58500</v>
      </c>
    </row>
    <row r="136" spans="1:17">
      <c r="A136" s="552" t="s">
        <v>65</v>
      </c>
      <c r="B136" s="553"/>
      <c r="C136" s="33" t="s">
        <v>86</v>
      </c>
      <c r="D136" s="33" t="s">
        <v>87</v>
      </c>
      <c r="E136" s="33" t="s">
        <v>96</v>
      </c>
      <c r="F136" s="36" t="d">
        <v>2021-01-01</v>
      </c>
      <c r="G136" s="36" t="d">
        <v>2021-02-01</v>
      </c>
      <c r="H136" s="36" t="d">
        <v>2021-03-01</v>
      </c>
      <c r="I136" s="36" t="d">
        <v>2021-04-01</v>
      </c>
      <c r="J136" s="36" t="d">
        <v>2021-05-01</v>
      </c>
      <c r="K136" s="36" t="d">
        <v>2021-06-01</v>
      </c>
      <c r="L136" s="36" t="d">
        <v>2021-07-01</v>
      </c>
      <c r="M136" s="36" t="d">
        <v>2021-08-01</v>
      </c>
      <c r="N136" s="36" t="d">
        <v>2021-09-01</v>
      </c>
      <c r="O136" s="36" t="d">
        <v>2021-10-01</v>
      </c>
      <c r="P136" s="36" t="d">
        <v>2021-11-01</v>
      </c>
      <c r="Q136" s="36" t="d">
        <v>2021-12-01</v>
      </c>
    </row>
    <row r="137" spans="1:17">
      <c r="A137" s="561" t="s">
        <v>80</v>
      </c>
      <c r="B137" s="562"/>
      <c r="C137" s="3" t="s">
        <v>89</v>
      </c>
      <c r="D137" s="3"/>
      <c r="E137" s="16">
        <f>SUM(F137:Q137)</f>
        <v>420000</v>
      </c>
      <c r="F137" s="31">
        <v>35000</v>
      </c>
      <c r="G137" s="31">
        <v>35000</v>
      </c>
      <c r="H137" s="31">
        <v>35000</v>
      </c>
      <c r="I137" s="31">
        <v>35000</v>
      </c>
      <c r="J137" s="31">
        <v>35000</v>
      </c>
      <c r="K137" s="31">
        <v>35000</v>
      </c>
      <c r="L137" s="31">
        <v>35000</v>
      </c>
      <c r="M137" s="31">
        <v>35000</v>
      </c>
      <c r="N137" s="31">
        <v>35000</v>
      </c>
      <c r="O137" s="31">
        <v>35000</v>
      </c>
      <c r="P137" s="31">
        <v>35000</v>
      </c>
      <c r="Q137" s="31">
        <v>35000</v>
      </c>
    </row>
    <row r="138" spans="1:17">
      <c r="A138" s="563"/>
      <c r="B138" s="564"/>
      <c r="C138" s="3" t="s">
        <v>90</v>
      </c>
      <c r="D138" s="28">
        <v>0.11</v>
      </c>
      <c r="E138" s="16">
        <f>SUM(F138:Q138)</f>
        <v>46200</v>
      </c>
      <c r="F138" s="16">
        <f>(F137*11)/100</f>
        <v>3850</v>
      </c>
      <c r="G138" s="16">
        <f t="shared" ref="G138:Q138" si="56">(G137*11)/100</f>
        <v>3850</v>
      </c>
      <c r="H138" s="16">
        <f t="shared" si="56"/>
        <v>3850</v>
      </c>
      <c r="I138" s="16">
        <f t="shared" si="56"/>
        <v>3850</v>
      </c>
      <c r="J138" s="16">
        <f t="shared" si="56"/>
        <v>3850</v>
      </c>
      <c r="K138" s="16">
        <f t="shared" si="56"/>
        <v>3850</v>
      </c>
      <c r="L138" s="16">
        <f t="shared" si="56"/>
        <v>3850</v>
      </c>
      <c r="M138" s="16">
        <f t="shared" si="56"/>
        <v>3850</v>
      </c>
      <c r="N138" s="16">
        <f t="shared" si="56"/>
        <v>3850</v>
      </c>
      <c r="O138" s="16">
        <f t="shared" si="56"/>
        <v>3850</v>
      </c>
      <c r="P138" s="16">
        <f t="shared" si="56"/>
        <v>3850</v>
      </c>
      <c r="Q138" s="16">
        <f t="shared" si="56"/>
        <v>3850</v>
      </c>
    </row>
    <row r="139" spans="1:17">
      <c r="A139" s="563"/>
      <c r="B139" s="564"/>
      <c r="C139" s="3" t="s">
        <v>91</v>
      </c>
      <c r="D139" s="28">
        <v>0.02</v>
      </c>
      <c r="E139" s="16">
        <f>SUM(F139:Q139)</f>
        <v>8400</v>
      </c>
      <c r="F139" s="16">
        <f>(F137*2)/100</f>
        <v>700</v>
      </c>
      <c r="G139" s="16">
        <f t="shared" ref="G139:Q139" si="57">(G137*2)/100</f>
        <v>700</v>
      </c>
      <c r="H139" s="16">
        <f t="shared" si="57"/>
        <v>700</v>
      </c>
      <c r="I139" s="16">
        <f t="shared" si="57"/>
        <v>700</v>
      </c>
      <c r="J139" s="16">
        <f t="shared" si="57"/>
        <v>700</v>
      </c>
      <c r="K139" s="16">
        <f t="shared" si="57"/>
        <v>700</v>
      </c>
      <c r="L139" s="16">
        <f t="shared" si="57"/>
        <v>700</v>
      </c>
      <c r="M139" s="16">
        <f t="shared" si="57"/>
        <v>700</v>
      </c>
      <c r="N139" s="16">
        <f t="shared" si="57"/>
        <v>700</v>
      </c>
      <c r="O139" s="16">
        <f t="shared" si="57"/>
        <v>700</v>
      </c>
      <c r="P139" s="16">
        <f t="shared" si="57"/>
        <v>700</v>
      </c>
      <c r="Q139" s="16">
        <f t="shared" si="57"/>
        <v>700</v>
      </c>
    </row>
    <row r="140" spans="1:17">
      <c r="A140" s="563"/>
      <c r="B140" s="564"/>
      <c r="C140" s="3" t="s">
        <v>92</v>
      </c>
      <c r="D140" s="28">
        <v>0.03</v>
      </c>
      <c r="E140" s="16">
        <f>SUM(F140:Q140)</f>
        <v>12600</v>
      </c>
      <c r="F140" s="16">
        <f>(F137*3)/100</f>
        <v>1050</v>
      </c>
      <c r="G140" s="16">
        <f t="shared" ref="G140:Q140" si="58">(G137*3)/100</f>
        <v>1050</v>
      </c>
      <c r="H140" s="16">
        <f t="shared" si="58"/>
        <v>1050</v>
      </c>
      <c r="I140" s="16">
        <f t="shared" si="58"/>
        <v>1050</v>
      </c>
      <c r="J140" s="16">
        <f t="shared" si="58"/>
        <v>1050</v>
      </c>
      <c r="K140" s="16">
        <f t="shared" si="58"/>
        <v>1050</v>
      </c>
      <c r="L140" s="16">
        <f t="shared" si="58"/>
        <v>1050</v>
      </c>
      <c r="M140" s="16">
        <f t="shared" si="58"/>
        <v>1050</v>
      </c>
      <c r="N140" s="16">
        <f t="shared" si="58"/>
        <v>1050</v>
      </c>
      <c r="O140" s="16">
        <f t="shared" si="58"/>
        <v>1050</v>
      </c>
      <c r="P140" s="16">
        <f t="shared" si="58"/>
        <v>1050</v>
      </c>
      <c r="Q140" s="16">
        <f t="shared" si="58"/>
        <v>1050</v>
      </c>
    </row>
    <row r="141" spans="1:17">
      <c r="A141" s="563"/>
      <c r="B141" s="564"/>
      <c r="C141" s="3" t="s">
        <v>93</v>
      </c>
      <c r="D141" s="28">
        <v>0.01</v>
      </c>
      <c r="E141" s="16">
        <f>SUM(F141:Q141)</f>
        <v>4200</v>
      </c>
      <c r="F141" s="16">
        <f>(F137*1)/100</f>
        <v>350</v>
      </c>
      <c r="G141" s="16">
        <f t="shared" ref="G141:Q141" si="59">(G137*1)/100</f>
        <v>350</v>
      </c>
      <c r="H141" s="16">
        <f t="shared" si="59"/>
        <v>350</v>
      </c>
      <c r="I141" s="16">
        <f t="shared" si="59"/>
        <v>350</v>
      </c>
      <c r="J141" s="16">
        <f t="shared" si="59"/>
        <v>350</v>
      </c>
      <c r="K141" s="16">
        <f t="shared" si="59"/>
        <v>350</v>
      </c>
      <c r="L141" s="16">
        <f t="shared" si="59"/>
        <v>350</v>
      </c>
      <c r="M141" s="16">
        <f t="shared" si="59"/>
        <v>350</v>
      </c>
      <c r="N141" s="16">
        <f t="shared" si="59"/>
        <v>350</v>
      </c>
      <c r="O141" s="16">
        <f t="shared" si="59"/>
        <v>350</v>
      </c>
      <c r="P141" s="16">
        <f t="shared" si="59"/>
        <v>350</v>
      </c>
      <c r="Q141" s="16">
        <f t="shared" si="59"/>
        <v>350</v>
      </c>
    </row>
    <row r="142" spans="1:17">
      <c r="A142" s="565"/>
      <c r="B142" s="566"/>
      <c r="C142" s="3" t="s">
        <v>52</v>
      </c>
      <c r="D142" s="3"/>
      <c r="E142" s="16">
        <f>SUM(E137:E141)</f>
        <v>491400</v>
      </c>
      <c r="F142" s="16">
        <f t="shared" ref="F142:Q142" si="60">SUM(F137:F141)</f>
        <v>40950</v>
      </c>
      <c r="G142" s="16">
        <f t="shared" si="60"/>
        <v>40950</v>
      </c>
      <c r="H142" s="16">
        <f t="shared" si="60"/>
        <v>40950</v>
      </c>
      <c r="I142" s="16">
        <f t="shared" si="60"/>
        <v>40950</v>
      </c>
      <c r="J142" s="16">
        <f t="shared" si="60"/>
        <v>40950</v>
      </c>
      <c r="K142" s="16">
        <f t="shared" si="60"/>
        <v>40950</v>
      </c>
      <c r="L142" s="16">
        <f t="shared" si="60"/>
        <v>40950</v>
      </c>
      <c r="M142" s="16">
        <f t="shared" si="60"/>
        <v>40950</v>
      </c>
      <c r="N142" s="16">
        <f t="shared" si="60"/>
        <v>40950</v>
      </c>
      <c r="O142" s="16">
        <f t="shared" si="60"/>
        <v>40950</v>
      </c>
      <c r="P142" s="16">
        <f t="shared" si="60"/>
        <v>40950</v>
      </c>
      <c r="Q142" s="16">
        <f t="shared" si="60"/>
        <v>40950</v>
      </c>
    </row>
  </sheetData>
  <mergeCells count="57">
    <mergeCell ref="M12:M16"/>
    <mergeCell ref="I15:J15"/>
    <mergeCell ref="I16:J16"/>
    <mergeCell ref="I17:J17"/>
    <mergeCell ref="I18:J18"/>
    <mergeCell ref="I19:J19"/>
    <mergeCell ref="A121:B126"/>
    <mergeCell ref="A68:B68"/>
    <mergeCell ref="A66:Q66"/>
    <mergeCell ref="A37:Q37"/>
    <mergeCell ref="A40:B45"/>
    <mergeCell ref="A39:B39"/>
    <mergeCell ref="I20:J20"/>
    <mergeCell ref="K18:K19"/>
    <mergeCell ref="L18:L19"/>
    <mergeCell ref="A26:A29"/>
    <mergeCell ref="A23:A25"/>
    <mergeCell ref="M18:M19"/>
    <mergeCell ref="A48:B48"/>
    <mergeCell ref="A49:B54"/>
    <mergeCell ref="C45:D45"/>
    <mergeCell ref="A6:N7"/>
    <mergeCell ref="A15:B15"/>
    <mergeCell ref="A16:B16"/>
    <mergeCell ref="A9:B9"/>
    <mergeCell ref="A10:B10"/>
    <mergeCell ref="A13:B13"/>
    <mergeCell ref="A11:B11"/>
    <mergeCell ref="A14:B14"/>
    <mergeCell ref="A12:B12"/>
    <mergeCell ref="I9:M9"/>
    <mergeCell ref="I10:J11"/>
    <mergeCell ref="I12:J12"/>
    <mergeCell ref="I13:J13"/>
    <mergeCell ref="I14:J14"/>
    <mergeCell ref="K12:K16"/>
    <mergeCell ref="L12:L16"/>
    <mergeCell ref="A136:B136"/>
    <mergeCell ref="A137:B142"/>
    <mergeCell ref="A105:B110"/>
    <mergeCell ref="A112:B112"/>
    <mergeCell ref="A113:B118"/>
    <mergeCell ref="A120:B120"/>
    <mergeCell ref="A129:B134"/>
    <mergeCell ref="A128:B128"/>
    <mergeCell ref="A30:A34"/>
    <mergeCell ref="A57:B57"/>
    <mergeCell ref="A58:B63"/>
    <mergeCell ref="A76:B76"/>
    <mergeCell ref="A104:B104"/>
    <mergeCell ref="A69:B74"/>
    <mergeCell ref="A85:B85"/>
    <mergeCell ref="A86:B91"/>
    <mergeCell ref="A93:B93"/>
    <mergeCell ref="A94:B99"/>
    <mergeCell ref="A77:B82"/>
    <mergeCell ref="A102:Q102"/>
  </mergeCells>
  <pageMargins left="0.25" right="0.25" top="0.75" bottom="0.75" header="0.3" footer="0.3"/>
  <pageSetup paperSize="5" orientation="landscape" r:id="rId1"/>
  <drawing r:id="rId2"/>
  <mc:AlternateContent xmlns:mc="http://schemas.openxmlformats.org/markup-compatibility/2006">
    <mc:Choice Requires="v">
      <legacyDrawing r:id="rId3"/>
    </mc:Choice>
  </mc:AlternateConten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4"/>
  <sheetViews>
    <sheetView showGridLines="0" topLeftCell="A7" zoomScale="90" zoomScaleNormal="90" workbookViewId="0">
      <selection activeCell="N33" sqref="N33"/>
    </sheetView>
  </sheetViews>
  <sheetFormatPr baseColWidth="10" defaultRowHeight="15"/>
  <cols>
    <col min="2" max="2" width="11.42578125" customWidth="1"/>
    <col min="3" max="3" width="16" customWidth="1"/>
    <col min="4" max="4" width="16.42578125" customWidth="1"/>
    <col min="5" max="5" width="15.7109375" customWidth="1"/>
    <col min="6" max="6" width="15.5703125" customWidth="1"/>
    <col min="7" max="7" width="16.42578125" customWidth="1"/>
  </cols>
  <sheetData>
    <row r="1" spans="1:27" s="9" customFormat="1"/>
    <row r="2" spans="1:27" s="9" customFormat="1"/>
    <row r="3" spans="1:27" s="9" customFormat="1"/>
    <row r="4" spans="1:27" s="9" customFormat="1"/>
    <row r="6" spans="1:27" ht="15" customHeight="1">
      <c r="A6" s="428" t="s">
        <v>24</v>
      </c>
      <c r="B6" s="428"/>
      <c r="C6" s="428"/>
      <c r="D6" s="428"/>
      <c r="E6" s="428"/>
      <c r="F6" s="428"/>
      <c r="G6" s="428"/>
      <c r="H6" s="428"/>
      <c r="I6" s="428"/>
      <c r="J6" s="428"/>
      <c r="K6" s="428"/>
      <c r="L6" s="428"/>
      <c r="M6" s="428"/>
      <c r="N6" s="428"/>
      <c r="O6" s="10"/>
      <c r="P6" s="10"/>
      <c r="Q6" s="10"/>
      <c r="R6" s="10"/>
      <c r="S6" s="10"/>
      <c r="T6" s="10"/>
      <c r="U6" s="10"/>
      <c r="V6" s="10"/>
      <c r="W6" s="10"/>
      <c r="X6" s="10"/>
      <c r="Y6" s="10"/>
      <c r="Z6" s="10"/>
      <c r="AA6" s="10"/>
    </row>
    <row r="7" spans="1:27" ht="15" customHeight="1">
      <c r="A7" s="428"/>
      <c r="B7" s="428"/>
      <c r="C7" s="428"/>
      <c r="D7" s="428"/>
      <c r="E7" s="428"/>
      <c r="F7" s="428"/>
      <c r="G7" s="428"/>
      <c r="H7" s="428"/>
      <c r="I7" s="428"/>
      <c r="J7" s="428"/>
      <c r="K7" s="428"/>
      <c r="L7" s="428"/>
      <c r="M7" s="428"/>
      <c r="N7" s="428"/>
      <c r="O7" s="10"/>
      <c r="P7" s="10"/>
      <c r="Q7" s="10"/>
      <c r="R7" s="10"/>
      <c r="S7" s="10"/>
      <c r="T7" s="10"/>
      <c r="U7" s="10"/>
      <c r="V7" s="10"/>
      <c r="W7" s="10"/>
      <c r="X7" s="10"/>
      <c r="Y7" s="10"/>
      <c r="Z7" s="10"/>
      <c r="AA7" s="10"/>
    </row>
    <row r="10" spans="1:27" ht="23.25" customHeight="1">
      <c r="A10" s="581" t="s">
        <v>72</v>
      </c>
      <c r="B10" s="581"/>
      <c r="C10" s="223" t="s">
        <v>3</v>
      </c>
      <c r="D10" s="223" t="s">
        <v>4</v>
      </c>
      <c r="E10" s="223" t="s">
        <v>5</v>
      </c>
      <c r="F10" s="223" t="s">
        <v>74</v>
      </c>
    </row>
    <row r="11" spans="1:27" ht="15.75">
      <c r="A11" s="580" t="s">
        <v>67</v>
      </c>
      <c r="B11" s="580"/>
      <c r="C11" s="207">
        <f>'Costos Fijos'!E77</f>
        <v>702966</v>
      </c>
      <c r="D11" s="209">
        <f>'Costos Variables'!E20</f>
        <v>39177</v>
      </c>
      <c r="E11" s="221">
        <f>'Costos RRHH'!D16</f>
        <v>3931200</v>
      </c>
      <c r="F11" s="220">
        <f>SUM(C11:E11)</f>
        <v>4673343</v>
      </c>
      <c r="G11" s="206"/>
      <c r="H11" s="24"/>
    </row>
    <row r="12" spans="1:27" ht="15.75">
      <c r="A12" s="580" t="s">
        <v>68</v>
      </c>
      <c r="B12" s="580"/>
      <c r="C12" s="208">
        <f>'Costos Fijos'!F77</f>
        <v>833448</v>
      </c>
      <c r="D12" s="209">
        <f>'Costos Variables'!G20</f>
        <v>93621.699999999983</v>
      </c>
      <c r="E12" s="221">
        <f>'Costos RRHH'!E16</f>
        <v>4633200</v>
      </c>
      <c r="F12" s="220">
        <f>SUM(C12:E12)</f>
        <v>5560269.7000000002</v>
      </c>
      <c r="G12" s="206"/>
      <c r="H12" s="24"/>
    </row>
    <row r="13" spans="1:27" ht="15.75">
      <c r="A13" s="580" t="s">
        <v>69</v>
      </c>
      <c r="B13" s="580"/>
      <c r="C13" s="208">
        <f>'Costos Fijos'!G77</f>
        <v>967380</v>
      </c>
      <c r="D13" s="209">
        <f>'Costos Variables'!I20</f>
        <v>155623.20000000001</v>
      </c>
      <c r="E13" s="221">
        <f>'Costos RRHH'!F16</f>
        <v>5124600</v>
      </c>
      <c r="F13" s="220">
        <f>SUM(C13:E13)</f>
        <v>6247603.2000000002</v>
      </c>
      <c r="G13" s="206"/>
      <c r="H13" s="24"/>
    </row>
    <row r="14" spans="1:27" ht="15.75">
      <c r="A14" s="580" t="s">
        <v>73</v>
      </c>
      <c r="B14" s="580"/>
      <c r="C14" s="205"/>
      <c r="D14" s="205"/>
      <c r="E14" s="205"/>
      <c r="F14" s="222">
        <f>SUM(F11:F13)</f>
        <v>16481215.899999999</v>
      </c>
    </row>
  </sheetData>
  <mergeCells count="6">
    <mergeCell ref="A11:B11"/>
    <mergeCell ref="A12:B12"/>
    <mergeCell ref="A13:B13"/>
    <mergeCell ref="A14:B14"/>
    <mergeCell ref="A6:N7"/>
    <mergeCell ref="A10:B10"/>
  </mergeCells>
  <pageMargins left="0.25" right="0.25" top="0.75" bottom="0.75" header="0.3" footer="0.3"/>
  <pageSetup paperSize="5" orientation="landscape"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AB79"/>
  <sheetViews>
    <sheetView showGridLines="0" topLeftCell="A24" zoomScale="90" zoomScaleNormal="90" workbookViewId="0">
      <selection activeCell="P23" sqref="P23"/>
    </sheetView>
  </sheetViews>
  <sheetFormatPr baseColWidth="10" defaultRowHeight="15"/>
  <cols>
    <col min="1" max="1" width="2" customWidth="1"/>
    <col min="2" max="2" width="17.140625" customWidth="1"/>
    <col min="3" max="3" width="17" customWidth="1"/>
    <col min="4" max="4" width="15.28515625" customWidth="1"/>
    <col min="5" max="5" width="14.7109375" customWidth="1"/>
    <col min="6" max="6" width="14.42578125" customWidth="1"/>
    <col min="7" max="7" width="17.85546875" customWidth="1"/>
    <col min="8" max="8" width="17.140625" customWidth="1"/>
    <col min="9" max="9" width="20" customWidth="1"/>
  </cols>
  <sheetData>
    <row r="1" spans="2:28" s="9" customFormat="1"/>
    <row r="2" spans="2:28" s="9" customFormat="1"/>
    <row r="3" spans="2:28" s="9" customFormat="1"/>
    <row r="4" spans="2:28" s="9" customFormat="1"/>
    <row r="6" spans="2:28" ht="15" customHeight="1">
      <c r="B6" s="428" t="s">
        <v>25</v>
      </c>
      <c r="C6" s="428"/>
      <c r="D6" s="428"/>
      <c r="E6" s="428"/>
      <c r="F6" s="428"/>
      <c r="G6" s="428"/>
      <c r="H6" s="428"/>
      <c r="I6" s="428"/>
      <c r="J6" s="428"/>
      <c r="K6" s="428"/>
      <c r="L6" s="428"/>
      <c r="M6" s="428"/>
      <c r="N6" s="428"/>
      <c r="O6" s="428"/>
      <c r="P6" s="10"/>
      <c r="Q6" s="10"/>
      <c r="R6" s="10"/>
      <c r="S6" s="10"/>
      <c r="T6" s="10"/>
      <c r="U6" s="10"/>
      <c r="V6" s="10"/>
      <c r="W6" s="10"/>
      <c r="X6" s="10"/>
      <c r="Y6" s="10"/>
      <c r="Z6" s="10"/>
      <c r="AA6" s="10"/>
      <c r="AB6" s="10"/>
    </row>
    <row r="7" spans="2:28" ht="15" customHeight="1">
      <c r="B7" s="428"/>
      <c r="C7" s="428"/>
      <c r="D7" s="428"/>
      <c r="E7" s="428"/>
      <c r="F7" s="428"/>
      <c r="G7" s="428"/>
      <c r="H7" s="428"/>
      <c r="I7" s="428"/>
      <c r="J7" s="428"/>
      <c r="K7" s="428"/>
      <c r="L7" s="428"/>
      <c r="M7" s="428"/>
      <c r="N7" s="428"/>
      <c r="O7" s="428"/>
      <c r="P7" s="10"/>
      <c r="Q7" s="10"/>
      <c r="R7" s="10"/>
      <c r="S7" s="10"/>
      <c r="T7" s="10"/>
      <c r="U7" s="10"/>
      <c r="V7" s="10"/>
      <c r="W7" s="10"/>
      <c r="X7" s="10"/>
      <c r="Y7" s="10"/>
      <c r="Z7" s="10"/>
      <c r="AA7" s="10"/>
      <c r="AB7" s="10"/>
    </row>
    <row r="10" spans="2:28" ht="23.25" customHeight="1">
      <c r="B10" s="617" t="s">
        <v>199</v>
      </c>
      <c r="C10" s="617"/>
      <c r="D10" s="213" t="s">
        <v>187</v>
      </c>
      <c r="E10" s="214" t="s">
        <v>49</v>
      </c>
      <c r="F10" s="215" t="s">
        <v>50</v>
      </c>
      <c r="G10" s="216" t="s">
        <v>51</v>
      </c>
    </row>
    <row r="11" spans="2:28" ht="23.25" customHeight="1">
      <c r="B11" s="614" t="s">
        <v>103</v>
      </c>
      <c r="C11" s="614"/>
      <c r="D11" s="243">
        <f>F28</f>
        <v>10197</v>
      </c>
      <c r="E11" s="243">
        <v>0</v>
      </c>
      <c r="F11" s="243">
        <f>F57</f>
        <v>3399</v>
      </c>
      <c r="G11" s="243">
        <f>F72</f>
        <v>3399</v>
      </c>
    </row>
    <row r="12" spans="2:28" ht="23.25" customHeight="1">
      <c r="B12" s="615" t="s">
        <v>104</v>
      </c>
      <c r="C12" s="616"/>
      <c r="D12" s="243">
        <f>F29</f>
        <v>13620</v>
      </c>
      <c r="E12" s="243">
        <v>0</v>
      </c>
      <c r="F12" s="243">
        <f>F58</f>
        <v>4540</v>
      </c>
      <c r="G12" s="243">
        <f>F73</f>
        <v>4540</v>
      </c>
    </row>
    <row r="13" spans="2:28" ht="23.25" customHeight="1">
      <c r="B13" s="615" t="s">
        <v>200</v>
      </c>
      <c r="C13" s="616"/>
      <c r="D13" s="243">
        <f>F30</f>
        <v>9567.3799999999992</v>
      </c>
      <c r="E13" s="243">
        <v>0</v>
      </c>
      <c r="F13" s="243">
        <f>F59</f>
        <v>4783.6899999999996</v>
      </c>
      <c r="G13" s="243">
        <f>F74</f>
        <v>4783.6899999999996</v>
      </c>
    </row>
    <row r="14" spans="2:28" ht="23.25" customHeight="1">
      <c r="B14" s="615" t="s">
        <v>201</v>
      </c>
      <c r="C14" s="616"/>
      <c r="D14" s="243">
        <f>F32</f>
        <v>170997</v>
      </c>
      <c r="E14" s="243">
        <v>0</v>
      </c>
      <c r="F14" s="243">
        <f>F61</f>
        <v>56999</v>
      </c>
      <c r="G14" s="243">
        <f>F76</f>
        <v>56999</v>
      </c>
    </row>
    <row r="15" spans="2:28" ht="23.25" customHeight="1">
      <c r="B15" s="615" t="s">
        <v>202</v>
      </c>
      <c r="C15" s="616"/>
      <c r="D15" s="243">
        <f>F33</f>
        <v>2998</v>
      </c>
      <c r="E15" s="243">
        <v>0</v>
      </c>
      <c r="F15" s="243">
        <v>0</v>
      </c>
      <c r="G15" s="243">
        <v>0</v>
      </c>
    </row>
    <row r="16" spans="2:28" ht="23.25" customHeight="1">
      <c r="B16" s="615" t="s">
        <v>203</v>
      </c>
      <c r="C16" s="616"/>
      <c r="D16" s="243">
        <f>F34</f>
        <v>6198</v>
      </c>
      <c r="E16" s="243">
        <v>0</v>
      </c>
      <c r="F16" s="243">
        <v>0</v>
      </c>
      <c r="G16" s="243">
        <v>0</v>
      </c>
    </row>
    <row r="17" spans="2:15" ht="23.25" customHeight="1">
      <c r="B17" s="615" t="s">
        <v>108</v>
      </c>
      <c r="C17" s="616"/>
      <c r="D17" s="243">
        <v>670964</v>
      </c>
      <c r="E17" s="243">
        <v>0</v>
      </c>
      <c r="F17" s="243">
        <v>0</v>
      </c>
      <c r="G17" s="243">
        <v>0</v>
      </c>
    </row>
    <row r="18" spans="2:15" ht="23.25" customHeight="1">
      <c r="B18" s="615" t="s">
        <v>204</v>
      </c>
      <c r="C18" s="616"/>
      <c r="D18" s="243">
        <f>F37</f>
        <v>2457.1999999999998</v>
      </c>
      <c r="E18" s="243">
        <v>0</v>
      </c>
      <c r="F18" s="243">
        <f>F63</f>
        <v>1228.5999999999999</v>
      </c>
      <c r="G18" s="243">
        <f>F78</f>
        <v>1228.5999999999999</v>
      </c>
    </row>
    <row r="19" spans="2:15" ht="23.25" customHeight="1">
      <c r="B19" s="615" t="s">
        <v>205</v>
      </c>
      <c r="C19" s="616"/>
      <c r="D19" s="243">
        <v>0</v>
      </c>
      <c r="E19" s="243">
        <f>F46</f>
        <v>17999</v>
      </c>
      <c r="F19" s="243">
        <v>0</v>
      </c>
      <c r="G19" s="243">
        <v>0</v>
      </c>
    </row>
    <row r="20" spans="2:15" ht="23.25" customHeight="1">
      <c r="B20" s="615" t="s">
        <v>206</v>
      </c>
      <c r="C20" s="616"/>
      <c r="D20" s="243">
        <v>0</v>
      </c>
      <c r="E20" s="243">
        <f>F47</f>
        <v>27999</v>
      </c>
      <c r="F20" s="243">
        <v>0</v>
      </c>
      <c r="G20" s="243">
        <v>0</v>
      </c>
    </row>
    <row r="21" spans="2:15" ht="23.25" customHeight="1">
      <c r="B21" s="615" t="s">
        <v>221</v>
      </c>
      <c r="C21" s="616"/>
      <c r="D21" s="243">
        <v>0</v>
      </c>
      <c r="E21" s="243">
        <v>11499</v>
      </c>
      <c r="F21" s="243">
        <v>0</v>
      </c>
      <c r="G21" s="243">
        <v>0</v>
      </c>
    </row>
    <row r="22" spans="2:15" ht="23.25" customHeight="1">
      <c r="B22" s="612" t="s">
        <v>52</v>
      </c>
      <c r="C22" s="613"/>
      <c r="D22" s="240">
        <f>SUM(D11:D20)</f>
        <v>886998.58</v>
      </c>
      <c r="E22" s="241">
        <f>SUM(E11:E21)</f>
        <v>57497</v>
      </c>
      <c r="F22" s="244">
        <f>SUM(F11:F21)</f>
        <v>70950.290000000008</v>
      </c>
      <c r="G22" s="245">
        <f>SUM(G11:G21)</f>
        <v>70950.290000000008</v>
      </c>
      <c r="H22" s="48"/>
      <c r="I22" s="48"/>
      <c r="J22" s="48"/>
      <c r="K22" s="48"/>
      <c r="L22" s="48"/>
      <c r="M22" s="48"/>
      <c r="N22" s="48"/>
      <c r="O22" s="48"/>
    </row>
    <row r="23" spans="2:15" ht="23.25" customHeight="1">
      <c r="B23" s="235"/>
      <c r="C23" s="235"/>
      <c r="D23" s="236"/>
      <c r="E23" s="237"/>
      <c r="F23" s="238"/>
      <c r="G23" s="239"/>
      <c r="H23" s="48"/>
      <c r="I23" s="48"/>
      <c r="J23" s="48"/>
      <c r="K23" s="48"/>
      <c r="L23" s="48"/>
      <c r="M23" s="48"/>
      <c r="N23" s="48"/>
      <c r="O23" s="48"/>
    </row>
    <row r="24" spans="2:15">
      <c r="B24" s="211"/>
      <c r="C24" s="211"/>
      <c r="D24" s="212"/>
      <c r="E24" s="45"/>
      <c r="F24" s="46"/>
      <c r="G24" s="47"/>
      <c r="H24" s="48"/>
      <c r="I24" s="48"/>
      <c r="J24" s="48"/>
      <c r="K24" s="48"/>
      <c r="L24" s="48"/>
      <c r="M24" s="48"/>
      <c r="N24" s="48"/>
      <c r="O24" s="48"/>
    </row>
    <row r="25" spans="2:15" ht="22.5" customHeight="1">
      <c r="B25" s="596" t="s">
        <v>188</v>
      </c>
      <c r="C25" s="596"/>
      <c r="D25" s="596"/>
      <c r="E25" s="596"/>
      <c r="F25" s="596"/>
      <c r="G25" s="596"/>
      <c r="H25" s="596"/>
      <c r="I25" s="596"/>
      <c r="J25" s="596"/>
      <c r="K25" s="596"/>
      <c r="L25" s="596"/>
      <c r="M25" s="596"/>
      <c r="N25" s="596"/>
      <c r="O25" s="48"/>
    </row>
    <row r="26" spans="2:15">
      <c r="B26" s="40"/>
      <c r="C26" s="40"/>
      <c r="D26" s="40"/>
      <c r="E26" s="48"/>
      <c r="F26" s="48"/>
      <c r="G26" s="48"/>
      <c r="H26" s="48"/>
      <c r="I26" s="48"/>
      <c r="J26" s="48"/>
      <c r="K26" s="48"/>
      <c r="L26" s="48"/>
      <c r="M26" s="48"/>
      <c r="N26" s="48"/>
      <c r="O26" s="48"/>
    </row>
    <row r="27" spans="2:15" ht="18" customHeight="1">
      <c r="B27" s="588" t="s">
        <v>98</v>
      </c>
      <c r="C27" s="589"/>
      <c r="D27" s="282" t="s">
        <v>99</v>
      </c>
      <c r="E27" s="282" t="s">
        <v>100</v>
      </c>
      <c r="F27" s="282" t="s">
        <v>101</v>
      </c>
      <c r="G27" s="590" t="s">
        <v>102</v>
      </c>
      <c r="H27" s="590"/>
      <c r="I27" s="590"/>
      <c r="J27" s="590"/>
      <c r="K27" s="590"/>
      <c r="L27" s="590"/>
      <c r="M27" s="590"/>
      <c r="N27" s="590"/>
      <c r="O27" s="105"/>
    </row>
    <row r="28" spans="2:15" ht="43.5" customHeight="1">
      <c r="B28" s="483" t="s">
        <v>103</v>
      </c>
      <c r="C28" s="483"/>
      <c r="D28" s="233">
        <v>3</v>
      </c>
      <c r="E28" s="231">
        <v>3399</v>
      </c>
      <c r="F28" s="231">
        <f>D28*E28</f>
        <v>10197</v>
      </c>
      <c r="G28" s="597" t="s">
        <v>193</v>
      </c>
      <c r="H28" s="597"/>
      <c r="I28" s="597"/>
      <c r="J28" s="597"/>
      <c r="K28" s="597"/>
      <c r="L28" s="597"/>
      <c r="M28" s="597"/>
      <c r="N28" s="597"/>
      <c r="O28" s="96"/>
    </row>
    <row r="29" spans="2:15" ht="17.100000000000001" customHeight="1">
      <c r="B29" s="496" t="s">
        <v>104</v>
      </c>
      <c r="C29" s="496"/>
      <c r="D29" s="234">
        <v>6</v>
      </c>
      <c r="E29" s="228">
        <v>2270</v>
      </c>
      <c r="F29" s="228">
        <f>D29*E29</f>
        <v>13620</v>
      </c>
      <c r="G29" s="593" t="s">
        <v>109</v>
      </c>
      <c r="H29" s="593"/>
      <c r="I29" s="593"/>
      <c r="J29" s="593"/>
      <c r="K29" s="593"/>
      <c r="L29" s="593"/>
      <c r="M29" s="593"/>
      <c r="N29" s="593"/>
      <c r="O29" s="96"/>
    </row>
    <row r="30" spans="2:15" ht="48.75" customHeight="1">
      <c r="B30" s="540" t="s">
        <v>191</v>
      </c>
      <c r="C30" s="542"/>
      <c r="D30" s="224">
        <v>2</v>
      </c>
      <c r="E30" s="225">
        <v>4783.6899999999996</v>
      </c>
      <c r="F30" s="225">
        <f>D30*E30</f>
        <v>9567.3799999999992</v>
      </c>
      <c r="G30" s="594" t="s">
        <v>190</v>
      </c>
      <c r="H30" s="594"/>
      <c r="I30" s="594"/>
      <c r="J30" s="594"/>
      <c r="K30" s="594"/>
      <c r="L30" s="594"/>
      <c r="M30" s="594"/>
      <c r="N30" s="594"/>
      <c r="O30" s="96"/>
    </row>
    <row r="31" spans="2:15" ht="17.100000000000001" customHeight="1">
      <c r="B31" s="588" t="s">
        <v>106</v>
      </c>
      <c r="C31" s="589"/>
      <c r="D31" s="282"/>
      <c r="E31" s="282" t="s">
        <v>100</v>
      </c>
      <c r="F31" s="282"/>
      <c r="G31" s="590" t="s">
        <v>102</v>
      </c>
      <c r="H31" s="590"/>
      <c r="I31" s="590"/>
      <c r="J31" s="590"/>
      <c r="K31" s="590"/>
      <c r="L31" s="590"/>
      <c r="M31" s="590"/>
      <c r="N31" s="590"/>
      <c r="O31" s="105"/>
    </row>
    <row r="32" spans="2:15" ht="17.100000000000001" customHeight="1">
      <c r="B32" s="496" t="s">
        <v>201</v>
      </c>
      <c r="C32" s="496"/>
      <c r="D32" s="234">
        <v>3</v>
      </c>
      <c r="E32" s="229">
        <v>56999</v>
      </c>
      <c r="F32" s="228">
        <f>D32*E32</f>
        <v>170997</v>
      </c>
      <c r="G32" s="621" t="s">
        <v>192</v>
      </c>
      <c r="H32" s="621"/>
      <c r="I32" s="621"/>
      <c r="J32" s="621"/>
      <c r="K32" s="621"/>
      <c r="L32" s="621"/>
      <c r="M32" s="621"/>
      <c r="N32" s="621"/>
      <c r="O32" s="106"/>
    </row>
    <row r="33" spans="2:16" ht="17.100000000000001" customHeight="1">
      <c r="B33" s="622" t="s">
        <v>111</v>
      </c>
      <c r="C33" s="622"/>
      <c r="D33" s="234">
        <v>2</v>
      </c>
      <c r="E33" s="228">
        <v>1499</v>
      </c>
      <c r="F33" s="228">
        <f>D33*E33</f>
        <v>2998</v>
      </c>
      <c r="G33" s="593" t="s">
        <v>110</v>
      </c>
      <c r="H33" s="593"/>
      <c r="I33" s="593"/>
      <c r="J33" s="593"/>
      <c r="K33" s="593"/>
      <c r="L33" s="593"/>
      <c r="M33" s="593"/>
      <c r="N33" s="593"/>
      <c r="O33" s="106"/>
    </row>
    <row r="34" spans="2:16" ht="26.25" customHeight="1">
      <c r="B34" s="622" t="s">
        <v>113</v>
      </c>
      <c r="C34" s="622"/>
      <c r="D34" s="234">
        <v>2</v>
      </c>
      <c r="E34" s="228">
        <v>3099</v>
      </c>
      <c r="F34" s="228">
        <f>D34*E34</f>
        <v>6198</v>
      </c>
      <c r="G34" s="618" t="s">
        <v>112</v>
      </c>
      <c r="H34" s="619"/>
      <c r="I34" s="619"/>
      <c r="J34" s="619"/>
      <c r="K34" s="619"/>
      <c r="L34" s="619"/>
      <c r="M34" s="619"/>
      <c r="N34" s="620"/>
      <c r="O34" s="106"/>
    </row>
    <row r="35" spans="2:16" ht="17.100000000000001" customHeight="1">
      <c r="B35" s="588" t="s">
        <v>107</v>
      </c>
      <c r="C35" s="589"/>
      <c r="D35" s="282" t="s">
        <v>99</v>
      </c>
      <c r="E35" s="282" t="s">
        <v>100</v>
      </c>
      <c r="F35" s="282"/>
      <c r="G35" s="590" t="s">
        <v>102</v>
      </c>
      <c r="H35" s="590"/>
      <c r="I35" s="590"/>
      <c r="J35" s="590"/>
      <c r="K35" s="590"/>
      <c r="L35" s="590"/>
      <c r="M35" s="590"/>
      <c r="N35" s="590"/>
      <c r="O35" s="105"/>
      <c r="P35" s="47"/>
    </row>
    <row r="36" spans="2:16" ht="17.100000000000001" customHeight="1">
      <c r="B36" s="622" t="s">
        <v>108</v>
      </c>
      <c r="C36" s="622"/>
      <c r="D36" s="234">
        <v>1</v>
      </c>
      <c r="E36" s="227">
        <v>670964</v>
      </c>
      <c r="F36" s="227">
        <f>D36*E36</f>
        <v>670964</v>
      </c>
      <c r="G36" s="603"/>
      <c r="H36" s="603"/>
      <c r="I36" s="603"/>
      <c r="J36" s="603"/>
      <c r="K36" s="603"/>
      <c r="L36" s="603"/>
      <c r="M36" s="603"/>
      <c r="N36" s="603"/>
      <c r="O36" s="96"/>
      <c r="P36" s="47"/>
    </row>
    <row r="37" spans="2:16" ht="23.25" customHeight="1">
      <c r="B37" s="42" t="s">
        <v>209</v>
      </c>
      <c r="C37" s="43"/>
      <c r="D37" s="234">
        <v>2</v>
      </c>
      <c r="E37" s="230">
        <v>1228.5999999999999</v>
      </c>
      <c r="F37" s="227">
        <f>D37*E37</f>
        <v>2457.1999999999998</v>
      </c>
      <c r="G37" s="598" t="s">
        <v>210</v>
      </c>
      <c r="H37" s="599"/>
      <c r="I37" s="599"/>
      <c r="J37" s="599"/>
      <c r="K37" s="599"/>
      <c r="L37" s="599"/>
      <c r="M37" s="599"/>
      <c r="N37" s="599"/>
      <c r="O37" s="107"/>
      <c r="P37" s="47"/>
    </row>
    <row r="38" spans="2:16" ht="17.100000000000001" customHeight="1">
      <c r="B38" s="582" t="s">
        <v>105</v>
      </c>
      <c r="C38" s="583"/>
      <c r="D38" s="583"/>
      <c r="E38" s="584"/>
      <c r="F38" s="108">
        <f>SUM(F28:F37)</f>
        <v>886998.58</v>
      </c>
      <c r="G38" s="585"/>
      <c r="H38" s="586"/>
      <c r="I38" s="586"/>
      <c r="J38" s="586"/>
      <c r="K38" s="586"/>
      <c r="L38" s="586"/>
      <c r="M38" s="586"/>
      <c r="N38" s="586"/>
      <c r="O38" s="96"/>
      <c r="P38" s="47"/>
    </row>
    <row r="39" spans="2:16">
      <c r="B39" s="48"/>
      <c r="C39" s="48"/>
      <c r="D39" s="48"/>
      <c r="E39" s="48"/>
      <c r="F39" s="210"/>
      <c r="G39" s="48"/>
      <c r="H39" s="48"/>
      <c r="I39" s="48"/>
      <c r="J39" s="48"/>
      <c r="K39" s="48"/>
      <c r="L39" s="48"/>
      <c r="M39" s="48"/>
      <c r="N39" s="48"/>
      <c r="O39" s="48"/>
    </row>
    <row r="40" spans="2:16">
      <c r="B40" s="48"/>
      <c r="C40" s="48"/>
      <c r="D40" s="48"/>
      <c r="E40" s="48"/>
      <c r="F40" s="48"/>
      <c r="G40" s="48"/>
      <c r="H40" s="48"/>
      <c r="I40" s="48"/>
      <c r="J40" s="48"/>
      <c r="K40" s="48"/>
      <c r="L40" s="48"/>
      <c r="M40" s="48"/>
      <c r="N40" s="48"/>
      <c r="O40" s="48"/>
      <c r="P40" s="48"/>
    </row>
    <row r="42" spans="2:16" ht="23.25" customHeight="1">
      <c r="B42" s="596" t="s">
        <v>189</v>
      </c>
      <c r="C42" s="596"/>
      <c r="D42" s="596"/>
      <c r="E42" s="596"/>
      <c r="F42" s="596"/>
      <c r="G42" s="596"/>
      <c r="H42" s="596"/>
      <c r="I42" s="596"/>
      <c r="J42" s="596"/>
      <c r="K42" s="596"/>
      <c r="L42" s="596"/>
      <c r="M42" s="596"/>
      <c r="N42" s="596"/>
    </row>
    <row r="45" spans="2:16" ht="17.100000000000001" customHeight="1">
      <c r="B45" s="595" t="s">
        <v>194</v>
      </c>
      <c r="C45" s="595"/>
      <c r="D45" s="283" t="s">
        <v>99</v>
      </c>
      <c r="E45" s="283" t="s">
        <v>100</v>
      </c>
      <c r="F45" s="283"/>
      <c r="G45" s="590" t="s">
        <v>102</v>
      </c>
      <c r="H45" s="590"/>
      <c r="I45" s="590"/>
      <c r="J45" s="590"/>
      <c r="K45" s="590"/>
      <c r="L45" s="590"/>
      <c r="M45" s="590"/>
      <c r="N45" s="590"/>
      <c r="O45" s="107"/>
      <c r="P45" s="47"/>
    </row>
    <row r="46" spans="2:16" ht="37.5" customHeight="1">
      <c r="B46" s="218" t="s">
        <v>196</v>
      </c>
      <c r="C46" s="43"/>
      <c r="D46" s="226">
        <v>1</v>
      </c>
      <c r="E46" s="227">
        <v>17999</v>
      </c>
      <c r="F46" s="227">
        <f>D46*E46</f>
        <v>17999</v>
      </c>
      <c r="G46" s="609" t="s">
        <v>195</v>
      </c>
      <c r="H46" s="609"/>
      <c r="I46" s="609"/>
      <c r="J46" s="609"/>
      <c r="K46" s="609"/>
      <c r="L46" s="609"/>
      <c r="M46" s="609"/>
      <c r="N46" s="609"/>
      <c r="O46" s="107"/>
      <c r="P46" s="47"/>
    </row>
    <row r="47" spans="2:16" ht="42.75" customHeight="1">
      <c r="B47" s="608" t="s">
        <v>198</v>
      </c>
      <c r="C47" s="608"/>
      <c r="D47" s="226">
        <v>1</v>
      </c>
      <c r="E47" s="227">
        <v>27999</v>
      </c>
      <c r="F47" s="227">
        <f>D47*E47</f>
        <v>27999</v>
      </c>
      <c r="G47" s="610" t="s">
        <v>197</v>
      </c>
      <c r="H47" s="610"/>
      <c r="I47" s="610"/>
      <c r="J47" s="610"/>
      <c r="K47" s="610"/>
      <c r="L47" s="610"/>
      <c r="M47" s="610"/>
      <c r="N47" s="610"/>
      <c r="O47" s="107"/>
      <c r="P47" s="47"/>
    </row>
    <row r="48" spans="2:16" ht="17.100000000000001" customHeight="1">
      <c r="B48" s="608" t="s">
        <v>220</v>
      </c>
      <c r="C48" s="608"/>
      <c r="D48" s="226">
        <v>1</v>
      </c>
      <c r="E48" s="227">
        <v>11499</v>
      </c>
      <c r="F48" s="227">
        <f>D48*E48</f>
        <v>11499</v>
      </c>
      <c r="G48" s="605" t="s">
        <v>219</v>
      </c>
      <c r="H48" s="606"/>
      <c r="I48" s="606"/>
      <c r="J48" s="606"/>
      <c r="K48" s="606"/>
      <c r="L48" s="606"/>
      <c r="M48" s="606"/>
      <c r="N48" s="607"/>
      <c r="O48" s="107"/>
      <c r="P48" s="47"/>
    </row>
    <row r="49" spans="2:16" ht="17.100000000000001" customHeight="1">
      <c r="B49" s="582" t="s">
        <v>105</v>
      </c>
      <c r="C49" s="583"/>
      <c r="D49" s="583"/>
      <c r="E49" s="584"/>
      <c r="F49" s="108">
        <f>SUM(F46:F48)</f>
        <v>57497</v>
      </c>
      <c r="G49" s="603"/>
      <c r="H49" s="603"/>
      <c r="I49" s="603"/>
      <c r="J49" s="603"/>
      <c r="K49" s="603"/>
      <c r="L49" s="603"/>
      <c r="M49" s="603"/>
      <c r="N49" s="603"/>
      <c r="O49" s="96"/>
      <c r="P49" s="47"/>
    </row>
    <row r="52" spans="2:16" ht="22.5" customHeight="1">
      <c r="B52" s="596" t="s">
        <v>207</v>
      </c>
      <c r="C52" s="596"/>
      <c r="D52" s="596"/>
      <c r="E52" s="596"/>
      <c r="F52" s="596"/>
      <c r="G52" s="596"/>
      <c r="H52" s="596"/>
      <c r="I52" s="596"/>
      <c r="J52" s="596"/>
      <c r="K52" s="596"/>
      <c r="L52" s="596"/>
      <c r="M52" s="596"/>
      <c r="N52" s="596"/>
    </row>
    <row r="53" spans="2:16" s="48" customFormat="1">
      <c r="B53" s="211"/>
      <c r="C53" s="211"/>
      <c r="D53" s="211"/>
      <c r="E53" s="211"/>
      <c r="F53" s="211"/>
      <c r="G53" s="211"/>
      <c r="H53" s="211"/>
      <c r="I53" s="211"/>
      <c r="J53" s="211"/>
      <c r="K53" s="211"/>
      <c r="L53" s="211"/>
      <c r="M53" s="211"/>
      <c r="N53" s="211"/>
    </row>
    <row r="54" spans="2:16" s="48" customFormat="1">
      <c r="B54" s="211"/>
      <c r="C54" s="211"/>
      <c r="D54" s="211"/>
      <c r="E54" s="211"/>
      <c r="F54" s="211"/>
      <c r="G54" s="211"/>
      <c r="H54" s="211"/>
      <c r="I54" s="211"/>
      <c r="J54" s="211"/>
      <c r="K54" s="211"/>
      <c r="L54" s="211"/>
      <c r="M54" s="211"/>
      <c r="N54" s="211"/>
    </row>
    <row r="56" spans="2:16" s="125" customFormat="1" ht="18" customHeight="1">
      <c r="B56" s="588" t="s">
        <v>98</v>
      </c>
      <c r="C56" s="589"/>
      <c r="D56" s="282" t="s">
        <v>99</v>
      </c>
      <c r="E56" s="282" t="s">
        <v>100</v>
      </c>
      <c r="F56" s="282" t="s">
        <v>101</v>
      </c>
      <c r="G56" s="595" t="s">
        <v>102</v>
      </c>
      <c r="H56" s="595"/>
      <c r="I56" s="595"/>
      <c r="J56" s="595"/>
      <c r="K56" s="595"/>
      <c r="L56" s="595"/>
      <c r="M56" s="595"/>
      <c r="N56" s="595"/>
    </row>
    <row r="57" spans="2:16" s="125" customFormat="1" ht="18" customHeight="1">
      <c r="B57" s="483" t="s">
        <v>103</v>
      </c>
      <c r="C57" s="483"/>
      <c r="D57" s="233">
        <v>1</v>
      </c>
      <c r="E57" s="231">
        <v>3399</v>
      </c>
      <c r="F57" s="231">
        <f>D57*E57</f>
        <v>3399</v>
      </c>
      <c r="G57" s="611" t="s">
        <v>193</v>
      </c>
      <c r="H57" s="611"/>
      <c r="I57" s="611"/>
      <c r="J57" s="611"/>
      <c r="K57" s="611"/>
      <c r="L57" s="611"/>
      <c r="M57" s="611"/>
      <c r="N57" s="611"/>
    </row>
    <row r="58" spans="2:16" s="125" customFormat="1" ht="18" customHeight="1">
      <c r="B58" s="496" t="s">
        <v>104</v>
      </c>
      <c r="C58" s="496"/>
      <c r="D58" s="234">
        <v>2</v>
      </c>
      <c r="E58" s="228">
        <v>2270</v>
      </c>
      <c r="F58" s="228">
        <f>D58*E58</f>
        <v>4540</v>
      </c>
      <c r="G58" s="604" t="s">
        <v>109</v>
      </c>
      <c r="H58" s="604"/>
      <c r="I58" s="604"/>
      <c r="J58" s="604"/>
      <c r="K58" s="604"/>
      <c r="L58" s="604"/>
      <c r="M58" s="604"/>
      <c r="N58" s="604"/>
    </row>
    <row r="59" spans="2:16" s="125" customFormat="1" ht="18" customHeight="1">
      <c r="B59" s="540" t="s">
        <v>191</v>
      </c>
      <c r="C59" s="542"/>
      <c r="D59" s="224">
        <v>1</v>
      </c>
      <c r="E59" s="225">
        <v>4783.6899999999996</v>
      </c>
      <c r="F59" s="225">
        <f>D59*E59</f>
        <v>4783.6899999999996</v>
      </c>
      <c r="G59" s="594" t="s">
        <v>190</v>
      </c>
      <c r="H59" s="594"/>
      <c r="I59" s="594"/>
      <c r="J59" s="594"/>
      <c r="K59" s="594"/>
      <c r="L59" s="594"/>
      <c r="M59" s="594"/>
      <c r="N59" s="594"/>
    </row>
    <row r="60" spans="2:16" s="125" customFormat="1" ht="18" customHeight="1">
      <c r="B60" s="588" t="s">
        <v>106</v>
      </c>
      <c r="C60" s="589"/>
      <c r="D60" s="282"/>
      <c r="E60" s="283" t="s">
        <v>100</v>
      </c>
      <c r="F60" s="282"/>
      <c r="G60" s="595" t="s">
        <v>102</v>
      </c>
      <c r="H60" s="595"/>
      <c r="I60" s="595"/>
      <c r="J60" s="595"/>
      <c r="K60" s="595"/>
      <c r="L60" s="595"/>
      <c r="M60" s="595"/>
      <c r="N60" s="595"/>
    </row>
    <row r="61" spans="2:16" s="125" customFormat="1" ht="18" customHeight="1">
      <c r="B61" s="496" t="s">
        <v>201</v>
      </c>
      <c r="C61" s="496"/>
      <c r="D61" s="234">
        <v>1</v>
      </c>
      <c r="E61" s="229">
        <v>56999</v>
      </c>
      <c r="F61" s="228">
        <f>D61*E61</f>
        <v>56999</v>
      </c>
      <c r="G61" s="602" t="s">
        <v>192</v>
      </c>
      <c r="H61" s="602"/>
      <c r="I61" s="602"/>
      <c r="J61" s="602"/>
      <c r="K61" s="602"/>
      <c r="L61" s="602"/>
      <c r="M61" s="602"/>
      <c r="N61" s="602"/>
    </row>
    <row r="62" spans="2:16" s="125" customFormat="1" ht="18" customHeight="1">
      <c r="B62" s="588" t="s">
        <v>107</v>
      </c>
      <c r="C62" s="589"/>
      <c r="D62" s="282" t="s">
        <v>99</v>
      </c>
      <c r="E62" s="282" t="s">
        <v>100</v>
      </c>
      <c r="F62" s="282"/>
      <c r="G62" s="595" t="s">
        <v>102</v>
      </c>
      <c r="H62" s="595"/>
      <c r="I62" s="595"/>
      <c r="J62" s="595"/>
      <c r="K62" s="595"/>
      <c r="L62" s="595"/>
      <c r="M62" s="595"/>
      <c r="N62" s="595"/>
    </row>
    <row r="63" spans="2:16" s="125" customFormat="1" ht="18" customHeight="1">
      <c r="B63" s="218" t="s">
        <v>211</v>
      </c>
      <c r="C63" s="43"/>
      <c r="D63" s="234">
        <v>1</v>
      </c>
      <c r="E63" s="232">
        <v>1228.5999999999999</v>
      </c>
      <c r="F63" s="227">
        <f>D63*E63</f>
        <v>1228.5999999999999</v>
      </c>
      <c r="G63" s="598" t="s">
        <v>210</v>
      </c>
      <c r="H63" s="599"/>
      <c r="I63" s="599"/>
      <c r="J63" s="599"/>
      <c r="K63" s="599"/>
      <c r="L63" s="599"/>
      <c r="M63" s="599"/>
      <c r="N63" s="599"/>
    </row>
    <row r="64" spans="2:16" s="125" customFormat="1" ht="18" customHeight="1">
      <c r="B64" s="582" t="s">
        <v>105</v>
      </c>
      <c r="C64" s="583"/>
      <c r="D64" s="583"/>
      <c r="E64" s="584"/>
      <c r="F64" s="242">
        <f>SUM(F57:F63)</f>
        <v>70950.290000000008</v>
      </c>
      <c r="G64" s="600"/>
      <c r="H64" s="601"/>
      <c r="I64" s="601"/>
      <c r="J64" s="601"/>
      <c r="K64" s="601"/>
      <c r="L64" s="601"/>
      <c r="M64" s="601"/>
      <c r="N64" s="601"/>
    </row>
    <row r="67" spans="2:14" ht="23.25" customHeight="1">
      <c r="B67" s="596" t="s">
        <v>208</v>
      </c>
      <c r="C67" s="596"/>
      <c r="D67" s="596"/>
      <c r="E67" s="596"/>
      <c r="F67" s="596"/>
      <c r="G67" s="596"/>
      <c r="H67" s="596"/>
      <c r="I67" s="596"/>
      <c r="J67" s="596"/>
      <c r="K67" s="596"/>
      <c r="L67" s="596"/>
      <c r="M67" s="596"/>
      <c r="N67" s="596"/>
    </row>
    <row r="68" spans="2:14">
      <c r="B68" s="211"/>
      <c r="C68" s="211"/>
      <c r="D68" s="211"/>
      <c r="E68" s="211"/>
      <c r="F68" s="211"/>
      <c r="G68" s="211"/>
      <c r="H68" s="211"/>
      <c r="I68" s="211"/>
      <c r="J68" s="211"/>
      <c r="K68" s="211"/>
      <c r="L68" s="211"/>
      <c r="M68" s="211"/>
      <c r="N68" s="211"/>
    </row>
    <row r="69" spans="2:14">
      <c r="B69" s="211"/>
      <c r="C69" s="211"/>
      <c r="D69" s="211"/>
      <c r="E69" s="211"/>
      <c r="F69" s="211"/>
      <c r="G69" s="211"/>
      <c r="H69" s="211"/>
      <c r="I69" s="211"/>
      <c r="J69" s="211"/>
      <c r="K69" s="211"/>
      <c r="L69" s="211"/>
      <c r="M69" s="211"/>
      <c r="N69" s="211"/>
    </row>
    <row r="71" spans="2:14" ht="18" customHeight="1">
      <c r="B71" s="588" t="s">
        <v>98</v>
      </c>
      <c r="C71" s="589"/>
      <c r="D71" s="282" t="s">
        <v>99</v>
      </c>
      <c r="E71" s="282" t="s">
        <v>100</v>
      </c>
      <c r="F71" s="282" t="s">
        <v>101</v>
      </c>
      <c r="G71" s="590" t="s">
        <v>102</v>
      </c>
      <c r="H71" s="590"/>
      <c r="I71" s="590"/>
      <c r="J71" s="590"/>
      <c r="K71" s="590"/>
      <c r="L71" s="590"/>
      <c r="M71" s="590"/>
      <c r="N71" s="590"/>
    </row>
    <row r="72" spans="2:14" ht="18" customHeight="1">
      <c r="B72" s="483" t="s">
        <v>103</v>
      </c>
      <c r="C72" s="483"/>
      <c r="D72" s="233">
        <v>1</v>
      </c>
      <c r="E72" s="231">
        <v>3399</v>
      </c>
      <c r="F72" s="231">
        <f>D72*E72</f>
        <v>3399</v>
      </c>
      <c r="G72" s="597" t="s">
        <v>193</v>
      </c>
      <c r="H72" s="597"/>
      <c r="I72" s="597"/>
      <c r="J72" s="597"/>
      <c r="K72" s="597"/>
      <c r="L72" s="597"/>
      <c r="M72" s="597"/>
      <c r="N72" s="597"/>
    </row>
    <row r="73" spans="2:14" ht="18" customHeight="1">
      <c r="B73" s="496" t="s">
        <v>104</v>
      </c>
      <c r="C73" s="496"/>
      <c r="D73" s="234">
        <v>2</v>
      </c>
      <c r="E73" s="228">
        <v>2270</v>
      </c>
      <c r="F73" s="228">
        <f>D73*E73</f>
        <v>4540</v>
      </c>
      <c r="G73" s="593" t="s">
        <v>109</v>
      </c>
      <c r="H73" s="593"/>
      <c r="I73" s="593"/>
      <c r="J73" s="593"/>
      <c r="K73" s="593"/>
      <c r="L73" s="593"/>
      <c r="M73" s="593"/>
      <c r="N73" s="593"/>
    </row>
    <row r="74" spans="2:14" ht="18" customHeight="1">
      <c r="B74" s="540" t="s">
        <v>191</v>
      </c>
      <c r="C74" s="542"/>
      <c r="D74" s="224">
        <v>1</v>
      </c>
      <c r="E74" s="225">
        <v>4783.6899999999996</v>
      </c>
      <c r="F74" s="225">
        <f>D74*E74</f>
        <v>4783.6899999999996</v>
      </c>
      <c r="G74" s="594" t="s">
        <v>190</v>
      </c>
      <c r="H74" s="594"/>
      <c r="I74" s="594"/>
      <c r="J74" s="594"/>
      <c r="K74" s="594"/>
      <c r="L74" s="594"/>
      <c r="M74" s="594"/>
      <c r="N74" s="594"/>
    </row>
    <row r="75" spans="2:14" ht="18" customHeight="1">
      <c r="B75" s="595" t="s">
        <v>106</v>
      </c>
      <c r="C75" s="595"/>
      <c r="D75" s="283"/>
      <c r="E75" s="283" t="s">
        <v>100</v>
      </c>
      <c r="F75" s="283"/>
      <c r="G75" s="590" t="s">
        <v>102</v>
      </c>
      <c r="H75" s="590"/>
      <c r="I75" s="590"/>
      <c r="J75" s="590"/>
      <c r="K75" s="590"/>
      <c r="L75" s="590"/>
      <c r="M75" s="590"/>
      <c r="N75" s="590"/>
    </row>
    <row r="76" spans="2:14" ht="18" customHeight="1">
      <c r="B76" s="451" t="s">
        <v>201</v>
      </c>
      <c r="C76" s="451"/>
      <c r="D76" s="284">
        <v>1</v>
      </c>
      <c r="E76" s="229">
        <v>56999</v>
      </c>
      <c r="F76" s="285">
        <f>D76*E76</f>
        <v>56999</v>
      </c>
      <c r="G76" s="587" t="s">
        <v>192</v>
      </c>
      <c r="H76" s="587"/>
      <c r="I76" s="587"/>
      <c r="J76" s="587"/>
      <c r="K76" s="587"/>
      <c r="L76" s="587"/>
      <c r="M76" s="587"/>
      <c r="N76" s="587"/>
    </row>
    <row r="77" spans="2:14" ht="18" customHeight="1">
      <c r="B77" s="588" t="s">
        <v>107</v>
      </c>
      <c r="C77" s="589"/>
      <c r="D77" s="282" t="s">
        <v>99</v>
      </c>
      <c r="E77" s="282" t="s">
        <v>100</v>
      </c>
      <c r="F77" s="282"/>
      <c r="G77" s="590" t="s">
        <v>102</v>
      </c>
      <c r="H77" s="590"/>
      <c r="I77" s="590"/>
      <c r="J77" s="590"/>
      <c r="K77" s="590"/>
      <c r="L77" s="590"/>
      <c r="M77" s="590"/>
      <c r="N77" s="590"/>
    </row>
    <row r="78" spans="2:14" ht="18" customHeight="1">
      <c r="B78" s="218" t="s">
        <v>209</v>
      </c>
      <c r="C78" s="43"/>
      <c r="D78" s="234">
        <v>1</v>
      </c>
      <c r="E78" s="230">
        <v>1228.5999999999999</v>
      </c>
      <c r="F78" s="227">
        <f>D78*E78</f>
        <v>1228.5999999999999</v>
      </c>
      <c r="G78" s="591" t="s">
        <v>210</v>
      </c>
      <c r="H78" s="592"/>
      <c r="I78" s="592"/>
      <c r="J78" s="592"/>
      <c r="K78" s="592"/>
      <c r="L78" s="592"/>
      <c r="M78" s="592"/>
      <c r="N78" s="592"/>
    </row>
    <row r="79" spans="2:14" ht="18" customHeight="1">
      <c r="B79" s="582" t="s">
        <v>105</v>
      </c>
      <c r="C79" s="583"/>
      <c r="D79" s="583"/>
      <c r="E79" s="584"/>
      <c r="F79" s="242">
        <f>SUM(F72:F78)</f>
        <v>70950.290000000008</v>
      </c>
      <c r="G79" s="585"/>
      <c r="H79" s="586"/>
      <c r="I79" s="586"/>
      <c r="J79" s="586"/>
      <c r="K79" s="586"/>
      <c r="L79" s="586"/>
      <c r="M79" s="586"/>
      <c r="N79" s="586"/>
    </row>
  </sheetData>
  <mergeCells count="84">
    <mergeCell ref="B42:N42"/>
    <mergeCell ref="B29:C29"/>
    <mergeCell ref="B31:C31"/>
    <mergeCell ref="G30:N30"/>
    <mergeCell ref="G29:N29"/>
    <mergeCell ref="G31:N31"/>
    <mergeCell ref="B30:C30"/>
    <mergeCell ref="B35:C35"/>
    <mergeCell ref="B32:C32"/>
    <mergeCell ref="B33:C33"/>
    <mergeCell ref="B34:C34"/>
    <mergeCell ref="B36:C36"/>
    <mergeCell ref="B38:E38"/>
    <mergeCell ref="G38:N38"/>
    <mergeCell ref="G37:N37"/>
    <mergeCell ref="G35:N35"/>
    <mergeCell ref="B18:C18"/>
    <mergeCell ref="B19:C19"/>
    <mergeCell ref="G34:N34"/>
    <mergeCell ref="B25:N25"/>
    <mergeCell ref="G32:N32"/>
    <mergeCell ref="G33:N33"/>
    <mergeCell ref="B6:O7"/>
    <mergeCell ref="B22:C22"/>
    <mergeCell ref="B27:C27"/>
    <mergeCell ref="B28:C28"/>
    <mergeCell ref="G28:N28"/>
    <mergeCell ref="G27:N27"/>
    <mergeCell ref="B11:C11"/>
    <mergeCell ref="B12:C12"/>
    <mergeCell ref="B14:C14"/>
    <mergeCell ref="B15:C15"/>
    <mergeCell ref="B10:C10"/>
    <mergeCell ref="B13:C13"/>
    <mergeCell ref="B16:C16"/>
    <mergeCell ref="B20:C20"/>
    <mergeCell ref="B21:C21"/>
    <mergeCell ref="B17:C17"/>
    <mergeCell ref="G47:N47"/>
    <mergeCell ref="B56:C56"/>
    <mergeCell ref="G56:N56"/>
    <mergeCell ref="B57:C57"/>
    <mergeCell ref="G57:N57"/>
    <mergeCell ref="B49:E49"/>
    <mergeCell ref="G49:N49"/>
    <mergeCell ref="G36:N36"/>
    <mergeCell ref="B52:N52"/>
    <mergeCell ref="B62:C62"/>
    <mergeCell ref="G62:N62"/>
    <mergeCell ref="B58:C58"/>
    <mergeCell ref="G58:N58"/>
    <mergeCell ref="B59:C59"/>
    <mergeCell ref="G59:N59"/>
    <mergeCell ref="B60:C60"/>
    <mergeCell ref="G60:N60"/>
    <mergeCell ref="G48:N48"/>
    <mergeCell ref="B48:C48"/>
    <mergeCell ref="B45:C45"/>
    <mergeCell ref="B47:C47"/>
    <mergeCell ref="G45:N45"/>
    <mergeCell ref="G46:N46"/>
    <mergeCell ref="G63:N63"/>
    <mergeCell ref="B64:E64"/>
    <mergeCell ref="G64:N64"/>
    <mergeCell ref="B61:C61"/>
    <mergeCell ref="G61:N61"/>
    <mergeCell ref="B67:N67"/>
    <mergeCell ref="B71:C71"/>
    <mergeCell ref="G71:N71"/>
    <mergeCell ref="B72:C72"/>
    <mergeCell ref="G72:N72"/>
    <mergeCell ref="B73:C73"/>
    <mergeCell ref="G73:N73"/>
    <mergeCell ref="B74:C74"/>
    <mergeCell ref="G74:N74"/>
    <mergeCell ref="B75:C75"/>
    <mergeCell ref="G75:N75"/>
    <mergeCell ref="B79:E79"/>
    <mergeCell ref="G79:N79"/>
    <mergeCell ref="B76:C76"/>
    <mergeCell ref="G76:N76"/>
    <mergeCell ref="B77:C77"/>
    <mergeCell ref="G77:N77"/>
    <mergeCell ref="G78:N78"/>
  </mergeCells>
  <hyperlinks>
    <hyperlink ref="G29" r:id="rId1" xr:uid="{00000000-0004-0000-0900-000001000000}"/>
    <hyperlink ref="G33" r:id="rId2" xr:uid="{00000000-0004-0000-0900-000003000000}"/>
    <hyperlink ref="G34" r:id="rId3" xr:uid="{00000000-0004-0000-0900-000004000000}"/>
    <hyperlink ref="G30" r:id="rId4" location="searchVariation=30584274041&amp;position=7&amp;type=item&amp;tracking_id=0d699c0c-2a97-4f5c-908b-efe24e7dd07c" display="searchVariation=30584274041&amp;position=7&amp;type=item&amp;tracking_id=0d699c0c-2a97-4f5c-908b-efe24e7dd07c" xr:uid="{A038A95B-EF46-4372-9E4D-8F81EEC1E391}"/>
    <hyperlink ref="G32" r:id="rId5" xr:uid="{CCA354F8-FF72-4065-8890-B698E06812A9}"/>
    <hyperlink ref="G28" r:id="rId6" location="searchVariation=46799551090&amp;position=11&amp;type=item&amp;tracking_id=7ad55670-d8fe-4012-ab60-f444249189bf" display="https://articulo.mercadolibre.com.ar/MLA-826674500-escritorio-mesa-moderno-oficina-pc-computadora-ancho-cajones-_JM?searchVariation=46799551090&amp;quantity=1&amp;variation=46799551090#searchVariation=46799551090&amp;position=11&amp;type=item&amp;tracking_id=7ad55670-d8fe-4012-ab60-f444249189bf" xr:uid="{A318CE86-58F6-4755-B724-73464F359D21}"/>
    <hyperlink ref="G46" r:id="rId7" xr:uid="{3859FA2E-2EB4-4D58-982D-B9895404492D}"/>
    <hyperlink ref="G47" r:id="rId8" xr:uid="{B5A1A6E7-0DAD-4152-9808-8783749AA5A5}"/>
    <hyperlink ref="G58" r:id="rId9" xr:uid="{C11D4494-BEEF-4283-9C5F-5BC675AB00DF}"/>
    <hyperlink ref="G59" r:id="rId10" location="searchVariation=30584274041&amp;position=7&amp;type=item&amp;tracking_id=0d699c0c-2a97-4f5c-908b-efe24e7dd07c" display="searchVariation=30584274041&amp;position=7&amp;type=item&amp;tracking_id=0d699c0c-2a97-4f5c-908b-efe24e7dd07c" xr:uid="{37F8ACE4-FDF7-49B4-B3FC-F2328EDBEF57}"/>
    <hyperlink ref="G61" r:id="rId11" xr:uid="{6970BDB9-A00F-4288-AE56-5464E52DE849}"/>
    <hyperlink ref="G57" r:id="rId12" location="searchVariation=46799551090&amp;position=11&amp;type=item&amp;tracking_id=7ad55670-d8fe-4012-ab60-f444249189bf" display="https://articulo.mercadolibre.com.ar/MLA-826674500-escritorio-mesa-moderno-oficina-pc-computadora-ancho-cajones-_JM?searchVariation=46799551090&amp;quantity=1&amp;variation=46799551090#searchVariation=46799551090&amp;position=11&amp;type=item&amp;tracking_id=7ad55670-d8fe-4012-ab60-f444249189bf" xr:uid="{1493E02A-D559-41A2-8187-261891384C1D}"/>
    <hyperlink ref="G73" r:id="rId13" xr:uid="{B395A49C-E3D3-407F-9B75-05D4B3CC9F0E}"/>
    <hyperlink ref="G74" r:id="rId14" location="searchVariation=30584274041&amp;position=7&amp;type=item&amp;tracking_id=0d699c0c-2a97-4f5c-908b-efe24e7dd07c" display="searchVariation=30584274041&amp;position=7&amp;type=item&amp;tracking_id=0d699c0c-2a97-4f5c-908b-efe24e7dd07c" xr:uid="{9131A9C1-20E4-4138-833F-0E18361310EF}"/>
    <hyperlink ref="G76" r:id="rId15" xr:uid="{5EEB83C1-376F-48A8-B611-683BBCD5F2E9}"/>
    <hyperlink ref="G72" r:id="rId16" location="searchVariation=46799551090&amp;position=11&amp;type=item&amp;tracking_id=7ad55670-d8fe-4012-ab60-f444249189bf" display="https://articulo.mercadolibre.com.ar/MLA-826674500-escritorio-mesa-moderno-oficina-pc-computadora-ancho-cajones-_JM?searchVariation=46799551090&amp;quantity=1&amp;variation=46799551090#searchVariation=46799551090&amp;position=11&amp;type=item&amp;tracking_id=7ad55670-d8fe-4012-ab60-f444249189bf" xr:uid="{DFFAD404-4A61-4D1A-B671-48AB7D63390E}"/>
    <hyperlink ref="G37" r:id="rId17" xr:uid="{46E237A1-D5CD-4070-B91E-2FE075178E6F}"/>
    <hyperlink ref="G78" r:id="rId18" xr:uid="{F0E76135-28DC-4949-8E88-4E7B741E565E}"/>
    <hyperlink ref="G63" r:id="rId19" xr:uid="{A4F26064-3139-42CA-923B-BB19A78BB497}"/>
    <hyperlink ref="G48" r:id="rId20" xr:uid="{C105E8FE-6097-4804-B66E-C54CED8A5F35}"/>
  </hyperlinks>
  <pageMargins left="0.25" right="0.25" top="0.75" bottom="0.75" header="0.3" footer="0.3"/>
  <pageSetup paperSize="5" orientation="landscape" r:id="rId21"/>
  <drawing r:id="rId22"/>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71"/>
  <sheetViews>
    <sheetView showGridLines="0" topLeftCell="A6" workbookViewId="0">
      <selection activeCell="E23" sqref="E23"/>
    </sheetView>
  </sheetViews>
  <sheetFormatPr baseColWidth="10" defaultRowHeight="15"/>
  <cols>
    <col min="1" max="1" width="18.42578125" customWidth="1"/>
    <col min="2" max="2" width="17.5703125" customWidth="1"/>
    <col min="3" max="3" width="13.28515625" customWidth="1"/>
    <col min="4" max="4" width="20.42578125" customWidth="1"/>
    <col min="5" max="5" width="16.85546875" customWidth="1"/>
    <col min="6" max="6" width="21.140625" customWidth="1"/>
    <col min="7" max="7" width="16.5703125" customWidth="1"/>
    <col min="8" max="8" width="15.5703125" customWidth="1"/>
    <col min="9" max="9" width="14.28515625" customWidth="1"/>
    <col min="10" max="10" width="15.5703125" customWidth="1"/>
  </cols>
  <sheetData>
    <row r="1" spans="1:27" s="9" customFormat="1"/>
    <row r="2" spans="1:27" s="9" customFormat="1"/>
    <row r="3" spans="1:27" s="9" customFormat="1"/>
    <row r="4" spans="1:27" s="9" customFormat="1"/>
    <row r="6" spans="1:27" ht="15" customHeight="1">
      <c r="A6" s="428" t="s">
        <v>26</v>
      </c>
      <c r="B6" s="428"/>
      <c r="C6" s="428"/>
      <c r="D6" s="428"/>
      <c r="E6" s="428"/>
      <c r="F6" s="428"/>
      <c r="G6" s="428"/>
      <c r="H6" s="428"/>
      <c r="I6" s="428"/>
      <c r="J6" s="428"/>
      <c r="K6" s="428"/>
      <c r="L6" s="428"/>
      <c r="M6" s="428"/>
      <c r="N6" s="428"/>
      <c r="O6" s="10"/>
      <c r="P6" s="10"/>
      <c r="Q6" s="10"/>
      <c r="R6" s="10"/>
      <c r="S6" s="10"/>
      <c r="T6" s="10"/>
      <c r="U6" s="10"/>
      <c r="V6" s="10"/>
      <c r="W6" s="10"/>
      <c r="X6" s="10"/>
      <c r="Y6" s="10"/>
      <c r="Z6" s="10"/>
      <c r="AA6" s="10"/>
    </row>
    <row r="7" spans="1:27" ht="15" customHeight="1">
      <c r="A7" s="428"/>
      <c r="B7" s="428"/>
      <c r="C7" s="428"/>
      <c r="D7" s="428"/>
      <c r="E7" s="428"/>
      <c r="F7" s="428"/>
      <c r="G7" s="428"/>
      <c r="H7" s="428"/>
      <c r="I7" s="428"/>
      <c r="J7" s="428"/>
      <c r="K7" s="428"/>
      <c r="L7" s="428"/>
      <c r="M7" s="428"/>
      <c r="N7" s="428"/>
      <c r="O7" s="10"/>
      <c r="P7" s="10"/>
      <c r="Q7" s="10"/>
      <c r="R7" s="10"/>
      <c r="S7" s="10"/>
      <c r="T7" s="10"/>
      <c r="U7" s="10"/>
      <c r="V7" s="10"/>
      <c r="W7" s="10"/>
      <c r="X7" s="10"/>
      <c r="Y7" s="10"/>
      <c r="Z7" s="10"/>
      <c r="AA7" s="10"/>
    </row>
    <row r="9" spans="1:27" ht="18" customHeight="1">
      <c r="A9" s="294"/>
      <c r="B9" s="294"/>
      <c r="C9" s="294"/>
      <c r="D9" s="294"/>
      <c r="E9" s="637" t="s">
        <v>49</v>
      </c>
      <c r="F9" s="637"/>
      <c r="G9" s="637" t="s">
        <v>50</v>
      </c>
      <c r="H9" s="638"/>
      <c r="I9" s="637" t="s">
        <v>51</v>
      </c>
      <c r="J9" s="637"/>
      <c r="K9" s="639"/>
      <c r="L9" s="639"/>
    </row>
    <row r="10" spans="1:27" ht="18" customHeight="1">
      <c r="A10" s="636" t="s">
        <v>86</v>
      </c>
      <c r="B10" s="636"/>
      <c r="C10" s="295" t="s">
        <v>217</v>
      </c>
      <c r="D10" s="295" t="s">
        <v>216</v>
      </c>
      <c r="E10" s="295" t="s">
        <v>99</v>
      </c>
      <c r="F10" s="295" t="s">
        <v>52</v>
      </c>
      <c r="G10" s="295" t="s">
        <v>99</v>
      </c>
      <c r="H10" s="298" t="s">
        <v>52</v>
      </c>
      <c r="I10" s="295" t="s">
        <v>99</v>
      </c>
      <c r="J10" s="295" t="s">
        <v>52</v>
      </c>
      <c r="K10" s="299"/>
      <c r="L10" s="299"/>
    </row>
    <row r="11" spans="1:27">
      <c r="A11" s="622" t="s">
        <v>103</v>
      </c>
      <c r="B11" s="622"/>
      <c r="C11" s="297">
        <v>0.1</v>
      </c>
      <c r="D11" s="16">
        <f>D27</f>
        <v>3399</v>
      </c>
      <c r="E11" s="3">
        <v>3</v>
      </c>
      <c r="F11" s="16">
        <f t="shared" ref="F11:F17" si="0">E11*D11*C11</f>
        <v>1019.7</v>
      </c>
      <c r="G11" s="3">
        <v>3</v>
      </c>
      <c r="H11" s="308">
        <f t="shared" ref="H11:H20" si="1">G11*D11*C11</f>
        <v>1019.7</v>
      </c>
      <c r="I11" s="3">
        <v>4</v>
      </c>
      <c r="J11" s="16">
        <f t="shared" ref="J11:J20" si="2">I11*D11*C11</f>
        <v>1359.6000000000001</v>
      </c>
      <c r="K11" s="47"/>
      <c r="L11" s="47"/>
    </row>
    <row r="12" spans="1:27">
      <c r="A12" s="622" t="s">
        <v>104</v>
      </c>
      <c r="B12" s="622"/>
      <c r="C12" s="297">
        <v>0.1</v>
      </c>
      <c r="D12" s="16">
        <f>D28</f>
        <v>2270</v>
      </c>
      <c r="E12" s="3">
        <v>6</v>
      </c>
      <c r="F12" s="16">
        <f t="shared" si="0"/>
        <v>1362</v>
      </c>
      <c r="G12" s="3">
        <v>6</v>
      </c>
      <c r="H12" s="308">
        <f t="shared" si="1"/>
        <v>1362</v>
      </c>
      <c r="I12" s="3">
        <v>8</v>
      </c>
      <c r="J12" s="16">
        <f t="shared" si="2"/>
        <v>1816</v>
      </c>
      <c r="K12" s="47"/>
      <c r="L12" s="47"/>
    </row>
    <row r="13" spans="1:27">
      <c r="A13" s="623" t="s">
        <v>200</v>
      </c>
      <c r="B13" s="624"/>
      <c r="C13" s="297">
        <v>0.1</v>
      </c>
      <c r="D13" s="16">
        <f>D29</f>
        <v>4783.6899999999996</v>
      </c>
      <c r="E13" s="3">
        <v>2</v>
      </c>
      <c r="F13" s="16">
        <f t="shared" si="0"/>
        <v>956.73799999999994</v>
      </c>
      <c r="G13" s="3">
        <v>2</v>
      </c>
      <c r="H13" s="308">
        <f t="shared" si="1"/>
        <v>956.73799999999994</v>
      </c>
      <c r="I13" s="3">
        <v>3</v>
      </c>
      <c r="J13" s="16">
        <f t="shared" si="2"/>
        <v>1435.107</v>
      </c>
      <c r="K13" s="47"/>
      <c r="L13" s="47"/>
    </row>
    <row r="14" spans="1:27">
      <c r="A14" s="622" t="s">
        <v>201</v>
      </c>
      <c r="B14" s="622"/>
      <c r="C14" s="297">
        <v>0.2</v>
      </c>
      <c r="D14" s="16">
        <f>D31</f>
        <v>56999</v>
      </c>
      <c r="E14" s="3">
        <v>3</v>
      </c>
      <c r="F14" s="16">
        <f t="shared" si="0"/>
        <v>34199.4</v>
      </c>
      <c r="G14" s="3">
        <v>3</v>
      </c>
      <c r="H14" s="308">
        <f t="shared" si="1"/>
        <v>34199.4</v>
      </c>
      <c r="I14" s="3">
        <v>4</v>
      </c>
      <c r="J14" s="16">
        <f t="shared" si="2"/>
        <v>45599.200000000004</v>
      </c>
      <c r="K14" s="47"/>
      <c r="L14" s="47"/>
    </row>
    <row r="15" spans="1:27">
      <c r="A15" s="622" t="s">
        <v>111</v>
      </c>
      <c r="B15" s="622"/>
      <c r="C15" s="297">
        <v>0.2</v>
      </c>
      <c r="D15" s="16">
        <f>D32</f>
        <v>1499</v>
      </c>
      <c r="E15" s="3">
        <v>2</v>
      </c>
      <c r="F15" s="16">
        <f t="shared" si="0"/>
        <v>599.6</v>
      </c>
      <c r="G15" s="3">
        <v>2</v>
      </c>
      <c r="H15" s="308">
        <f t="shared" si="1"/>
        <v>599.6</v>
      </c>
      <c r="I15" s="3">
        <v>2</v>
      </c>
      <c r="J15" s="16">
        <f t="shared" si="2"/>
        <v>599.6</v>
      </c>
      <c r="K15" s="47"/>
      <c r="L15" s="47"/>
    </row>
    <row r="16" spans="1:27">
      <c r="A16" s="622" t="s">
        <v>113</v>
      </c>
      <c r="B16" s="622"/>
      <c r="C16" s="297">
        <v>0.2</v>
      </c>
      <c r="D16" s="16">
        <f>D33</f>
        <v>3099</v>
      </c>
      <c r="E16" s="3">
        <v>2</v>
      </c>
      <c r="F16" s="16">
        <f t="shared" si="0"/>
        <v>1239.6000000000001</v>
      </c>
      <c r="G16" s="3">
        <v>2</v>
      </c>
      <c r="H16" s="308">
        <f t="shared" si="1"/>
        <v>1239.6000000000001</v>
      </c>
      <c r="I16" s="3">
        <v>2</v>
      </c>
      <c r="J16" s="16">
        <f t="shared" si="2"/>
        <v>1239.6000000000001</v>
      </c>
      <c r="K16" s="47"/>
      <c r="L16" s="47"/>
    </row>
    <row r="17" spans="1:13">
      <c r="A17" s="622" t="s">
        <v>108</v>
      </c>
      <c r="B17" s="622"/>
      <c r="C17" s="297">
        <v>0.2</v>
      </c>
      <c r="D17" s="16">
        <v>670964</v>
      </c>
      <c r="E17" s="3">
        <v>1</v>
      </c>
      <c r="F17" s="16">
        <f t="shared" si="0"/>
        <v>134192.80000000002</v>
      </c>
      <c r="G17" s="3">
        <v>1</v>
      </c>
      <c r="H17" s="308">
        <f t="shared" si="1"/>
        <v>134192.80000000002</v>
      </c>
      <c r="I17" s="3">
        <v>1</v>
      </c>
      <c r="J17" s="16">
        <f t="shared" si="2"/>
        <v>134192.80000000002</v>
      </c>
      <c r="K17" s="47"/>
      <c r="L17" s="47"/>
    </row>
    <row r="18" spans="1:13">
      <c r="A18" s="644" t="s">
        <v>196</v>
      </c>
      <c r="B18" s="645"/>
      <c r="C18" s="297">
        <v>0.2</v>
      </c>
      <c r="D18" s="300">
        <f>D44</f>
        <v>17999</v>
      </c>
      <c r="E18" s="3"/>
      <c r="F18" s="3"/>
      <c r="G18" s="3">
        <v>1</v>
      </c>
      <c r="H18" s="308">
        <f t="shared" si="1"/>
        <v>3599.8</v>
      </c>
      <c r="I18" s="3">
        <v>1</v>
      </c>
      <c r="J18" s="300">
        <f t="shared" si="2"/>
        <v>3599.8</v>
      </c>
      <c r="K18" s="47"/>
      <c r="L18" s="47"/>
    </row>
    <row r="19" spans="1:13">
      <c r="A19" s="646" t="s">
        <v>198</v>
      </c>
      <c r="B19" s="647"/>
      <c r="C19" s="297">
        <v>0.2</v>
      </c>
      <c r="D19" s="300">
        <f>D45</f>
        <v>27999</v>
      </c>
      <c r="E19" s="3"/>
      <c r="F19" s="3"/>
      <c r="G19" s="3">
        <v>1</v>
      </c>
      <c r="H19" s="308">
        <f t="shared" si="1"/>
        <v>5599.8</v>
      </c>
      <c r="I19" s="3">
        <v>1</v>
      </c>
      <c r="J19" s="300">
        <f t="shared" si="2"/>
        <v>5599.8</v>
      </c>
      <c r="K19" s="47"/>
      <c r="L19" s="47"/>
    </row>
    <row r="20" spans="1:13">
      <c r="A20" s="640" t="s">
        <v>218</v>
      </c>
      <c r="B20" s="640"/>
      <c r="C20" s="297">
        <v>0.2</v>
      </c>
      <c r="D20" s="307">
        <v>11499</v>
      </c>
      <c r="E20" s="3"/>
      <c r="F20" s="3"/>
      <c r="G20" s="3">
        <v>1</v>
      </c>
      <c r="H20" s="307">
        <f t="shared" si="1"/>
        <v>2299.8000000000002</v>
      </c>
      <c r="I20" s="3">
        <v>1</v>
      </c>
      <c r="J20" s="307">
        <f t="shared" si="2"/>
        <v>2299.8000000000002</v>
      </c>
    </row>
    <row r="21" spans="1:13">
      <c r="A21" s="641" t="s">
        <v>52</v>
      </c>
      <c r="B21" s="642"/>
      <c r="C21" s="642"/>
      <c r="D21" s="642"/>
      <c r="E21" s="643"/>
      <c r="F21" s="16">
        <f>SUM(F11:F20)</f>
        <v>173569.83800000002</v>
      </c>
      <c r="H21" s="307">
        <f>SUM(H11:H20)</f>
        <v>185069.23799999998</v>
      </c>
      <c r="J21" s="16">
        <f>SUM(J11:J20)</f>
        <v>197741.30699999997</v>
      </c>
    </row>
    <row r="22" spans="1:13">
      <c r="A22" s="296"/>
      <c r="B22" s="296"/>
    </row>
    <row r="24" spans="1:13" ht="18" customHeight="1">
      <c r="A24" s="625" t="s">
        <v>212</v>
      </c>
      <c r="B24" s="625"/>
      <c r="C24" s="625"/>
      <c r="D24" s="625"/>
      <c r="E24" s="625"/>
      <c r="F24" s="625"/>
      <c r="G24" s="625"/>
      <c r="H24" s="625"/>
      <c r="I24" s="625"/>
      <c r="J24" s="259"/>
      <c r="K24" s="259"/>
      <c r="L24" s="259"/>
      <c r="M24" s="259"/>
    </row>
    <row r="26" spans="1:13" s="76" customFormat="1" ht="29.25" customHeight="1">
      <c r="A26" s="626" t="s">
        <v>98</v>
      </c>
      <c r="B26" s="627"/>
      <c r="C26" s="286" t="s">
        <v>99</v>
      </c>
      <c r="D26" s="286" t="s">
        <v>100</v>
      </c>
      <c r="E26" s="286" t="s">
        <v>101</v>
      </c>
      <c r="F26" s="287" t="s">
        <v>114</v>
      </c>
      <c r="G26" s="288" t="s">
        <v>49</v>
      </c>
      <c r="H26" s="288" t="s">
        <v>50</v>
      </c>
      <c r="I26" s="288" t="s">
        <v>51</v>
      </c>
    </row>
    <row r="27" spans="1:13" ht="17.100000000000001" customHeight="1">
      <c r="A27" s="622" t="s">
        <v>103</v>
      </c>
      <c r="B27" s="622"/>
      <c r="C27" s="54">
        <v>3</v>
      </c>
      <c r="D27" s="266">
        <v>3399</v>
      </c>
      <c r="E27" s="266">
        <f>C27*D27</f>
        <v>10197</v>
      </c>
      <c r="F27" s="50">
        <v>10</v>
      </c>
      <c r="G27" s="273">
        <f>(E27*C27)/100</f>
        <v>305.91000000000003</v>
      </c>
      <c r="H27" s="273">
        <f>(E27*C27)/100</f>
        <v>305.91000000000003</v>
      </c>
      <c r="I27" s="273">
        <f>(E27*C27)/100</f>
        <v>305.91000000000003</v>
      </c>
    </row>
    <row r="28" spans="1:13" ht="17.100000000000001" customHeight="1">
      <c r="A28" s="622" t="s">
        <v>104</v>
      </c>
      <c r="B28" s="622"/>
      <c r="C28" s="54">
        <v>6</v>
      </c>
      <c r="D28" s="266">
        <v>2270</v>
      </c>
      <c r="E28" s="266">
        <f>C28*D28</f>
        <v>13620</v>
      </c>
      <c r="F28" s="50">
        <v>10</v>
      </c>
      <c r="G28" s="273">
        <f>(E28*C28)/100</f>
        <v>817.2</v>
      </c>
      <c r="H28" s="273">
        <f>(E28*C28)/100</f>
        <v>817.2</v>
      </c>
      <c r="I28" s="273">
        <f>(E28*C28)/100</f>
        <v>817.2</v>
      </c>
    </row>
    <row r="29" spans="1:13" ht="17.100000000000001" customHeight="1">
      <c r="A29" s="623" t="s">
        <v>200</v>
      </c>
      <c r="B29" s="624"/>
      <c r="C29" s="278">
        <v>2</v>
      </c>
      <c r="D29" s="281">
        <v>4783.6899999999996</v>
      </c>
      <c r="E29" s="279">
        <f>C29*D29</f>
        <v>9567.3799999999992</v>
      </c>
      <c r="F29" s="280">
        <v>10</v>
      </c>
      <c r="G29" s="273">
        <f>(E29*F29)/100</f>
        <v>956.73799999999983</v>
      </c>
      <c r="H29" s="273">
        <f>(E29*F29)/100</f>
        <v>956.73799999999983</v>
      </c>
      <c r="I29" s="273">
        <f>(E29*F29)/100</f>
        <v>956.73799999999983</v>
      </c>
    </row>
    <row r="30" spans="1:13" ht="17.100000000000001" customHeight="1">
      <c r="A30" s="588" t="s">
        <v>106</v>
      </c>
      <c r="B30" s="589"/>
      <c r="C30" s="282" t="s">
        <v>99</v>
      </c>
      <c r="D30" s="289" t="s">
        <v>100</v>
      </c>
      <c r="E30" s="289" t="s">
        <v>101</v>
      </c>
      <c r="F30" s="290" t="s">
        <v>114</v>
      </c>
      <c r="G30" s="283"/>
      <c r="H30" s="283"/>
      <c r="I30" s="283"/>
    </row>
    <row r="31" spans="1:13" ht="17.100000000000001" customHeight="1">
      <c r="A31" s="622" t="s">
        <v>201</v>
      </c>
      <c r="B31" s="622"/>
      <c r="C31" s="41">
        <v>3</v>
      </c>
      <c r="D31" s="266">
        <v>56999</v>
      </c>
      <c r="E31" s="266">
        <f>C31*D31</f>
        <v>170997</v>
      </c>
      <c r="F31" s="52">
        <v>5</v>
      </c>
      <c r="G31" s="268">
        <f>(E31*F31)/100</f>
        <v>8549.85</v>
      </c>
      <c r="H31" s="268">
        <f>(E31*F31)/100</f>
        <v>8549.85</v>
      </c>
      <c r="I31" s="268">
        <f>(E31*F31)/100</f>
        <v>8549.85</v>
      </c>
    </row>
    <row r="32" spans="1:13" ht="17.100000000000001" customHeight="1">
      <c r="A32" s="622" t="s">
        <v>111</v>
      </c>
      <c r="B32" s="622"/>
      <c r="C32" s="41">
        <v>2</v>
      </c>
      <c r="D32" s="266">
        <v>1499</v>
      </c>
      <c r="E32" s="266">
        <f>C32*D32</f>
        <v>2998</v>
      </c>
      <c r="F32" s="52">
        <v>5</v>
      </c>
      <c r="G32" s="268">
        <f>(E32*F32)/100</f>
        <v>149.9</v>
      </c>
      <c r="H32" s="268">
        <f>(E32*F32)/100</f>
        <v>149.9</v>
      </c>
      <c r="I32" s="268">
        <f>(E32*F32)/100</f>
        <v>149.9</v>
      </c>
    </row>
    <row r="33" spans="1:15" ht="17.100000000000001" customHeight="1">
      <c r="A33" s="622" t="s">
        <v>113</v>
      </c>
      <c r="B33" s="622"/>
      <c r="C33" s="41">
        <v>2</v>
      </c>
      <c r="D33" s="266">
        <v>3099</v>
      </c>
      <c r="E33" s="266">
        <f>C33*D33</f>
        <v>6198</v>
      </c>
      <c r="F33" s="52">
        <v>5</v>
      </c>
      <c r="G33" s="268">
        <f>(E33*F33)/100</f>
        <v>309.89999999999998</v>
      </c>
      <c r="H33" s="268">
        <f>(E33*F33)/100</f>
        <v>309.89999999999998</v>
      </c>
      <c r="I33" s="268">
        <f>(E33*F33)/100</f>
        <v>309.89999999999998</v>
      </c>
    </row>
    <row r="34" spans="1:15" ht="17.100000000000001" customHeight="1">
      <c r="A34" s="588" t="s">
        <v>107</v>
      </c>
      <c r="B34" s="589"/>
      <c r="C34" s="282" t="s">
        <v>99</v>
      </c>
      <c r="D34" s="289" t="s">
        <v>100</v>
      </c>
      <c r="E34" s="289" t="s">
        <v>101</v>
      </c>
      <c r="F34" s="291" t="s">
        <v>114</v>
      </c>
      <c r="G34" s="292"/>
      <c r="H34" s="292"/>
      <c r="I34" s="292"/>
    </row>
    <row r="35" spans="1:15" ht="17.100000000000001" customHeight="1">
      <c r="A35" s="622" t="s">
        <v>108</v>
      </c>
      <c r="B35" s="622"/>
      <c r="C35" s="41">
        <v>1</v>
      </c>
      <c r="D35" s="266">
        <v>400000</v>
      </c>
      <c r="E35" s="266">
        <f>C35*D35</f>
        <v>400000</v>
      </c>
      <c r="F35" s="51">
        <v>5</v>
      </c>
      <c r="G35" s="269">
        <f>(E35*F35)/100</f>
        <v>20000</v>
      </c>
      <c r="H35" s="270">
        <f>(E35*F35)/100</f>
        <v>20000</v>
      </c>
      <c r="I35" s="270">
        <f>(E35*F35)/100</f>
        <v>20000</v>
      </c>
    </row>
    <row r="36" spans="1:15" ht="17.100000000000001" customHeight="1">
      <c r="A36" s="441"/>
      <c r="B36" s="443"/>
      <c r="C36" s="49"/>
      <c r="D36" s="267"/>
      <c r="E36" s="266"/>
      <c r="F36" s="53"/>
      <c r="G36" s="271"/>
      <c r="H36" s="272"/>
      <c r="I36" s="272"/>
    </row>
    <row r="37" spans="1:15" ht="17.100000000000001" customHeight="1">
      <c r="A37" s="582" t="s">
        <v>105</v>
      </c>
      <c r="B37" s="583"/>
      <c r="C37" s="583"/>
      <c r="D37" s="584"/>
      <c r="E37" s="242">
        <f>SUM(E27:E36)</f>
        <v>613577.38</v>
      </c>
      <c r="F37" s="275"/>
      <c r="G37" s="276">
        <f>SUM(G27:G36)</f>
        <v>31089.498</v>
      </c>
      <c r="H37" s="276">
        <f>SUM(H27:H36)</f>
        <v>31089.498</v>
      </c>
      <c r="I37" s="276">
        <f>SUM(I27:I36)</f>
        <v>31089.498</v>
      </c>
    </row>
    <row r="38" spans="1:15">
      <c r="A38" s="48"/>
      <c r="B38" s="48"/>
      <c r="C38" s="48"/>
      <c r="D38" s="48"/>
      <c r="E38" s="48"/>
      <c r="F38" s="48"/>
      <c r="G38" s="55"/>
      <c r="H38" s="48"/>
      <c r="I38" s="48"/>
    </row>
    <row r="39" spans="1:15" ht="19.5" customHeight="1">
      <c r="A39" s="48"/>
      <c r="B39" s="48"/>
      <c r="C39" s="48"/>
      <c r="D39" s="48"/>
      <c r="E39" s="48"/>
      <c r="F39" s="48"/>
      <c r="G39" s="55"/>
      <c r="H39" s="48"/>
      <c r="I39" s="48"/>
    </row>
    <row r="40" spans="1:15" ht="18" customHeight="1">
      <c r="A40" s="625" t="s">
        <v>213</v>
      </c>
      <c r="B40" s="625"/>
      <c r="C40" s="625"/>
      <c r="D40" s="625"/>
      <c r="E40" s="625"/>
      <c r="F40" s="625"/>
      <c r="G40" s="625"/>
      <c r="H40" s="625"/>
      <c r="I40" s="625"/>
    </row>
    <row r="41" spans="1:15">
      <c r="C41" s="47"/>
      <c r="D41" s="260"/>
      <c r="E41" s="260"/>
      <c r="F41" s="260"/>
      <c r="G41" s="260"/>
    </row>
    <row r="42" spans="1:15">
      <c r="C42" s="47"/>
      <c r="D42" s="261"/>
      <c r="E42" s="262"/>
      <c r="F42" s="262"/>
      <c r="G42" s="262"/>
    </row>
    <row r="43" spans="1:15" ht="17.100000000000001" customHeight="1">
      <c r="A43" s="595" t="s">
        <v>194</v>
      </c>
      <c r="B43" s="595"/>
      <c r="C43" s="283" t="s">
        <v>99</v>
      </c>
      <c r="D43" s="283" t="s">
        <v>100</v>
      </c>
      <c r="E43" s="283" t="s">
        <v>52</v>
      </c>
      <c r="F43" s="293" t="s">
        <v>115</v>
      </c>
      <c r="G43" s="293" t="s">
        <v>49</v>
      </c>
      <c r="H43" s="293" t="s">
        <v>50</v>
      </c>
      <c r="I43" s="293" t="s">
        <v>51</v>
      </c>
      <c r="J43" s="105"/>
      <c r="K43" s="105"/>
      <c r="L43" s="105"/>
      <c r="M43" s="105"/>
      <c r="N43" s="107"/>
      <c r="O43" s="47"/>
    </row>
    <row r="44" spans="1:15" ht="17.100000000000001" customHeight="1">
      <c r="A44" s="631" t="s">
        <v>196</v>
      </c>
      <c r="B44" s="632"/>
      <c r="C44" s="226">
        <v>1</v>
      </c>
      <c r="D44" s="227">
        <v>17999</v>
      </c>
      <c r="E44" s="227">
        <f>C44*D44</f>
        <v>17999</v>
      </c>
      <c r="F44" s="265">
        <v>5</v>
      </c>
      <c r="G44" s="274"/>
      <c r="H44" s="274">
        <f>(E44*F44)/100</f>
        <v>899.95</v>
      </c>
      <c r="I44" s="274">
        <f>(E44*F44)/100</f>
        <v>899.95</v>
      </c>
      <c r="J44" s="263"/>
      <c r="K44" s="263"/>
      <c r="L44" s="263"/>
      <c r="M44" s="263"/>
      <c r="N44" s="107"/>
      <c r="O44" s="47"/>
    </row>
    <row r="45" spans="1:15" ht="24.95" customHeight="1">
      <c r="A45" s="633" t="s">
        <v>198</v>
      </c>
      <c r="B45" s="634"/>
      <c r="C45" s="301">
        <v>1</v>
      </c>
      <c r="D45" s="302">
        <v>27999</v>
      </c>
      <c r="E45" s="302">
        <f>C45*D45</f>
        <v>27999</v>
      </c>
      <c r="F45" s="303">
        <v>5</v>
      </c>
      <c r="G45" s="304"/>
      <c r="H45" s="304">
        <f>(E45*F45)/100</f>
        <v>1399.95</v>
      </c>
      <c r="I45" s="304">
        <f>(E45*F45)/100</f>
        <v>1399.95</v>
      </c>
      <c r="J45" s="264"/>
      <c r="K45" s="264"/>
      <c r="L45" s="264"/>
      <c r="M45" s="264"/>
      <c r="N45" s="107"/>
      <c r="O45" s="47"/>
    </row>
    <row r="46" spans="1:15" s="14" customFormat="1" ht="15" customHeight="1">
      <c r="A46" s="635" t="s">
        <v>218</v>
      </c>
      <c r="B46" s="635"/>
      <c r="C46" s="226">
        <v>1</v>
      </c>
      <c r="D46" s="227">
        <v>11499</v>
      </c>
      <c r="E46" s="227">
        <f>D46*C46</f>
        <v>11499</v>
      </c>
      <c r="F46" s="265">
        <v>5</v>
      </c>
      <c r="G46" s="274"/>
      <c r="H46" s="274">
        <f>(E46*F46)/100</f>
        <v>574.95000000000005</v>
      </c>
      <c r="I46" s="274">
        <f>(E46*F46)/100</f>
        <v>574.95000000000005</v>
      </c>
      <c r="J46" s="264"/>
      <c r="K46" s="264"/>
      <c r="L46" s="264"/>
      <c r="M46" s="264"/>
      <c r="N46" s="107"/>
      <c r="O46" s="47"/>
    </row>
    <row r="47" spans="1:15" ht="17.100000000000001" customHeight="1">
      <c r="A47" s="628" t="s">
        <v>105</v>
      </c>
      <c r="B47" s="629"/>
      <c r="C47" s="629"/>
      <c r="D47" s="630"/>
      <c r="E47" s="305">
        <f>SUM(E43:E45)</f>
        <v>45998</v>
      </c>
      <c r="F47" s="306"/>
      <c r="G47" s="306"/>
      <c r="H47" s="306">
        <f>SUM(H44:H45)</f>
        <v>2299.9</v>
      </c>
      <c r="I47" s="306">
        <f>SUM(I44:I45)</f>
        <v>2299.9</v>
      </c>
      <c r="J47" s="96"/>
      <c r="K47" s="96"/>
      <c r="L47" s="96"/>
      <c r="M47" s="96"/>
      <c r="N47" s="96"/>
      <c r="O47" s="47"/>
    </row>
    <row r="50" spans="1:15" ht="18" customHeight="1">
      <c r="A50" s="625" t="s">
        <v>214</v>
      </c>
      <c r="B50" s="625"/>
      <c r="C50" s="625"/>
      <c r="D50" s="625"/>
      <c r="E50" s="625"/>
      <c r="F50" s="625"/>
      <c r="G50" s="625"/>
      <c r="H50" s="625"/>
      <c r="I50" s="625"/>
    </row>
    <row r="51" spans="1:15">
      <c r="C51" s="47"/>
      <c r="D51" s="260"/>
      <c r="E51" s="260"/>
      <c r="F51" s="260"/>
      <c r="G51" s="260"/>
    </row>
    <row r="53" spans="1:15" ht="27" customHeight="1">
      <c r="A53" s="626" t="s">
        <v>98</v>
      </c>
      <c r="B53" s="627"/>
      <c r="C53" s="286" t="s">
        <v>99</v>
      </c>
      <c r="D53" s="286" t="s">
        <v>100</v>
      </c>
      <c r="E53" s="286" t="s">
        <v>101</v>
      </c>
      <c r="F53" s="288" t="s">
        <v>114</v>
      </c>
      <c r="G53" s="288" t="s">
        <v>49</v>
      </c>
      <c r="H53" s="288" t="s">
        <v>50</v>
      </c>
      <c r="I53" s="288" t="s">
        <v>51</v>
      </c>
    </row>
    <row r="54" spans="1:15" ht="17.100000000000001" customHeight="1">
      <c r="A54" s="622" t="s">
        <v>103</v>
      </c>
      <c r="B54" s="622"/>
      <c r="C54" s="54">
        <v>1</v>
      </c>
      <c r="D54" s="266">
        <v>3399</v>
      </c>
      <c r="E54" s="266">
        <f>C54*D54</f>
        <v>3399</v>
      </c>
      <c r="F54" s="50">
        <v>10</v>
      </c>
      <c r="G54" s="273"/>
      <c r="H54" s="273"/>
      <c r="I54" s="273">
        <f>(E54*C54)/100</f>
        <v>33.99</v>
      </c>
    </row>
    <row r="55" spans="1:15" ht="17.100000000000001" customHeight="1">
      <c r="A55" s="622" t="s">
        <v>104</v>
      </c>
      <c r="B55" s="622"/>
      <c r="C55" s="54">
        <v>2</v>
      </c>
      <c r="D55" s="266">
        <v>2270</v>
      </c>
      <c r="E55" s="266">
        <f>C55*D55</f>
        <v>4540</v>
      </c>
      <c r="F55" s="50">
        <v>10</v>
      </c>
      <c r="G55" s="273"/>
      <c r="H55" s="273"/>
      <c r="I55" s="273">
        <f>(E55*C55)/100</f>
        <v>90.8</v>
      </c>
    </row>
    <row r="56" spans="1:15" ht="17.100000000000001" customHeight="1">
      <c r="A56" s="623" t="s">
        <v>200</v>
      </c>
      <c r="B56" s="624"/>
      <c r="C56" s="278">
        <v>1</v>
      </c>
      <c r="D56" s="281">
        <v>4783.6899999999996</v>
      </c>
      <c r="E56" s="279">
        <f>C56*D56</f>
        <v>4783.6899999999996</v>
      </c>
      <c r="F56" s="280">
        <v>10</v>
      </c>
      <c r="G56" s="273"/>
      <c r="H56" s="273"/>
      <c r="I56" s="273">
        <f>(E56*F56)/100</f>
        <v>478.36899999999991</v>
      </c>
    </row>
    <row r="57" spans="1:15" ht="17.100000000000001" customHeight="1">
      <c r="A57" s="588" t="s">
        <v>106</v>
      </c>
      <c r="B57" s="589"/>
      <c r="C57" s="282" t="s">
        <v>99</v>
      </c>
      <c r="D57" s="289" t="s">
        <v>100</v>
      </c>
      <c r="E57" s="289" t="s">
        <v>101</v>
      </c>
      <c r="F57" s="290" t="s">
        <v>114</v>
      </c>
      <c r="G57" s="283"/>
      <c r="H57" s="283"/>
      <c r="I57" s="283"/>
    </row>
    <row r="58" spans="1:15" ht="17.100000000000001" customHeight="1">
      <c r="A58" s="622" t="s">
        <v>201</v>
      </c>
      <c r="B58" s="622"/>
      <c r="C58" s="41">
        <v>1</v>
      </c>
      <c r="D58" s="266">
        <v>56999</v>
      </c>
      <c r="E58" s="266">
        <f>C58*D58</f>
        <v>56999</v>
      </c>
      <c r="F58" s="52">
        <v>5</v>
      </c>
      <c r="G58" s="268"/>
      <c r="H58" s="268"/>
      <c r="I58" s="268">
        <f>(E58*F58)/100</f>
        <v>2849.95</v>
      </c>
    </row>
    <row r="59" spans="1:15" ht="17.100000000000001" customHeight="1">
      <c r="A59" s="582" t="s">
        <v>105</v>
      </c>
      <c r="B59" s="583"/>
      <c r="C59" s="583"/>
      <c r="D59" s="584"/>
      <c r="E59" s="242">
        <f>SUM(E54:E58)</f>
        <v>69721.69</v>
      </c>
      <c r="F59" s="277"/>
      <c r="G59" s="277"/>
      <c r="H59" s="277"/>
      <c r="I59" s="277">
        <f>SUM(I54:I58)</f>
        <v>3453.1089999999995</v>
      </c>
      <c r="J59" s="96"/>
      <c r="K59" s="96"/>
      <c r="L59" s="96"/>
      <c r="M59" s="96"/>
      <c r="N59" s="96"/>
      <c r="O59" s="47"/>
    </row>
    <row r="62" spans="1:15" ht="18" customHeight="1">
      <c r="A62" s="625" t="s">
        <v>215</v>
      </c>
      <c r="B62" s="625"/>
      <c r="C62" s="625"/>
      <c r="D62" s="625"/>
      <c r="E62" s="625"/>
      <c r="F62" s="625"/>
      <c r="G62" s="625"/>
      <c r="H62" s="625"/>
      <c r="I62" s="625"/>
    </row>
    <row r="63" spans="1:15">
      <c r="C63" s="47"/>
      <c r="D63" s="260"/>
      <c r="E63" s="260"/>
      <c r="F63" s="260"/>
      <c r="G63" s="260"/>
    </row>
    <row r="64" spans="1:15" ht="19.5" customHeight="1"/>
    <row r="65" spans="1:9" ht="22.5" customHeight="1">
      <c r="A65" s="626" t="s">
        <v>98</v>
      </c>
      <c r="B65" s="627"/>
      <c r="C65" s="286" t="s">
        <v>99</v>
      </c>
      <c r="D65" s="286" t="s">
        <v>100</v>
      </c>
      <c r="E65" s="286" t="s">
        <v>101</v>
      </c>
      <c r="F65" s="287" t="s">
        <v>114</v>
      </c>
      <c r="G65" s="288" t="s">
        <v>49</v>
      </c>
      <c r="H65" s="288" t="s">
        <v>50</v>
      </c>
      <c r="I65" s="288" t="s">
        <v>51</v>
      </c>
    </row>
    <row r="66" spans="1:9" ht="17.100000000000001" customHeight="1">
      <c r="A66" s="622" t="s">
        <v>103</v>
      </c>
      <c r="B66" s="622"/>
      <c r="C66" s="54">
        <v>3</v>
      </c>
      <c r="D66" s="266">
        <v>3399</v>
      </c>
      <c r="E66" s="266">
        <f>C66*D66</f>
        <v>10197</v>
      </c>
      <c r="F66" s="50">
        <v>10</v>
      </c>
      <c r="G66" s="273"/>
      <c r="H66" s="273"/>
      <c r="I66" s="273"/>
    </row>
    <row r="67" spans="1:9" ht="17.100000000000001" customHeight="1">
      <c r="A67" s="622" t="s">
        <v>104</v>
      </c>
      <c r="B67" s="622"/>
      <c r="C67" s="54">
        <v>6</v>
      </c>
      <c r="D67" s="266">
        <v>2270</v>
      </c>
      <c r="E67" s="266">
        <f>C67*D67</f>
        <v>13620</v>
      </c>
      <c r="F67" s="50">
        <v>10</v>
      </c>
      <c r="G67" s="273"/>
      <c r="H67" s="273"/>
      <c r="I67" s="273"/>
    </row>
    <row r="68" spans="1:9" ht="17.100000000000001" customHeight="1">
      <c r="A68" s="623" t="s">
        <v>200</v>
      </c>
      <c r="B68" s="624"/>
      <c r="C68" s="278">
        <v>2</v>
      </c>
      <c r="D68" s="281">
        <v>4783.6899999999996</v>
      </c>
      <c r="E68" s="279">
        <f>C68*D68</f>
        <v>9567.3799999999992</v>
      </c>
      <c r="F68" s="280">
        <v>10</v>
      </c>
      <c r="G68" s="273"/>
      <c r="H68" s="273"/>
      <c r="I68" s="273"/>
    </row>
    <row r="69" spans="1:9" ht="17.100000000000001" customHeight="1">
      <c r="A69" s="588" t="s">
        <v>106</v>
      </c>
      <c r="B69" s="589"/>
      <c r="C69" s="282" t="s">
        <v>99</v>
      </c>
      <c r="D69" s="289" t="s">
        <v>100</v>
      </c>
      <c r="E69" s="289" t="s">
        <v>101</v>
      </c>
      <c r="F69" s="290" t="s">
        <v>114</v>
      </c>
      <c r="G69" s="283"/>
      <c r="H69" s="283"/>
      <c r="I69" s="283"/>
    </row>
    <row r="70" spans="1:9" ht="17.100000000000001" customHeight="1">
      <c r="A70" s="622" t="s">
        <v>201</v>
      </c>
      <c r="B70" s="622"/>
      <c r="C70" s="41">
        <v>3</v>
      </c>
      <c r="D70" s="266">
        <v>56999</v>
      </c>
      <c r="E70" s="266">
        <f>C70*D70</f>
        <v>170997</v>
      </c>
      <c r="F70" s="52">
        <v>5</v>
      </c>
      <c r="G70" s="268"/>
      <c r="H70" s="268"/>
      <c r="I70" s="268"/>
    </row>
    <row r="71" spans="1:9" ht="17.100000000000001" customHeight="1">
      <c r="A71" s="582" t="s">
        <v>105</v>
      </c>
      <c r="B71" s="583"/>
      <c r="C71" s="583"/>
      <c r="D71" s="584"/>
      <c r="E71" s="242">
        <f>SUM(E66:E70)</f>
        <v>204381.38</v>
      </c>
      <c r="F71" s="277"/>
      <c r="G71" s="277"/>
      <c r="H71" s="277"/>
      <c r="I71" s="277"/>
    </row>
  </sheetData>
  <mergeCells count="52">
    <mergeCell ref="A21:E21"/>
    <mergeCell ref="A15:B15"/>
    <mergeCell ref="A16:B16"/>
    <mergeCell ref="A17:B17"/>
    <mergeCell ref="A18:B18"/>
    <mergeCell ref="A19:B19"/>
    <mergeCell ref="A28:B28"/>
    <mergeCell ref="A30:B30"/>
    <mergeCell ref="A6:N7"/>
    <mergeCell ref="A26:B26"/>
    <mergeCell ref="A27:B27"/>
    <mergeCell ref="A24:I24"/>
    <mergeCell ref="A10:B10"/>
    <mergeCell ref="E9:F9"/>
    <mergeCell ref="G9:H9"/>
    <mergeCell ref="I9:J9"/>
    <mergeCell ref="K9:L9"/>
    <mergeCell ref="A11:B11"/>
    <mergeCell ref="A12:B12"/>
    <mergeCell ref="A13:B13"/>
    <mergeCell ref="A14:B14"/>
    <mergeCell ref="A20:B20"/>
    <mergeCell ref="A47:D47"/>
    <mergeCell ref="A44:B44"/>
    <mergeCell ref="A50:I50"/>
    <mergeCell ref="A29:B29"/>
    <mergeCell ref="A40:I40"/>
    <mergeCell ref="A43:B43"/>
    <mergeCell ref="A45:B45"/>
    <mergeCell ref="A36:B36"/>
    <mergeCell ref="A37:D37"/>
    <mergeCell ref="A35:B35"/>
    <mergeCell ref="A34:B34"/>
    <mergeCell ref="A33:B33"/>
    <mergeCell ref="A31:B31"/>
    <mergeCell ref="A32:B32"/>
    <mergeCell ref="A46:B46"/>
    <mergeCell ref="A53:B53"/>
    <mergeCell ref="A54:B54"/>
    <mergeCell ref="A55:B55"/>
    <mergeCell ref="A56:B56"/>
    <mergeCell ref="A57:B57"/>
    <mergeCell ref="A58:B58"/>
    <mergeCell ref="A59:D59"/>
    <mergeCell ref="A62:I62"/>
    <mergeCell ref="A65:B65"/>
    <mergeCell ref="A66:B66"/>
    <mergeCell ref="A67:B67"/>
    <mergeCell ref="A68:B68"/>
    <mergeCell ref="A69:B69"/>
    <mergeCell ref="A70:B70"/>
    <mergeCell ref="A71:D71"/>
  </mergeCells>
  <pageMargins left="0.25" right="0.25" top="0.75" bottom="0.75" header="0.3" footer="0.3"/>
  <pageSetup paperSize="5" orientation="landscape" r:id="rId1"/>
  <drawing r:id="rId2"/>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AB27"/>
  <sheetViews>
    <sheetView showGridLines="0" topLeftCell="A5" zoomScale="90" zoomScaleNormal="90" workbookViewId="0">
      <selection activeCell="K26" sqref="K26"/>
    </sheetView>
  </sheetViews>
  <sheetFormatPr baseColWidth="10" defaultRowHeight="15"/>
  <cols>
    <col min="1" max="1" width="2.5703125" customWidth="1"/>
    <col min="2" max="2" width="40.7109375" customWidth="1"/>
    <col min="3" max="3" width="23.5703125" customWidth="1"/>
    <col min="4" max="4" width="25.28515625" customWidth="1"/>
    <col min="5" max="5" width="31.5703125" customWidth="1"/>
    <col min="6" max="6" width="26.7109375" customWidth="1"/>
  </cols>
  <sheetData>
    <row r="1" spans="2:28" s="9" customFormat="1"/>
    <row r="2" spans="2:28" s="9" customFormat="1"/>
    <row r="3" spans="2:28" s="9" customFormat="1"/>
    <row r="4" spans="2:28" s="9" customFormat="1"/>
    <row r="6" spans="2:28" ht="15" customHeight="1">
      <c r="B6" s="428" t="s">
        <v>27</v>
      </c>
      <c r="C6" s="428"/>
      <c r="D6" s="428"/>
      <c r="E6" s="428"/>
      <c r="F6" s="428"/>
      <c r="G6" s="428"/>
      <c r="H6" s="428"/>
      <c r="I6" s="428"/>
      <c r="J6" s="428"/>
      <c r="K6" s="428"/>
      <c r="L6" s="428"/>
      <c r="M6" s="428"/>
      <c r="N6" s="428"/>
      <c r="O6" s="428"/>
      <c r="P6" s="10"/>
      <c r="Q6" s="10"/>
      <c r="R6" s="10"/>
      <c r="S6" s="10"/>
      <c r="T6" s="10"/>
      <c r="U6" s="10"/>
      <c r="V6" s="10"/>
      <c r="W6" s="10"/>
      <c r="X6" s="10"/>
      <c r="Y6" s="10"/>
      <c r="Z6" s="10"/>
      <c r="AA6" s="10"/>
      <c r="AB6" s="10"/>
    </row>
    <row r="7" spans="2:28" ht="15" customHeight="1">
      <c r="B7" s="428"/>
      <c r="C7" s="428"/>
      <c r="D7" s="428"/>
      <c r="E7" s="428"/>
      <c r="F7" s="428"/>
      <c r="G7" s="428"/>
      <c r="H7" s="428"/>
      <c r="I7" s="428"/>
      <c r="J7" s="428"/>
      <c r="K7" s="428"/>
      <c r="L7" s="428"/>
      <c r="M7" s="428"/>
      <c r="N7" s="428"/>
      <c r="O7" s="428"/>
      <c r="P7" s="10"/>
      <c r="Q7" s="10"/>
      <c r="R7" s="10"/>
      <c r="S7" s="10"/>
      <c r="T7" s="10"/>
      <c r="U7" s="10"/>
      <c r="V7" s="10"/>
      <c r="W7" s="10"/>
      <c r="X7" s="10"/>
      <c r="Y7" s="10"/>
      <c r="Z7" s="10"/>
      <c r="AA7" s="10"/>
      <c r="AB7" s="10"/>
    </row>
    <row r="10" spans="2:28" ht="21" customHeight="1">
      <c r="B10" s="44"/>
      <c r="C10" s="252" t="s">
        <v>116</v>
      </c>
      <c r="D10" s="252" t="s">
        <v>117</v>
      </c>
      <c r="E10" s="252" t="s">
        <v>118</v>
      </c>
      <c r="F10" s="252" t="s">
        <v>119</v>
      </c>
    </row>
    <row r="11" spans="2:28" ht="17.100000000000001" customHeight="1">
      <c r="B11" s="246" t="s">
        <v>120</v>
      </c>
      <c r="C11" s="58">
        <v>0</v>
      </c>
      <c r="D11" s="58" cm="1">
        <f t="array" ref="D11">'Modelo de Ingresos'!E20:E20</f>
        <v>4343070</v>
      </c>
      <c r="E11" s="58">
        <f>'Modelo de Ingresos'!F20</f>
        <v>8787290</v>
      </c>
      <c r="F11" s="58">
        <f>'Modelo de Ingresos'!G20</f>
        <v>13260335</v>
      </c>
    </row>
    <row r="12" spans="2:28" ht="17.100000000000001" customHeight="1">
      <c r="B12" s="247" t="s">
        <v>121</v>
      </c>
      <c r="C12" s="58">
        <v>0</v>
      </c>
      <c r="D12" s="58">
        <f>'Modelo de Egresos'!F11</f>
        <v>4673343</v>
      </c>
      <c r="E12" s="58">
        <f>'Modelo de Egresos'!F12</f>
        <v>5560269.7000000002</v>
      </c>
      <c r="F12" s="58">
        <f>'Modelo de Egresos'!F13</f>
        <v>6247603.2000000002</v>
      </c>
    </row>
    <row r="13" spans="2:28" ht="17.100000000000001" customHeight="1">
      <c r="B13" s="248" t="s">
        <v>3</v>
      </c>
      <c r="C13" s="62">
        <v>0</v>
      </c>
      <c r="D13" s="62">
        <f>'Modelo de Egresos'!C11</f>
        <v>702966</v>
      </c>
      <c r="E13" s="62">
        <f>'Modelo de Egresos'!C12</f>
        <v>833448</v>
      </c>
      <c r="F13" s="62">
        <f>'Modelo de Egresos'!C13</f>
        <v>967380</v>
      </c>
    </row>
    <row r="14" spans="2:28" ht="17.100000000000001" customHeight="1">
      <c r="B14" s="248" t="s">
        <v>4</v>
      </c>
      <c r="C14" s="62">
        <v>0</v>
      </c>
      <c r="D14" s="62">
        <f>'Modelo de Egresos'!D11</f>
        <v>39177</v>
      </c>
      <c r="E14" s="62">
        <f>'Modelo de Egresos'!D12</f>
        <v>93621.699999999983</v>
      </c>
      <c r="F14" s="62">
        <f>'Modelo de Egresos'!D13</f>
        <v>155623.20000000001</v>
      </c>
    </row>
    <row r="15" spans="2:28" ht="17.100000000000001" customHeight="1">
      <c r="B15" s="248" t="s">
        <v>5</v>
      </c>
      <c r="C15" s="62">
        <v>0</v>
      </c>
      <c r="D15" s="62">
        <f>'Modelo de Egresos'!E11</f>
        <v>3931200</v>
      </c>
      <c r="E15" s="62">
        <f>'Modelo de Egresos'!E12</f>
        <v>4633200</v>
      </c>
      <c r="F15" s="62">
        <f>'Modelo de Egresos'!E13</f>
        <v>5124600</v>
      </c>
    </row>
    <row r="16" spans="2:28" ht="17.100000000000001" customHeight="1">
      <c r="B16" s="249" t="s">
        <v>129</v>
      </c>
      <c r="C16" s="58">
        <v>0</v>
      </c>
      <c r="D16" s="58">
        <f>D11-D12</f>
        <v>-330273</v>
      </c>
      <c r="E16" s="58">
        <f>E11-E12</f>
        <v>3227020.3</v>
      </c>
      <c r="F16" s="58">
        <f>F11-F12</f>
        <v>7012731.7999999998</v>
      </c>
    </row>
    <row r="17" spans="2:7" ht="17.100000000000001" customHeight="1">
      <c r="B17" s="250" t="s">
        <v>122</v>
      </c>
      <c r="C17" s="74">
        <v>0</v>
      </c>
      <c r="D17" s="74">
        <f>D11*3%</f>
        <v>130292.09999999999</v>
      </c>
      <c r="E17" s="74">
        <f>E11*3%</f>
        <v>263618.7</v>
      </c>
      <c r="F17" s="74">
        <f>F11*3%</f>
        <v>397810.05</v>
      </c>
    </row>
    <row r="18" spans="2:7" ht="17.100000000000001" customHeight="1">
      <c r="B18" s="250" t="s">
        <v>123</v>
      </c>
      <c r="C18" s="30">
        <v>0</v>
      </c>
      <c r="D18" s="30">
        <v>0</v>
      </c>
      <c r="E18" s="30">
        <f>(E16-E17-Amortizaciones!F21)*0.35</f>
        <v>976441.11669999978</v>
      </c>
      <c r="F18" s="30">
        <f>(F16-F17-Amortizaciones!J21)*0.35</f>
        <v>2246013.1550499997</v>
      </c>
    </row>
    <row r="19" spans="2:7" ht="17.100000000000001" customHeight="1">
      <c r="B19" s="250"/>
      <c r="C19" s="30"/>
      <c r="D19" s="30"/>
      <c r="E19" s="30"/>
      <c r="F19" s="30"/>
    </row>
    <row r="20" spans="2:7" ht="17.100000000000001" customHeight="1">
      <c r="B20" s="251" t="s">
        <v>124</v>
      </c>
      <c r="C20" s="217">
        <f>'Modelo de Inversion'!D22</f>
        <v>886998.58</v>
      </c>
      <c r="D20" s="219">
        <f>'Modelo de Inversion'!E22</f>
        <v>57497</v>
      </c>
      <c r="E20" s="219">
        <f>'Modelo de Inversion'!F22</f>
        <v>70950.290000000008</v>
      </c>
      <c r="F20" s="219">
        <f>'Modelo de Inversion'!G22</f>
        <v>70950.290000000008</v>
      </c>
    </row>
    <row r="21" spans="2:7" ht="22.5" customHeight="1">
      <c r="B21" s="255" t="s">
        <v>125</v>
      </c>
      <c r="C21" s="253">
        <v>-886998.58</v>
      </c>
      <c r="D21" s="254">
        <f>D16-D17-D18-D20</f>
        <v>-518062.1</v>
      </c>
      <c r="E21" s="254">
        <f>E16-E17-E18-E20</f>
        <v>1916010.1932999999</v>
      </c>
      <c r="F21" s="254">
        <f>F16-F17-F18-F20</f>
        <v>4297958.3049499998</v>
      </c>
    </row>
    <row r="22" spans="2:7" ht="22.5" customHeight="1">
      <c r="B22" s="60"/>
      <c r="C22" s="40"/>
      <c r="D22" s="48"/>
      <c r="E22" s="48"/>
      <c r="F22" s="48"/>
      <c r="G22" s="48"/>
    </row>
    <row r="23" spans="2:7" ht="18" customHeight="1">
      <c r="B23" s="256" t="s">
        <v>126</v>
      </c>
      <c r="C23" s="72">
        <v>0.7</v>
      </c>
      <c r="D23" s="48"/>
      <c r="E23" s="48"/>
      <c r="F23" s="48"/>
      <c r="G23" s="48"/>
    </row>
    <row r="24" spans="2:7" ht="18" customHeight="1">
      <c r="B24" s="257" t="s">
        <v>127</v>
      </c>
      <c r="C24" s="71">
        <f>NPV(C23,C21:F21)</f>
        <v>203559.84016235446</v>
      </c>
      <c r="D24" s="48"/>
      <c r="E24" s="48"/>
      <c r="F24" s="48"/>
      <c r="G24" s="48"/>
    </row>
    <row r="25" spans="2:7" ht="18" customHeight="1">
      <c r="B25" s="258" t="s">
        <v>128</v>
      </c>
      <c r="C25" s="72">
        <f>IRR(C21:F21,C23)</f>
        <v>0.89836785311739509</v>
      </c>
      <c r="D25" s="48"/>
      <c r="E25" s="48"/>
      <c r="F25" s="48"/>
      <c r="G25" s="48"/>
    </row>
    <row r="26" spans="2:7">
      <c r="D26" s="48"/>
      <c r="E26" s="48"/>
      <c r="F26" s="48"/>
      <c r="G26" s="48"/>
    </row>
    <row r="27" spans="2:7">
      <c r="E27" s="19"/>
    </row>
  </sheetData>
  <mergeCells count="1">
    <mergeCell ref="B6:O7"/>
  </mergeCells>
  <hyperlinks>
    <hyperlink ref="B20" location="'Modelo de inversión'!A1" display="Inversión" xr:uid="{00000000-0004-0000-0B00-000000000000}"/>
    <hyperlink ref="B11" location="'Modelo de Ingresos'!A1" display="Ingresos" xr:uid="{00000000-0004-0000-0B00-000001000000}"/>
    <hyperlink ref="B12" location="'Modelo de Egresos'!A1" display="Egresos" xr:uid="{00000000-0004-0000-0B00-000002000000}"/>
  </hyperlinks>
  <pageMargins left="0.25" right="0.25" top="0.75" bottom="0.75" header="0.3" footer="0.3"/>
  <pageSetup paperSize="5" orientation="landscape" r:id="rId1"/>
  <drawing r:id="rId2"/>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AB27"/>
  <sheetViews>
    <sheetView showGridLines="0" tabSelected="1" topLeftCell="A18" zoomScale="80" zoomScaleNormal="80" workbookViewId="0">
      <selection activeCell="R23" sqref="R23"/>
    </sheetView>
  </sheetViews>
  <sheetFormatPr baseColWidth="10" defaultRowHeight="15"/>
  <cols>
    <col min="1" max="1" width="2.28515625" customWidth="1"/>
    <col min="10" max="10" width="14.85546875" customWidth="1"/>
  </cols>
  <sheetData>
    <row r="1" spans="2:28" s="9" customFormat="1">
      <c r="B1" s="9" t="s">
        <v>263</v>
      </c>
    </row>
    <row r="2" spans="2:28" s="9" customFormat="1"/>
    <row r="3" spans="2:28" s="9" customFormat="1"/>
    <row r="4" spans="2:28" s="9" customFormat="1"/>
    <row r="6" spans="2:28" ht="15" customHeight="1">
      <c r="B6" s="428" t="s">
        <v>28</v>
      </c>
      <c r="C6" s="428"/>
      <c r="D6" s="428"/>
      <c r="E6" s="428"/>
      <c r="F6" s="428"/>
      <c r="G6" s="428"/>
      <c r="H6" s="428"/>
      <c r="I6" s="428"/>
      <c r="J6" s="428"/>
      <c r="K6" s="428"/>
      <c r="L6" s="428"/>
      <c r="M6" s="428"/>
      <c r="N6" s="428"/>
      <c r="O6" s="428"/>
      <c r="P6" s="10"/>
      <c r="Q6" s="10"/>
      <c r="R6" s="10"/>
      <c r="S6" s="10"/>
      <c r="T6" s="10"/>
      <c r="U6" s="10"/>
      <c r="V6" s="10"/>
      <c r="W6" s="10"/>
      <c r="X6" s="10"/>
      <c r="Y6" s="10"/>
      <c r="Z6" s="10"/>
      <c r="AA6" s="10"/>
      <c r="AB6" s="10"/>
    </row>
    <row r="7" spans="2:28" ht="15" customHeight="1">
      <c r="B7" s="428"/>
      <c r="C7" s="428"/>
      <c r="D7" s="428"/>
      <c r="E7" s="428"/>
      <c r="F7" s="428"/>
      <c r="G7" s="428"/>
      <c r="H7" s="428"/>
      <c r="I7" s="428"/>
      <c r="J7" s="428"/>
      <c r="K7" s="428"/>
      <c r="L7" s="428"/>
      <c r="M7" s="428"/>
      <c r="N7" s="428"/>
      <c r="O7" s="428"/>
      <c r="P7" s="10"/>
      <c r="Q7" s="10"/>
      <c r="R7" s="10"/>
      <c r="S7" s="10"/>
      <c r="T7" s="10"/>
      <c r="U7" s="10"/>
      <c r="V7" s="10"/>
      <c r="W7" s="10"/>
      <c r="X7" s="10"/>
      <c r="Y7" s="10"/>
      <c r="Z7" s="10"/>
      <c r="AA7" s="10"/>
      <c r="AB7" s="10"/>
    </row>
    <row r="8" spans="2:28" ht="9.75" customHeight="1"/>
    <row r="9" spans="2:28" ht="23.25" customHeight="1">
      <c r="B9" s="110" t="s">
        <v>151</v>
      </c>
      <c r="C9" s="651" t="s">
        <v>130</v>
      </c>
      <c r="D9" s="652"/>
      <c r="E9" s="648" t="s">
        <v>131</v>
      </c>
      <c r="F9" s="648"/>
      <c r="G9" s="648" t="s">
        <v>132</v>
      </c>
      <c r="H9" s="648"/>
      <c r="I9" s="109" t="s">
        <v>158</v>
      </c>
      <c r="J9" s="57" t="s">
        <v>133</v>
      </c>
      <c r="K9" s="57" t="s">
        <v>134</v>
      </c>
    </row>
    <row r="10" spans="2:28" ht="53.25" customHeight="1">
      <c r="B10" s="80">
        <v>1</v>
      </c>
      <c r="C10" s="540" t="s">
        <v>136</v>
      </c>
      <c r="D10" s="542"/>
      <c r="E10" s="653" t="s">
        <v>266</v>
      </c>
      <c r="F10" s="653"/>
      <c r="G10" s="649" t="s">
        <v>265</v>
      </c>
      <c r="H10" s="649"/>
      <c r="I10" s="77" t="s">
        <v>135</v>
      </c>
      <c r="J10" s="77" t="s">
        <v>135</v>
      </c>
      <c r="K10" s="343">
        <v>3</v>
      </c>
    </row>
    <row r="11" spans="2:28" ht="59.25" customHeight="1">
      <c r="B11" s="80">
        <v>2</v>
      </c>
      <c r="C11" s="540" t="s">
        <v>146</v>
      </c>
      <c r="D11" s="542"/>
      <c r="E11" s="483" t="s">
        <v>147</v>
      </c>
      <c r="F11" s="483"/>
      <c r="G11" s="483" t="s">
        <v>271</v>
      </c>
      <c r="H11" s="483"/>
      <c r="I11" s="25" t="s">
        <v>140</v>
      </c>
      <c r="J11" s="25" t="s">
        <v>137</v>
      </c>
      <c r="K11" s="78">
        <v>5</v>
      </c>
      <c r="N11" s="44"/>
      <c r="O11" s="44"/>
      <c r="P11" s="44"/>
    </row>
    <row r="12" spans="2:28" ht="47.25" customHeight="1">
      <c r="B12" s="80">
        <v>3</v>
      </c>
      <c r="C12" s="540" t="s">
        <v>241</v>
      </c>
      <c r="D12" s="542"/>
      <c r="E12" s="483" t="s">
        <v>269</v>
      </c>
      <c r="F12" s="483"/>
      <c r="G12" s="483" t="s">
        <v>273</v>
      </c>
      <c r="H12" s="483"/>
      <c r="I12" s="25" t="s">
        <v>138</v>
      </c>
      <c r="J12" s="25" t="s">
        <v>137</v>
      </c>
      <c r="K12" s="353">
        <v>3</v>
      </c>
    </row>
    <row r="13" spans="2:28" ht="74.25" customHeight="1">
      <c r="B13" s="80">
        <v>4</v>
      </c>
      <c r="C13" s="540" t="s">
        <v>142</v>
      </c>
      <c r="D13" s="542"/>
      <c r="E13" s="483" t="s">
        <v>141</v>
      </c>
      <c r="F13" s="483"/>
      <c r="G13" s="650" t="s">
        <v>149</v>
      </c>
      <c r="H13" s="650"/>
      <c r="I13" s="25" t="s">
        <v>135</v>
      </c>
      <c r="J13" s="25" t="s">
        <v>135</v>
      </c>
      <c r="K13" s="78">
        <v>5</v>
      </c>
    </row>
    <row r="14" spans="2:28" ht="47.25" customHeight="1">
      <c r="B14" s="80">
        <v>5</v>
      </c>
      <c r="C14" s="540" t="s">
        <v>143</v>
      </c>
      <c r="D14" s="542"/>
      <c r="E14" s="654" t="s">
        <v>144</v>
      </c>
      <c r="F14" s="654"/>
      <c r="G14" s="483" t="s">
        <v>145</v>
      </c>
      <c r="H14" s="483"/>
      <c r="I14" s="25" t="s">
        <v>140</v>
      </c>
      <c r="J14" s="25" t="s">
        <v>135</v>
      </c>
      <c r="K14" s="79">
        <v>8</v>
      </c>
      <c r="N14" s="44"/>
      <c r="O14" s="44"/>
      <c r="P14" s="44"/>
    </row>
    <row r="15" spans="2:28" ht="89.25" customHeight="1">
      <c r="B15" s="80">
        <v>6</v>
      </c>
      <c r="C15" s="441" t="s">
        <v>148</v>
      </c>
      <c r="D15" s="443"/>
      <c r="E15" s="483" t="s">
        <v>152</v>
      </c>
      <c r="F15" s="483"/>
      <c r="G15" s="483" t="s">
        <v>159</v>
      </c>
      <c r="H15" s="483"/>
      <c r="I15" s="25" t="s">
        <v>135</v>
      </c>
      <c r="J15" s="25" t="s">
        <v>135</v>
      </c>
      <c r="K15" s="78">
        <v>5</v>
      </c>
    </row>
    <row r="16" spans="2:28" ht="87.75" customHeight="1">
      <c r="B16" s="335">
        <v>7</v>
      </c>
      <c r="C16" s="496" t="s">
        <v>238</v>
      </c>
      <c r="D16" s="496"/>
      <c r="E16" s="483" t="s">
        <v>239</v>
      </c>
      <c r="F16" s="483"/>
      <c r="G16" s="483" t="s">
        <v>240</v>
      </c>
      <c r="H16" s="483"/>
      <c r="I16" s="334" t="s">
        <v>140</v>
      </c>
      <c r="J16" s="334" t="s">
        <v>139</v>
      </c>
      <c r="K16" s="79">
        <v>7</v>
      </c>
    </row>
    <row r="17" spans="2:11" ht="66.75" customHeight="1">
      <c r="B17" s="335">
        <v>8</v>
      </c>
      <c r="C17" s="496" t="s">
        <v>241</v>
      </c>
      <c r="D17" s="496"/>
      <c r="E17" s="483" t="s">
        <v>242</v>
      </c>
      <c r="F17" s="483"/>
      <c r="G17" s="496" t="s">
        <v>243</v>
      </c>
      <c r="H17" s="496"/>
      <c r="I17" s="334" t="s">
        <v>135</v>
      </c>
      <c r="J17" s="334" t="s">
        <v>135</v>
      </c>
      <c r="K17" s="336">
        <v>5</v>
      </c>
    </row>
    <row r="18" spans="2:11" ht="58.5" customHeight="1">
      <c r="B18" s="335">
        <v>9</v>
      </c>
      <c r="C18" s="483" t="s">
        <v>244</v>
      </c>
      <c r="D18" s="483"/>
      <c r="E18" s="433" t="s">
        <v>245</v>
      </c>
      <c r="F18" s="433"/>
      <c r="G18" s="519"/>
      <c r="H18" s="519"/>
      <c r="I18" s="334" t="s">
        <v>140</v>
      </c>
      <c r="J18" s="334" t="s">
        <v>139</v>
      </c>
      <c r="K18" s="79">
        <v>8</v>
      </c>
    </row>
    <row r="19" spans="2:11" ht="66" customHeight="1">
      <c r="B19" s="335">
        <v>10</v>
      </c>
      <c r="C19" s="483" t="s">
        <v>246</v>
      </c>
      <c r="D19" s="483"/>
      <c r="E19" s="483" t="s">
        <v>268</v>
      </c>
      <c r="F19" s="483"/>
      <c r="G19" s="483" t="s">
        <v>267</v>
      </c>
      <c r="H19" s="483"/>
      <c r="I19" s="333" t="s">
        <v>135</v>
      </c>
      <c r="J19" s="333" t="s">
        <v>135</v>
      </c>
      <c r="K19" s="337">
        <v>5</v>
      </c>
    </row>
    <row r="20" spans="2:11" ht="59.25" customHeight="1">
      <c r="B20" s="335">
        <v>11</v>
      </c>
      <c r="C20" s="483" t="s">
        <v>247</v>
      </c>
      <c r="D20" s="483"/>
      <c r="E20" s="483" t="s">
        <v>248</v>
      </c>
      <c r="F20" s="483"/>
      <c r="G20" s="483" t="s">
        <v>249</v>
      </c>
      <c r="H20" s="483"/>
      <c r="I20" s="333" t="s">
        <v>140</v>
      </c>
      <c r="J20" s="333" t="s">
        <v>135</v>
      </c>
      <c r="K20" s="338">
        <v>8</v>
      </c>
    </row>
    <row r="21" spans="2:11" ht="66" customHeight="1">
      <c r="B21" s="335">
        <v>12</v>
      </c>
      <c r="C21" s="483" t="s">
        <v>250</v>
      </c>
      <c r="D21" s="483"/>
      <c r="E21" s="483" t="s">
        <v>251</v>
      </c>
      <c r="F21" s="483"/>
      <c r="G21" s="483" t="s">
        <v>252</v>
      </c>
      <c r="H21" s="483"/>
      <c r="I21" s="333" t="s">
        <v>140</v>
      </c>
      <c r="J21" s="333" t="s">
        <v>139</v>
      </c>
      <c r="K21" s="339">
        <v>9</v>
      </c>
    </row>
    <row r="22" spans="2:11" ht="46.5" customHeight="1">
      <c r="B22" s="335">
        <v>13</v>
      </c>
      <c r="C22" s="483" t="s">
        <v>253</v>
      </c>
      <c r="D22" s="483"/>
      <c r="E22" s="483" t="s">
        <v>254</v>
      </c>
      <c r="F22" s="483"/>
      <c r="G22" s="483" t="s">
        <v>255</v>
      </c>
      <c r="H22" s="483"/>
      <c r="I22" s="333" t="s">
        <v>140</v>
      </c>
      <c r="J22" s="333" t="s">
        <v>135</v>
      </c>
      <c r="K22" s="338">
        <v>8</v>
      </c>
    </row>
    <row r="23" spans="2:11" ht="69" customHeight="1">
      <c r="B23" s="335">
        <v>14</v>
      </c>
      <c r="C23" s="483" t="s">
        <v>256</v>
      </c>
      <c r="D23" s="483"/>
      <c r="E23" s="483" t="s">
        <v>257</v>
      </c>
      <c r="F23" s="483"/>
      <c r="G23" s="483" t="s">
        <v>258</v>
      </c>
      <c r="H23" s="483"/>
      <c r="I23" s="333" t="s">
        <v>140</v>
      </c>
      <c r="J23" s="333" t="s">
        <v>259</v>
      </c>
      <c r="K23" s="338">
        <v>8</v>
      </c>
    </row>
    <row r="24" spans="2:11" ht="56.25" customHeight="1">
      <c r="B24" s="340">
        <v>15</v>
      </c>
      <c r="C24" s="483" t="s">
        <v>260</v>
      </c>
      <c r="D24" s="483"/>
      <c r="E24" s="483" t="s">
        <v>261</v>
      </c>
      <c r="F24" s="483"/>
      <c r="G24" s="483" t="s">
        <v>262</v>
      </c>
      <c r="H24" s="483"/>
      <c r="I24" s="333" t="s">
        <v>139</v>
      </c>
      <c r="J24" s="333" t="s">
        <v>259</v>
      </c>
      <c r="K24" s="338">
        <v>8</v>
      </c>
    </row>
    <row r="25" spans="2:11">
      <c r="D25" s="14"/>
      <c r="E25" s="14"/>
      <c r="F25" s="14"/>
      <c r="G25" s="14"/>
    </row>
    <row r="26" spans="2:11">
      <c r="D26" s="14"/>
      <c r="E26" s="14"/>
      <c r="F26" s="14"/>
      <c r="G26" s="14"/>
    </row>
    <row r="27" spans="2:11">
      <c r="D27" s="14"/>
      <c r="E27" s="14"/>
      <c r="F27" s="14"/>
      <c r="G27" s="14"/>
    </row>
  </sheetData>
  <mergeCells count="49">
    <mergeCell ref="C14:D14"/>
    <mergeCell ref="G15:H15"/>
    <mergeCell ref="G11:H11"/>
    <mergeCell ref="E11:F11"/>
    <mergeCell ref="E14:F14"/>
    <mergeCell ref="C11:D11"/>
    <mergeCell ref="C15:D15"/>
    <mergeCell ref="E15:F15"/>
    <mergeCell ref="G14:H14"/>
    <mergeCell ref="B6:O7"/>
    <mergeCell ref="G9:H9"/>
    <mergeCell ref="G10:H10"/>
    <mergeCell ref="G13:H13"/>
    <mergeCell ref="C12:D12"/>
    <mergeCell ref="C9:D9"/>
    <mergeCell ref="C10:D10"/>
    <mergeCell ref="C13:D13"/>
    <mergeCell ref="E13:F13"/>
    <mergeCell ref="E10:F10"/>
    <mergeCell ref="E9:F9"/>
    <mergeCell ref="G12:H12"/>
    <mergeCell ref="E12:F12"/>
    <mergeCell ref="C16:D16"/>
    <mergeCell ref="E16:F16"/>
    <mergeCell ref="G16:H16"/>
    <mergeCell ref="C17:D17"/>
    <mergeCell ref="E17:F17"/>
    <mergeCell ref="G17:H17"/>
    <mergeCell ref="C18:D18"/>
    <mergeCell ref="E18:F18"/>
    <mergeCell ref="G18:H18"/>
    <mergeCell ref="C19:D19"/>
    <mergeCell ref="E19:F19"/>
    <mergeCell ref="G19:H19"/>
    <mergeCell ref="C20:D20"/>
    <mergeCell ref="E20:F20"/>
    <mergeCell ref="G20:H20"/>
    <mergeCell ref="C21:D21"/>
    <mergeCell ref="E21:F21"/>
    <mergeCell ref="G21:H21"/>
    <mergeCell ref="C24:D24"/>
    <mergeCell ref="E24:F24"/>
    <mergeCell ref="G24:H24"/>
    <mergeCell ref="C22:D22"/>
    <mergeCell ref="E22:F22"/>
    <mergeCell ref="G22:H22"/>
    <mergeCell ref="C23:D23"/>
    <mergeCell ref="E23:F23"/>
    <mergeCell ref="G23:H23"/>
  </mergeCells>
  <pageMargins left="0.25" right="0.25" top="0.75" bottom="0.75" header="0.3" footer="0.3"/>
  <pageSetup paperSize="5" orientation="landscape" r:id="rId1"/>
  <drawing r:id="rId2"/>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AN102"/>
  <sheetViews>
    <sheetView showGridLines="0" topLeftCell="A31" zoomScale="95" zoomScaleNormal="95" workbookViewId="0">
      <selection activeCell="B32" sqref="B32:H33"/>
    </sheetView>
  </sheetViews>
  <sheetFormatPr baseColWidth="10" defaultRowHeight="15"/>
  <cols>
    <col min="1" max="1" width="3.140625" customWidth="1"/>
    <col min="2" max="2" width="40.7109375" customWidth="1"/>
    <col min="3" max="3" width="23.5703125" customWidth="1"/>
    <col min="4" max="4" width="25.28515625" customWidth="1"/>
    <col min="5" max="5" width="31.5703125" customWidth="1"/>
    <col min="6" max="6" width="26.7109375" customWidth="1"/>
  </cols>
  <sheetData>
    <row r="1" spans="2:40" s="9" customFormat="1"/>
    <row r="2" spans="2:40" s="9" customFormat="1"/>
    <row r="3" spans="2:40" s="9" customFormat="1"/>
    <row r="4" spans="2:40" s="9" customFormat="1"/>
    <row r="6" spans="2:40" ht="15" customHeight="1">
      <c r="B6" s="428" t="s">
        <v>29</v>
      </c>
      <c r="C6" s="428"/>
      <c r="D6" s="428"/>
      <c r="E6" s="428"/>
      <c r="F6" s="428"/>
      <c r="G6" s="428"/>
      <c r="H6" s="428"/>
      <c r="I6" s="112"/>
      <c r="J6" s="112"/>
      <c r="K6" s="112"/>
      <c r="L6" s="112"/>
      <c r="M6" s="112"/>
      <c r="N6" s="112"/>
      <c r="O6" s="112"/>
      <c r="P6" s="48"/>
      <c r="Q6" s="48"/>
      <c r="R6" s="48"/>
      <c r="S6" s="48"/>
      <c r="T6" s="48"/>
      <c r="U6" s="48"/>
      <c r="V6" s="48"/>
      <c r="W6" s="48"/>
      <c r="X6" s="48"/>
      <c r="Y6" s="48"/>
      <c r="Z6" s="48"/>
      <c r="AA6" s="48"/>
      <c r="AB6" s="48"/>
      <c r="AC6" s="48"/>
      <c r="AD6" s="48"/>
      <c r="AE6" s="48"/>
      <c r="AF6" s="48"/>
      <c r="AG6" s="48"/>
      <c r="AH6" s="48"/>
      <c r="AI6" s="48"/>
      <c r="AJ6" s="48"/>
      <c r="AK6" s="48"/>
      <c r="AL6" s="48"/>
      <c r="AM6" s="48"/>
      <c r="AN6" s="48"/>
    </row>
    <row r="7" spans="2:40" ht="15" customHeight="1">
      <c r="B7" s="428"/>
      <c r="C7" s="428"/>
      <c r="D7" s="428"/>
      <c r="E7" s="428"/>
      <c r="F7" s="428"/>
      <c r="G7" s="428"/>
      <c r="H7" s="428"/>
      <c r="I7" s="112"/>
      <c r="J7" s="112"/>
      <c r="K7" s="112"/>
      <c r="L7" s="112"/>
      <c r="M7" s="112"/>
      <c r="N7" s="112"/>
      <c r="O7" s="112"/>
      <c r="P7" s="48"/>
      <c r="Q7" s="48"/>
      <c r="R7" s="48"/>
      <c r="S7" s="48"/>
      <c r="T7" s="48"/>
      <c r="U7" s="48"/>
      <c r="V7" s="48"/>
      <c r="W7" s="48"/>
      <c r="X7" s="48"/>
      <c r="Y7" s="48"/>
      <c r="Z7" s="48"/>
      <c r="AA7" s="48"/>
      <c r="AB7" s="48"/>
      <c r="AC7" s="48"/>
      <c r="AD7" s="48"/>
      <c r="AE7" s="48"/>
      <c r="AF7" s="48"/>
      <c r="AG7" s="48"/>
      <c r="AH7" s="48"/>
      <c r="AI7" s="48"/>
      <c r="AJ7" s="48"/>
      <c r="AK7" s="48"/>
      <c r="AL7" s="48"/>
      <c r="AM7" s="48"/>
      <c r="AN7" s="48"/>
    </row>
    <row r="9" spans="2:40" ht="18.75">
      <c r="C9" s="656" t="s">
        <v>150</v>
      </c>
      <c r="D9" s="656"/>
      <c r="E9" s="656"/>
    </row>
    <row r="12" spans="2:40">
      <c r="B12" s="44"/>
      <c r="C12" s="56" t="s">
        <v>116</v>
      </c>
      <c r="D12" s="56" t="s">
        <v>117</v>
      </c>
      <c r="E12" s="56" t="s">
        <v>118</v>
      </c>
      <c r="F12" s="56" t="s">
        <v>119</v>
      </c>
    </row>
    <row r="13" spans="2:40">
      <c r="B13" s="64" t="s">
        <v>120</v>
      </c>
      <c r="C13" s="58">
        <v>0</v>
      </c>
      <c r="D13" s="58">
        <f>'Modelo de Ingresos'!E20</f>
        <v>4343070</v>
      </c>
      <c r="E13" s="58">
        <f>'Modelo de Ingresos'!F20</f>
        <v>8787290</v>
      </c>
      <c r="F13" s="58">
        <f>'Modelo de Ingresos'!G20</f>
        <v>13260335</v>
      </c>
    </row>
    <row r="14" spans="2:40">
      <c r="B14" s="65" t="s">
        <v>121</v>
      </c>
      <c r="C14" s="58">
        <v>0</v>
      </c>
      <c r="D14" s="58">
        <f>'Modelo de Egresos'!F11</f>
        <v>4673343</v>
      </c>
      <c r="E14" s="58">
        <f>'Modelo de Egresos'!F12</f>
        <v>5560269.7000000002</v>
      </c>
      <c r="F14" s="58">
        <f>'Modelo de Egresos'!F13</f>
        <v>6247603.2000000002</v>
      </c>
    </row>
    <row r="15" spans="2:40">
      <c r="B15" s="66" t="s">
        <v>3</v>
      </c>
      <c r="C15" s="62">
        <v>0</v>
      </c>
      <c r="D15" s="62">
        <f>'Modelo de Egresos'!C11</f>
        <v>702966</v>
      </c>
      <c r="E15" s="62">
        <f>'Modelo de Egresos'!C12</f>
        <v>833448</v>
      </c>
      <c r="F15" s="62">
        <f>'Modelo de Egresos'!C13</f>
        <v>967380</v>
      </c>
    </row>
    <row r="16" spans="2:40">
      <c r="B16" s="66" t="s">
        <v>4</v>
      </c>
      <c r="C16" s="62">
        <v>0</v>
      </c>
      <c r="D16" s="62">
        <f>'Modelo de Egresos'!D11</f>
        <v>39177</v>
      </c>
      <c r="E16" s="62">
        <f>'Modelo de Egresos'!D12</f>
        <v>93621.699999999983</v>
      </c>
      <c r="F16" s="62">
        <f>'Modelo de Egresos'!D13</f>
        <v>155623.20000000001</v>
      </c>
    </row>
    <row r="17" spans="2:16">
      <c r="B17" s="66" t="s">
        <v>5</v>
      </c>
      <c r="C17" s="62">
        <v>0</v>
      </c>
      <c r="D17" s="62">
        <f>'Modelo de Egresos'!E11</f>
        <v>3931200</v>
      </c>
      <c r="E17" s="62">
        <f>'Modelo de Egresos'!E12</f>
        <v>4633200</v>
      </c>
      <c r="F17" s="62">
        <f>'Modelo de Egresos'!E13</f>
        <v>5124600</v>
      </c>
    </row>
    <row r="18" spans="2:16">
      <c r="B18" s="67" t="s">
        <v>129</v>
      </c>
      <c r="C18" s="58">
        <v>0</v>
      </c>
      <c r="D18" s="58">
        <f>D13-D14</f>
        <v>-330273</v>
      </c>
      <c r="E18" s="58">
        <f>E13-E14</f>
        <v>3227020.3</v>
      </c>
      <c r="F18" s="58">
        <f>F13-F14</f>
        <v>7012731.7999999998</v>
      </c>
    </row>
    <row r="19" spans="2:16">
      <c r="B19" s="68" t="s">
        <v>122</v>
      </c>
      <c r="C19" s="74">
        <v>0</v>
      </c>
      <c r="D19" s="74">
        <f>D13*3%</f>
        <v>130292.09999999999</v>
      </c>
      <c r="E19" s="74">
        <f>E13*3%</f>
        <v>263618.7</v>
      </c>
      <c r="F19" s="74">
        <f>F13*3%</f>
        <v>397810.05</v>
      </c>
    </row>
    <row r="20" spans="2:16">
      <c r="B20" s="68" t="s">
        <v>123</v>
      </c>
      <c r="C20" s="30">
        <v>0</v>
      </c>
      <c r="D20" s="30">
        <v>0</v>
      </c>
      <c r="E20" s="30">
        <f>'Presupuesto Financiero'!E18</f>
        <v>976441.11669999978</v>
      </c>
      <c r="F20" s="30">
        <f>'Presupuesto Financiero'!F18</f>
        <v>2246013.1550499997</v>
      </c>
    </row>
    <row r="21" spans="2:16">
      <c r="B21" s="68"/>
      <c r="C21" s="30"/>
      <c r="D21" s="30"/>
      <c r="E21" s="30"/>
      <c r="F21" s="30"/>
    </row>
    <row r="22" spans="2:16">
      <c r="B22" s="69" t="s">
        <v>124</v>
      </c>
      <c r="C22" s="63">
        <f>'Modelo de Inversion'!D22</f>
        <v>886998.58</v>
      </c>
      <c r="D22" s="330">
        <f>'Presupuesto Financiero'!D20</f>
        <v>57497</v>
      </c>
      <c r="E22" s="330">
        <f>'Presupuesto Financiero'!E20</f>
        <v>70950.290000000008</v>
      </c>
      <c r="F22" s="330">
        <f>'Presupuesto Financiero'!F20</f>
        <v>70950.290000000008</v>
      </c>
    </row>
    <row r="23" spans="2:16">
      <c r="B23" s="70" t="s">
        <v>125</v>
      </c>
      <c r="C23" s="75">
        <v>-886998.58</v>
      </c>
      <c r="D23" s="73">
        <f>D18-D19-D20-D22</f>
        <v>-518062.1</v>
      </c>
      <c r="E23" s="73">
        <f>E18-E19-E20-E22</f>
        <v>1916010.1932999999</v>
      </c>
      <c r="F23" s="73">
        <f>F18-F19-F20-F22</f>
        <v>4297958.3049499998</v>
      </c>
    </row>
    <row r="24" spans="2:16">
      <c r="B24" s="60"/>
      <c r="C24" s="40"/>
      <c r="D24" s="48"/>
      <c r="E24" s="48"/>
      <c r="F24" s="48"/>
    </row>
    <row r="25" spans="2:16">
      <c r="B25" s="70" t="s">
        <v>126</v>
      </c>
      <c r="C25" s="72">
        <v>0.7</v>
      </c>
      <c r="D25" s="48"/>
      <c r="E25" s="48"/>
      <c r="F25" s="48"/>
    </row>
    <row r="26" spans="2:16">
      <c r="B26" s="61"/>
      <c r="C26" s="40"/>
      <c r="D26" s="48"/>
      <c r="E26" s="48"/>
      <c r="F26" s="48"/>
    </row>
    <row r="27" spans="2:16">
      <c r="B27" s="70" t="s">
        <v>127</v>
      </c>
      <c r="C27" s="71">
        <f>NPV(C25,C23,D23,E23,F23)</f>
        <v>203559.84016235446</v>
      </c>
      <c r="D27" s="48"/>
      <c r="E27" s="48"/>
      <c r="F27" s="48"/>
    </row>
    <row r="28" spans="2:16">
      <c r="B28" s="70" t="s">
        <v>128</v>
      </c>
      <c r="C28" s="72">
        <f>IRR(C23:F23,C25)</f>
        <v>0.89836785311739509</v>
      </c>
      <c r="D28" s="48"/>
      <c r="E28" s="48"/>
      <c r="F28" s="48"/>
    </row>
    <row r="32" spans="2:16" ht="15" customHeight="1">
      <c r="B32" s="655" t="s">
        <v>264</v>
      </c>
      <c r="C32" s="655"/>
      <c r="D32" s="655"/>
      <c r="E32" s="655"/>
      <c r="F32" s="655"/>
      <c r="G32" s="655"/>
      <c r="H32" s="655"/>
      <c r="I32" s="112"/>
      <c r="J32" s="112"/>
      <c r="K32" s="112"/>
      <c r="L32" s="112"/>
      <c r="M32" s="112"/>
      <c r="N32" s="112"/>
      <c r="O32" s="112"/>
      <c r="P32" s="48"/>
    </row>
    <row r="33" spans="2:16" ht="15" customHeight="1">
      <c r="B33" s="655"/>
      <c r="C33" s="655"/>
      <c r="D33" s="655"/>
      <c r="E33" s="655"/>
      <c r="F33" s="655"/>
      <c r="G33" s="655"/>
      <c r="H33" s="655"/>
      <c r="I33" s="112"/>
      <c r="J33" s="112"/>
      <c r="K33" s="112"/>
      <c r="L33" s="112"/>
      <c r="M33" s="112"/>
      <c r="N33" s="112"/>
      <c r="O33" s="112"/>
      <c r="P33" s="48"/>
    </row>
    <row r="34" spans="2:16" ht="15" customHeight="1"/>
    <row r="36" spans="2:16">
      <c r="B36" s="44"/>
      <c r="C36" s="56" t="s">
        <v>116</v>
      </c>
      <c r="D36" s="56" t="s">
        <v>117</v>
      </c>
      <c r="E36" s="84" t="s">
        <v>118</v>
      </c>
      <c r="F36" s="56" t="s">
        <v>119</v>
      </c>
    </row>
    <row r="37" spans="2:16">
      <c r="B37" s="64" t="s">
        <v>120</v>
      </c>
      <c r="C37" s="58">
        <v>0</v>
      </c>
      <c r="D37" s="58">
        <f>'Modelo de Ingresos'!E20</f>
        <v>4343070</v>
      </c>
      <c r="E37" s="81">
        <v>4595752.67</v>
      </c>
      <c r="F37" s="58">
        <f>'Modelo de Ingresos'!G20</f>
        <v>13260335</v>
      </c>
    </row>
    <row r="38" spans="2:16">
      <c r="B38" s="65" t="s">
        <v>121</v>
      </c>
      <c r="C38" s="58">
        <v>0</v>
      </c>
      <c r="D38" s="58">
        <f>'Modelo de Egresos'!F11</f>
        <v>4673343</v>
      </c>
      <c r="E38" s="81">
        <f>SUM(E39:E41)</f>
        <v>5510743.8200000003</v>
      </c>
      <c r="F38" s="58">
        <f>'Modelo de Egresos'!F13</f>
        <v>6247603.2000000002</v>
      </c>
    </row>
    <row r="39" spans="2:16">
      <c r="B39" s="66" t="s">
        <v>3</v>
      </c>
      <c r="C39" s="62">
        <v>0</v>
      </c>
      <c r="D39" s="62">
        <f>'Modelo de Egresos'!C11</f>
        <v>702966</v>
      </c>
      <c r="E39" s="62">
        <f>'Modelo de Egresos'!C12</f>
        <v>833448</v>
      </c>
      <c r="F39" s="62">
        <f>'Modelo de Egresos'!C13</f>
        <v>967380</v>
      </c>
    </row>
    <row r="40" spans="2:16">
      <c r="B40" s="66" t="s">
        <v>4</v>
      </c>
      <c r="C40" s="62">
        <v>0</v>
      </c>
      <c r="D40" s="62">
        <f>'Modelo de Egresos'!D11</f>
        <v>39177</v>
      </c>
      <c r="E40" s="82">
        <v>44095.82</v>
      </c>
      <c r="F40" s="62">
        <f>'Modelo de Egresos'!D13</f>
        <v>155623.20000000001</v>
      </c>
    </row>
    <row r="41" spans="2:16">
      <c r="B41" s="66" t="s">
        <v>5</v>
      </c>
      <c r="C41" s="62">
        <v>0</v>
      </c>
      <c r="D41" s="62">
        <f>'Modelo de Egresos'!E11</f>
        <v>3931200</v>
      </c>
      <c r="E41" s="62">
        <f>'Modelo de Egresos'!E12</f>
        <v>4633200</v>
      </c>
      <c r="F41" s="62">
        <f>'Modelo de Egresos'!E13</f>
        <v>5124600</v>
      </c>
    </row>
    <row r="42" spans="2:16">
      <c r="B42" s="67" t="s">
        <v>129</v>
      </c>
      <c r="C42" s="58">
        <v>0</v>
      </c>
      <c r="D42" s="58">
        <f>D37-D38</f>
        <v>-330273</v>
      </c>
      <c r="E42" s="58">
        <f>E37-E38</f>
        <v>-914991.15000000037</v>
      </c>
      <c r="F42" s="58">
        <f>F37-F38</f>
        <v>7012731.7999999998</v>
      </c>
    </row>
    <row r="43" spans="2:16">
      <c r="B43" s="68" t="s">
        <v>122</v>
      </c>
      <c r="C43" s="74">
        <v>0</v>
      </c>
      <c r="D43" s="74">
        <f>D37*3%</f>
        <v>130292.09999999999</v>
      </c>
      <c r="E43" s="74">
        <f>E37*3%</f>
        <v>137872.58009999999</v>
      </c>
      <c r="F43" s="74">
        <f>F37*3%</f>
        <v>397810.05</v>
      </c>
    </row>
    <row r="44" spans="2:16">
      <c r="B44" s="68" t="s">
        <v>123</v>
      </c>
      <c r="C44" s="30">
        <v>0</v>
      </c>
      <c r="D44" s="30">
        <v>0</v>
      </c>
      <c r="E44" s="30">
        <v>0</v>
      </c>
      <c r="F44" s="30">
        <f>(F42-F43-Amortizaciones!J21)*0.35</f>
        <v>2246013.1550499997</v>
      </c>
    </row>
    <row r="45" spans="2:16">
      <c r="B45" s="68"/>
      <c r="C45" s="30"/>
      <c r="D45" s="30"/>
      <c r="E45" s="30"/>
      <c r="F45" s="30"/>
    </row>
    <row r="46" spans="2:16">
      <c r="B46" s="69" t="s">
        <v>124</v>
      </c>
      <c r="C46" s="63">
        <f>C22</f>
        <v>886998.58</v>
      </c>
      <c r="D46" s="330">
        <f>D22</f>
        <v>57497</v>
      </c>
      <c r="E46" s="330">
        <f>E22</f>
        <v>70950.290000000008</v>
      </c>
      <c r="F46" s="330">
        <f>F22</f>
        <v>70950.290000000008</v>
      </c>
    </row>
    <row r="47" spans="2:16">
      <c r="B47" s="70" t="s">
        <v>125</v>
      </c>
      <c r="C47" s="75">
        <f>C23</f>
        <v>-886998.58</v>
      </c>
      <c r="D47" s="73">
        <f>D42-D43-D44-D46</f>
        <v>-518062.1</v>
      </c>
      <c r="E47" s="83">
        <f>E42-E43-E44-E46</f>
        <v>-1123814.0201000003</v>
      </c>
      <c r="F47" s="73">
        <f>F42-F43-F44-F46</f>
        <v>4297958.3049499998</v>
      </c>
    </row>
    <row r="48" spans="2:16">
      <c r="B48" s="60"/>
      <c r="C48" s="40"/>
      <c r="D48" s="48"/>
      <c r="E48" s="48"/>
      <c r="F48" s="48"/>
    </row>
    <row r="49" spans="2:6">
      <c r="B49" s="70" t="s">
        <v>126</v>
      </c>
      <c r="C49" s="72">
        <v>0.7</v>
      </c>
      <c r="D49" s="48"/>
      <c r="E49" s="48"/>
      <c r="F49" s="48"/>
    </row>
    <row r="50" spans="2:6">
      <c r="B50" s="61"/>
      <c r="C50" s="40"/>
      <c r="D50" s="48"/>
      <c r="E50" s="48"/>
      <c r="F50" s="48"/>
    </row>
    <row r="51" spans="2:6">
      <c r="B51" s="70" t="s">
        <v>127</v>
      </c>
      <c r="C51" s="71">
        <f>NPV(C49,C47,D47,E47,F47)</f>
        <v>-415170.91770452948</v>
      </c>
      <c r="D51" s="48"/>
      <c r="E51" s="48"/>
      <c r="F51" s="332" t="s">
        <v>153</v>
      </c>
    </row>
    <row r="52" spans="2:6">
      <c r="B52" s="70" t="s">
        <v>128</v>
      </c>
      <c r="C52" s="72">
        <f>IRR(C47:F47,C49)</f>
        <v>0.30182638286789842</v>
      </c>
      <c r="D52" s="48"/>
      <c r="E52" s="48"/>
      <c r="F52" s="48"/>
    </row>
    <row r="53" spans="2:6" ht="15.75" customHeight="1"/>
    <row r="78" ht="15" customHeight="1"/>
    <row r="81" spans="8:8">
      <c r="H81" s="350"/>
    </row>
    <row r="99" spans="2:8" ht="20.25" customHeight="1">
      <c r="B99" s="40"/>
      <c r="C99" s="40"/>
      <c r="D99" s="40"/>
      <c r="E99" s="40"/>
      <c r="F99" s="40"/>
      <c r="G99" s="40"/>
      <c r="H99" s="40"/>
    </row>
    <row r="100" spans="2:8" ht="24.75" customHeight="1">
      <c r="B100" s="40"/>
      <c r="C100" s="40"/>
      <c r="D100" s="40"/>
      <c r="E100" s="40"/>
      <c r="F100" s="40"/>
      <c r="G100" s="40"/>
      <c r="H100" s="40"/>
    </row>
    <row r="101" spans="2:8">
      <c r="B101" s="40"/>
      <c r="C101" s="40"/>
      <c r="D101" s="40"/>
      <c r="E101" s="40"/>
      <c r="F101" s="40"/>
    </row>
    <row r="102" spans="2:8">
      <c r="B102" s="40"/>
      <c r="C102" s="40"/>
    </row>
  </sheetData>
  <mergeCells count="3">
    <mergeCell ref="B32:H33"/>
    <mergeCell ref="B6:H7"/>
    <mergeCell ref="C9:E9"/>
  </mergeCells>
  <hyperlinks>
    <hyperlink ref="B22" location="'Modelo de inversión'!A1" display="Inversión" xr:uid="{00000000-0004-0000-0D00-000000000000}"/>
    <hyperlink ref="B13" location="'Modelo de Ingresos'!A1" display="Ingresos" xr:uid="{00000000-0004-0000-0D00-000001000000}"/>
    <hyperlink ref="B14" location="'Modelo de Egresos'!A1" display="Egresos" xr:uid="{00000000-0004-0000-0D00-000002000000}"/>
    <hyperlink ref="F51" location="'Plan de Contingencia 1'!A1" display="Plan de Contingencia" xr:uid="{F6B0FC70-BE69-4B36-AE91-18F7FF28E449}"/>
  </hyperlinks>
  <pageMargins left="0.25" right="0.25" top="0.75" bottom="0.75" header="0.3" footer="0.3"/>
  <pageSetup paperSize="5" orientation="landscape" r:id="rId1"/>
  <drawing r:id="rId2"/>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22F4-3BFF-45C0-A480-2AD6C9738BD1}">
  <dimension ref="B1:AN52"/>
  <sheetViews>
    <sheetView showGridLines="0" topLeftCell="A2" zoomScale="90" zoomScaleNormal="90" workbookViewId="0">
      <selection activeCell="K8" sqref="K8"/>
    </sheetView>
  </sheetViews>
  <sheetFormatPr baseColWidth="10" defaultRowHeight="15"/>
  <cols>
    <col min="1" max="1" width="2.7109375" customWidth="1"/>
    <col min="2" max="2" width="27" customWidth="1"/>
    <col min="3" max="3" width="28.5703125" customWidth="1"/>
    <col min="4" max="4" width="23" customWidth="1"/>
    <col min="5" max="5" width="26.42578125" customWidth="1"/>
    <col min="6" max="6" width="18.7109375" customWidth="1"/>
  </cols>
  <sheetData>
    <row r="1" spans="2:40" s="9" customFormat="1"/>
    <row r="2" spans="2:40" s="9" customFormat="1"/>
    <row r="3" spans="2:40" s="9" customFormat="1"/>
    <row r="4" spans="2:40" s="9" customFormat="1"/>
    <row r="6" spans="2:40" ht="15" customHeight="1">
      <c r="B6" s="428" t="s">
        <v>29</v>
      </c>
      <c r="C6" s="428"/>
      <c r="D6" s="428"/>
      <c r="E6" s="428"/>
      <c r="F6" s="428"/>
      <c r="G6" s="428"/>
      <c r="H6" s="428"/>
      <c r="I6" s="112"/>
      <c r="J6" s="112"/>
      <c r="K6" s="112"/>
      <c r="L6" s="112"/>
      <c r="M6" s="112"/>
      <c r="N6" s="112"/>
      <c r="O6" s="112"/>
      <c r="P6" s="48"/>
      <c r="Q6" s="48"/>
      <c r="R6" s="48"/>
      <c r="S6" s="48"/>
      <c r="T6" s="48"/>
      <c r="U6" s="48"/>
      <c r="V6" s="48"/>
      <c r="W6" s="48"/>
      <c r="X6" s="48"/>
      <c r="Y6" s="48"/>
      <c r="Z6" s="48"/>
      <c r="AA6" s="48"/>
      <c r="AB6" s="48"/>
      <c r="AC6" s="48"/>
      <c r="AD6" s="48"/>
      <c r="AE6" s="48"/>
      <c r="AF6" s="48"/>
      <c r="AG6" s="48"/>
      <c r="AH6" s="48"/>
      <c r="AI6" s="48"/>
      <c r="AJ6" s="48"/>
      <c r="AK6" s="48"/>
      <c r="AL6" s="48"/>
      <c r="AM6" s="48"/>
      <c r="AN6" s="48"/>
    </row>
    <row r="7" spans="2:40" ht="15" customHeight="1">
      <c r="B7" s="428"/>
      <c r="C7" s="428"/>
      <c r="D7" s="428"/>
      <c r="E7" s="428"/>
      <c r="F7" s="428"/>
      <c r="G7" s="428"/>
      <c r="H7" s="428"/>
      <c r="I7" s="112"/>
      <c r="J7" s="112"/>
      <c r="K7" s="112"/>
      <c r="L7" s="112"/>
      <c r="M7" s="112"/>
      <c r="N7" s="112"/>
      <c r="O7" s="112"/>
      <c r="P7" s="48"/>
      <c r="Q7" s="48"/>
      <c r="R7" s="48"/>
      <c r="S7" s="48"/>
      <c r="T7" s="48"/>
      <c r="U7" s="48"/>
      <c r="V7" s="48"/>
      <c r="W7" s="48"/>
      <c r="X7" s="48"/>
      <c r="Y7" s="48"/>
      <c r="Z7" s="48"/>
      <c r="AA7" s="48"/>
      <c r="AB7" s="48"/>
      <c r="AC7" s="48"/>
      <c r="AD7" s="48"/>
      <c r="AE7" s="48"/>
      <c r="AF7" s="48"/>
      <c r="AG7" s="48"/>
      <c r="AH7" s="48"/>
      <c r="AI7" s="48"/>
      <c r="AJ7" s="48"/>
      <c r="AK7" s="48"/>
      <c r="AL7" s="48"/>
      <c r="AM7" s="48"/>
      <c r="AN7" s="48"/>
    </row>
    <row r="9" spans="2:40" ht="18.75">
      <c r="C9" s="656" t="s">
        <v>150</v>
      </c>
      <c r="D9" s="656"/>
      <c r="E9" s="656"/>
    </row>
    <row r="12" spans="2:40">
      <c r="B12" s="47"/>
      <c r="C12" s="354"/>
      <c r="D12" s="354"/>
      <c r="E12" s="354"/>
      <c r="F12" s="354"/>
      <c r="G12" s="47"/>
      <c r="H12" s="47"/>
    </row>
    <row r="13" spans="2:40">
      <c r="B13" s="355"/>
      <c r="C13" s="262"/>
      <c r="D13" s="262"/>
      <c r="E13" s="262"/>
      <c r="F13" s="262"/>
      <c r="G13" s="47"/>
      <c r="H13" s="47"/>
    </row>
    <row r="14" spans="2:40">
      <c r="B14" s="356"/>
      <c r="C14" s="262"/>
      <c r="D14" s="262"/>
      <c r="E14" s="262"/>
      <c r="F14" s="262"/>
      <c r="G14" s="47"/>
      <c r="H14" s="47"/>
    </row>
    <row r="15" spans="2:40">
      <c r="B15" s="357"/>
      <c r="C15" s="358"/>
      <c r="D15" s="358"/>
      <c r="E15" s="358"/>
      <c r="F15" s="358"/>
      <c r="G15" s="47"/>
      <c r="H15" s="47"/>
    </row>
    <row r="16" spans="2:40">
      <c r="B16" s="357"/>
      <c r="C16" s="358"/>
      <c r="D16" s="358"/>
      <c r="E16" s="358"/>
      <c r="F16" s="358"/>
      <c r="G16" s="47"/>
      <c r="H16" s="47"/>
    </row>
    <row r="17" spans="2:8">
      <c r="B17" s="357"/>
      <c r="C17" s="358"/>
      <c r="D17" s="358"/>
      <c r="E17" s="358"/>
      <c r="F17" s="358"/>
      <c r="G17" s="47"/>
      <c r="H17" s="47"/>
    </row>
    <row r="18" spans="2:8">
      <c r="B18" s="359"/>
      <c r="C18" s="262"/>
      <c r="D18" s="262"/>
      <c r="E18" s="262"/>
      <c r="F18" s="262"/>
      <c r="G18" s="47"/>
      <c r="H18" s="47"/>
    </row>
    <row r="19" spans="2:8">
      <c r="B19" s="360"/>
      <c r="C19" s="361"/>
      <c r="D19" s="361"/>
      <c r="E19" s="361"/>
      <c r="F19" s="361"/>
      <c r="G19" s="47"/>
      <c r="H19" s="47"/>
    </row>
    <row r="20" spans="2:8">
      <c r="B20" s="360"/>
      <c r="C20" s="191"/>
      <c r="D20" s="191"/>
      <c r="E20" s="191"/>
      <c r="F20" s="191"/>
      <c r="G20" s="47"/>
      <c r="H20" s="47"/>
    </row>
    <row r="21" spans="2:8">
      <c r="B21" s="360"/>
      <c r="C21" s="191"/>
      <c r="D21" s="191"/>
      <c r="E21" s="191"/>
      <c r="F21" s="191"/>
      <c r="G21" s="47"/>
      <c r="H21" s="47"/>
    </row>
    <row r="22" spans="2:8">
      <c r="B22" s="362"/>
      <c r="C22" s="363"/>
      <c r="D22" s="364"/>
      <c r="E22" s="364"/>
      <c r="F22" s="364"/>
      <c r="G22" s="47"/>
      <c r="H22" s="47"/>
    </row>
    <row r="23" spans="2:8">
      <c r="B23" s="365"/>
      <c r="C23" s="366"/>
      <c r="D23" s="367"/>
      <c r="E23" s="367"/>
      <c r="F23" s="367"/>
      <c r="G23" s="47"/>
      <c r="H23" s="47"/>
    </row>
    <row r="24" spans="2:8">
      <c r="B24" s="368"/>
      <c r="C24" s="47"/>
      <c r="D24" s="47"/>
      <c r="E24" s="47"/>
      <c r="F24" s="47"/>
      <c r="G24" s="47"/>
      <c r="H24" s="47"/>
    </row>
    <row r="25" spans="2:8">
      <c r="B25" s="365"/>
      <c r="C25" s="369"/>
      <c r="D25" s="47"/>
      <c r="E25" s="47"/>
      <c r="F25" s="47"/>
      <c r="G25" s="47"/>
      <c r="H25" s="47"/>
    </row>
    <row r="26" spans="2:8">
      <c r="B26" s="370"/>
      <c r="C26" s="47"/>
      <c r="D26" s="47"/>
      <c r="E26" s="47"/>
      <c r="F26" s="47"/>
      <c r="G26" s="47"/>
      <c r="H26" s="47"/>
    </row>
    <row r="27" spans="2:8">
      <c r="B27" s="365"/>
      <c r="C27" s="371"/>
      <c r="D27" s="47"/>
      <c r="E27" s="47"/>
      <c r="F27" s="47"/>
      <c r="G27" s="47"/>
      <c r="H27" s="47"/>
    </row>
    <row r="28" spans="2:8">
      <c r="B28" s="365"/>
      <c r="C28" s="369"/>
      <c r="D28" s="47"/>
      <c r="E28" s="47"/>
      <c r="F28" s="47"/>
      <c r="G28" s="47"/>
      <c r="H28" s="47"/>
    </row>
    <row r="31" spans="2:8" ht="11.25" customHeight="1">
      <c r="B31" s="655" t="s">
        <v>270</v>
      </c>
      <c r="C31" s="655"/>
      <c r="D31" s="655"/>
      <c r="E31" s="655"/>
      <c r="F31" s="655"/>
      <c r="G31" s="655"/>
      <c r="H31" s="655"/>
    </row>
    <row r="32" spans="2:8" ht="20.25" customHeight="1">
      <c r="B32" s="655"/>
      <c r="C32" s="655"/>
      <c r="D32" s="655"/>
      <c r="E32" s="655"/>
      <c r="F32" s="655"/>
      <c r="G32" s="655"/>
      <c r="H32" s="655"/>
    </row>
    <row r="33" spans="2:8" ht="20.25" customHeight="1">
      <c r="B33" s="114"/>
      <c r="C33" s="114"/>
      <c r="D33" s="114"/>
      <c r="E33" s="114"/>
      <c r="F33" s="114"/>
      <c r="G33" s="114"/>
      <c r="H33" s="114"/>
    </row>
    <row r="34" spans="2:8">
      <c r="G34" s="40"/>
      <c r="H34" s="40"/>
    </row>
    <row r="35" spans="2:8">
      <c r="B35" s="44"/>
      <c r="C35" s="56" t="s">
        <v>116</v>
      </c>
      <c r="D35" s="56" t="s">
        <v>117</v>
      </c>
      <c r="E35" s="84" t="s">
        <v>118</v>
      </c>
      <c r="F35" s="56" t="s">
        <v>119</v>
      </c>
      <c r="G35" s="40"/>
      <c r="H35" s="40"/>
    </row>
    <row r="36" spans="2:8">
      <c r="B36" s="64" t="s">
        <v>120</v>
      </c>
      <c r="C36" s="58">
        <v>0</v>
      </c>
      <c r="D36" s="58">
        <f>'Modelo de Ingresos'!E20</f>
        <v>4343070</v>
      </c>
      <c r="E36" s="81">
        <v>7732815.2000000002</v>
      </c>
      <c r="F36" s="58">
        <f>'Modelo de Ingresos'!G20</f>
        <v>13260335</v>
      </c>
      <c r="G36" s="40"/>
      <c r="H36" s="40"/>
    </row>
    <row r="37" spans="2:8">
      <c r="B37" s="65" t="s">
        <v>121</v>
      </c>
      <c r="C37" s="58">
        <v>0</v>
      </c>
      <c r="D37" s="58">
        <f>'Modelo de Egresos'!F11</f>
        <v>4673343</v>
      </c>
      <c r="E37" s="85">
        <f>SUM(E38:E40)</f>
        <v>5549035.0899999999</v>
      </c>
      <c r="F37" s="85">
        <f>'Modelo de Egresos'!F13</f>
        <v>6247603.2000000002</v>
      </c>
      <c r="G37" s="40"/>
      <c r="H37" s="40"/>
    </row>
    <row r="38" spans="2:8">
      <c r="B38" s="66" t="s">
        <v>3</v>
      </c>
      <c r="C38" s="62">
        <v>0</v>
      </c>
      <c r="D38" s="62">
        <f>'Modelo de Egresos'!C11</f>
        <v>702966</v>
      </c>
      <c r="E38" s="86">
        <f>'Modelo de Egresos'!C12</f>
        <v>833448</v>
      </c>
      <c r="F38" s="86">
        <f>'Modelo de Egresos'!C13</f>
        <v>967380</v>
      </c>
      <c r="G38" s="40"/>
      <c r="H38" s="40"/>
    </row>
    <row r="39" spans="2:8">
      <c r="B39" s="66" t="s">
        <v>4</v>
      </c>
      <c r="C39" s="62">
        <v>0</v>
      </c>
      <c r="D39" s="62">
        <f>'Modelo de Egresos'!D11</f>
        <v>39177</v>
      </c>
      <c r="E39" s="82">
        <v>82387.09</v>
      </c>
      <c r="F39" s="86">
        <f>'Modelo de Egresos'!D13</f>
        <v>155623.20000000001</v>
      </c>
      <c r="G39" s="40"/>
      <c r="H39" s="40"/>
    </row>
    <row r="40" spans="2:8">
      <c r="B40" s="66" t="s">
        <v>5</v>
      </c>
      <c r="C40" s="62">
        <v>0</v>
      </c>
      <c r="D40" s="62">
        <f>'Modelo de Egresos'!E11</f>
        <v>3931200</v>
      </c>
      <c r="E40" s="86">
        <f>'Modelo de Egresos'!E12</f>
        <v>4633200</v>
      </c>
      <c r="F40" s="86">
        <f>'Modelo de Egresos'!E13</f>
        <v>5124600</v>
      </c>
      <c r="G40" s="40"/>
      <c r="H40" s="40"/>
    </row>
    <row r="41" spans="2:8">
      <c r="B41" s="67" t="s">
        <v>129</v>
      </c>
      <c r="C41" s="58">
        <v>0</v>
      </c>
      <c r="D41" s="58">
        <f>D36-D37</f>
        <v>-330273</v>
      </c>
      <c r="E41" s="85">
        <f>E36-E37</f>
        <v>2183780.1100000003</v>
      </c>
      <c r="F41" s="85">
        <f>F36-F37</f>
        <v>7012731.7999999998</v>
      </c>
      <c r="G41" s="40"/>
      <c r="H41" s="40"/>
    </row>
    <row r="42" spans="2:8">
      <c r="B42" s="68" t="s">
        <v>122</v>
      </c>
      <c r="C42" s="74">
        <v>0</v>
      </c>
      <c r="D42" s="74">
        <f>D36*3%</f>
        <v>130292.09999999999</v>
      </c>
      <c r="E42" s="59">
        <f>E36*3%</f>
        <v>231984.45600000001</v>
      </c>
      <c r="F42" s="59">
        <f>F36*3%</f>
        <v>397810.05</v>
      </c>
      <c r="G42" s="40"/>
      <c r="H42" s="40"/>
    </row>
    <row r="43" spans="2:8">
      <c r="B43" s="68" t="s">
        <v>123</v>
      </c>
      <c r="C43" s="30">
        <v>0</v>
      </c>
      <c r="D43" s="30">
        <v>0</v>
      </c>
      <c r="E43" s="87">
        <f>(E41-E42-Amortizaciones!F42)*0.35</f>
        <v>683128.4789000001</v>
      </c>
      <c r="F43" s="87">
        <f>(F41-F42-Amortizaciones!J21)*0.35</f>
        <v>2246013.1550499997</v>
      </c>
      <c r="G43" s="40"/>
      <c r="H43" s="40"/>
    </row>
    <row r="44" spans="2:8">
      <c r="B44" s="68"/>
      <c r="C44" s="30"/>
      <c r="D44" s="30"/>
      <c r="E44" s="87"/>
      <c r="F44" s="87"/>
      <c r="G44" s="40"/>
      <c r="H44" s="40"/>
    </row>
    <row r="45" spans="2:8">
      <c r="B45" s="69" t="s">
        <v>124</v>
      </c>
      <c r="C45" s="341">
        <f>'Modelo de Inversion'!D22</f>
        <v>886998.58</v>
      </c>
      <c r="D45" s="330">
        <v>57497</v>
      </c>
      <c r="E45" s="342">
        <v>70950.289999999994</v>
      </c>
      <c r="F45" s="342">
        <v>70950.289999999994</v>
      </c>
      <c r="G45" s="40"/>
      <c r="H45" s="40"/>
    </row>
    <row r="46" spans="2:8">
      <c r="B46" s="70" t="s">
        <v>125</v>
      </c>
      <c r="C46" s="75">
        <v>-886998.58</v>
      </c>
      <c r="D46" s="331">
        <f>D41-D42-D43-D45</f>
        <v>-518062.1</v>
      </c>
      <c r="E46" s="83">
        <f>E41-E42-E43</f>
        <v>1268667.1751000001</v>
      </c>
      <c r="F46" s="73">
        <f>F41-F42-F43-F45</f>
        <v>4297958.3049499998</v>
      </c>
      <c r="G46" s="40"/>
      <c r="H46" s="40"/>
    </row>
    <row r="47" spans="2:8">
      <c r="B47" s="60"/>
      <c r="C47" s="40"/>
      <c r="D47" s="40"/>
      <c r="E47" s="40"/>
      <c r="F47" s="40"/>
      <c r="G47" s="40"/>
      <c r="H47" s="40"/>
    </row>
    <row r="48" spans="2:8">
      <c r="B48" s="70" t="s">
        <v>126</v>
      </c>
      <c r="C48" s="72">
        <v>0.7</v>
      </c>
      <c r="D48" s="40"/>
      <c r="E48" s="40"/>
      <c r="F48" s="40"/>
      <c r="G48" s="40"/>
      <c r="H48" s="40"/>
    </row>
    <row r="49" spans="2:8">
      <c r="B49" s="61"/>
      <c r="C49" s="40"/>
      <c r="D49" s="40"/>
      <c r="E49" s="40"/>
      <c r="F49" s="40"/>
      <c r="G49" s="40"/>
      <c r="H49" s="40"/>
    </row>
    <row r="50" spans="2:8">
      <c r="B50" s="70" t="s">
        <v>127</v>
      </c>
      <c r="C50" s="71">
        <f>NPV(C48,C46,D46,E46,F46)</f>
        <v>71798.590783156411</v>
      </c>
      <c r="D50" s="40"/>
      <c r="E50" s="40"/>
      <c r="F50" s="40"/>
      <c r="G50" s="40"/>
      <c r="H50" s="40"/>
    </row>
    <row r="51" spans="2:8">
      <c r="B51" s="70" t="s">
        <v>128</v>
      </c>
      <c r="C51" s="72">
        <f>IRR(C46:F46,C48)</f>
        <v>0.77020764424534982</v>
      </c>
      <c r="D51" s="40"/>
      <c r="E51" s="40"/>
      <c r="F51" s="40"/>
      <c r="G51" s="40"/>
      <c r="H51" s="40"/>
    </row>
    <row r="52" spans="2:8">
      <c r="B52" s="40"/>
      <c r="C52" s="40"/>
      <c r="D52" s="40"/>
      <c r="E52" s="40"/>
      <c r="F52" s="40"/>
      <c r="G52" s="40"/>
      <c r="H52" s="40"/>
    </row>
  </sheetData>
  <mergeCells count="3">
    <mergeCell ref="B6:H7"/>
    <mergeCell ref="C9:E9"/>
    <mergeCell ref="B31:H32"/>
  </mergeCells>
  <hyperlinks>
    <hyperlink ref="B37" location="'Modelo de Egresos'!A1" display="Egresos" xr:uid="{00000000-0004-0000-0D00-00000B000000}"/>
    <hyperlink ref="B36" location="'Modelo de Ingresos'!A1" display="Ingresos" xr:uid="{00000000-0004-0000-0D00-00000A000000}"/>
    <hyperlink ref="B45" location="'Modelo de inversión'!A1" display="Inversión" xr:uid="{00000000-0004-0000-0D00-000009000000}"/>
  </hyperlinks>
  <pageMargins left="0.7" right="0.7" top="0.75" bottom="0.75" header="0.3" footer="0.3"/>
  <ignoredErrors>
    <ignoredError sqref="E46" formula="1"/>
  </ignoredErrors>
  <drawing r:id="rId1"/>
</worksheet>
</file>

<file path=xl/worksheets/sheet16.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D491E-C3C9-4D7D-ABF4-682E63E2F034}">
  <dimension ref="B1:L53"/>
  <sheetViews>
    <sheetView showGridLines="0" workbookViewId="0">
      <selection activeCell="H10" sqref="H10"/>
    </sheetView>
  </sheetViews>
  <sheetFormatPr baseColWidth="10" defaultRowHeight="15"/>
  <cols>
    <col min="1" max="1" width="5.85546875" customWidth="1"/>
    <col min="2" max="2" width="24" customWidth="1"/>
    <col min="3" max="3" width="19.5703125" customWidth="1"/>
    <col min="4" max="5" width="18.5703125" customWidth="1"/>
    <col min="6" max="6" width="18" customWidth="1"/>
  </cols>
  <sheetData>
    <row r="1" spans="2:8" s="9" customFormat="1"/>
    <row r="2" spans="2:8" s="9" customFormat="1"/>
    <row r="3" spans="2:8" s="9" customFormat="1"/>
    <row r="4" spans="2:8" s="9" customFormat="1"/>
    <row r="6" spans="2:8">
      <c r="B6" s="428"/>
      <c r="C6" s="428"/>
      <c r="D6" s="428"/>
      <c r="E6" s="428"/>
      <c r="F6" s="428"/>
      <c r="G6" s="428"/>
      <c r="H6" s="428"/>
    </row>
    <row r="7" spans="2:8">
      <c r="B7" s="428"/>
      <c r="C7" s="428"/>
      <c r="D7" s="428"/>
      <c r="E7" s="428"/>
      <c r="F7" s="428"/>
      <c r="G7" s="428"/>
      <c r="H7" s="428"/>
    </row>
    <row r="9" spans="2:8" ht="18.75">
      <c r="C9" s="656"/>
      <c r="D9" s="656"/>
      <c r="E9" s="656"/>
    </row>
    <row r="12" spans="2:8">
      <c r="B12" s="44"/>
      <c r="C12" s="56" t="s">
        <v>187</v>
      </c>
      <c r="D12" s="56" t="s">
        <v>49</v>
      </c>
      <c r="E12" s="56" t="s">
        <v>50</v>
      </c>
      <c r="F12" s="56" t="s">
        <v>51</v>
      </c>
    </row>
    <row r="13" spans="2:8">
      <c r="B13" s="64" t="s">
        <v>120</v>
      </c>
      <c r="C13" s="58">
        <v>0</v>
      </c>
      <c r="D13" s="58">
        <f>0+('Modelo de Ingresos'!E20)</f>
        <v>4343070</v>
      </c>
      <c r="E13" s="58">
        <f>0+('Modelo de Ingresos'!F20)</f>
        <v>8787290</v>
      </c>
      <c r="F13" s="58">
        <f>0+('Modelo de Ingresos'!G20)</f>
        <v>13260335</v>
      </c>
    </row>
    <row r="14" spans="2:8">
      <c r="B14" s="65" t="s">
        <v>121</v>
      </c>
      <c r="C14" s="58">
        <v>0</v>
      </c>
      <c r="D14" s="58">
        <f>0+('Modelo de Egresos'!F11)</f>
        <v>4673343</v>
      </c>
      <c r="E14" s="58">
        <f>0+('Modelo de Egresos'!F12)</f>
        <v>5560269.7000000002</v>
      </c>
      <c r="F14" s="58">
        <f>0+('Modelo de Egresos'!F13)</f>
        <v>6247603.2000000002</v>
      </c>
    </row>
    <row r="15" spans="2:8">
      <c r="B15" s="66" t="s">
        <v>3</v>
      </c>
      <c r="C15" s="62">
        <v>0</v>
      </c>
      <c r="D15" s="62">
        <f>0+('Modelo de Egresos'!C11)</f>
        <v>702966</v>
      </c>
      <c r="E15" s="62">
        <f>0+('Modelo de Egresos'!C12)</f>
        <v>833448</v>
      </c>
      <c r="F15" s="62">
        <f>0+('Modelo de Egresos'!C13)</f>
        <v>967380</v>
      </c>
    </row>
    <row r="16" spans="2:8">
      <c r="B16" s="66" t="s">
        <v>4</v>
      </c>
      <c r="C16" s="62">
        <v>0</v>
      </c>
      <c r="D16" s="62">
        <f>0+('Modelo de Egresos'!D11)</f>
        <v>39177</v>
      </c>
      <c r="E16" s="62">
        <f>0+('Modelo de Egresos'!D12)</f>
        <v>93621.699999999983</v>
      </c>
      <c r="F16" s="62">
        <f>0+('Modelo de Egresos'!D13)</f>
        <v>155623.20000000001</v>
      </c>
    </row>
    <row r="17" spans="2:12">
      <c r="B17" s="66" t="s">
        <v>5</v>
      </c>
      <c r="C17" s="62">
        <v>0</v>
      </c>
      <c r="D17" s="62">
        <f>0+('Modelo de Egresos'!E11)</f>
        <v>3931200</v>
      </c>
      <c r="E17" s="62">
        <f>0+('Modelo de Egresos'!E12)</f>
        <v>4633200</v>
      </c>
      <c r="F17" s="62">
        <f>0+('Modelo de Egresos'!E13)</f>
        <v>5124600</v>
      </c>
    </row>
    <row r="18" spans="2:12">
      <c r="B18" s="67" t="s">
        <v>129</v>
      </c>
      <c r="C18" s="58">
        <v>0</v>
      </c>
      <c r="D18" s="58">
        <f>0+(D13-D14)</f>
        <v>-330273</v>
      </c>
      <c r="E18" s="58">
        <f>0+(E13-E14)</f>
        <v>3227020.3</v>
      </c>
      <c r="F18" s="58">
        <f>0+(F13-F14)</f>
        <v>7012731.7999999998</v>
      </c>
    </row>
    <row r="19" spans="2:12">
      <c r="B19" s="68" t="s">
        <v>122</v>
      </c>
      <c r="C19" s="74">
        <v>0</v>
      </c>
      <c r="D19" s="74">
        <f>0+(D13*3%)</f>
        <v>130292.09999999999</v>
      </c>
      <c r="E19" s="74">
        <f>0+(E13*3%)</f>
        <v>263618.7</v>
      </c>
      <c r="F19" s="74">
        <f>0+(F13*3%)</f>
        <v>397810.05</v>
      </c>
    </row>
    <row r="20" spans="2:12">
      <c r="B20" s="68" t="s">
        <v>123</v>
      </c>
      <c r="C20" s="30">
        <v>0</v>
      </c>
      <c r="D20" s="30">
        <v>0</v>
      </c>
      <c r="E20" s="30">
        <f>0+('Presupuesto Financiero'!E18)</f>
        <v>976441.11669999978</v>
      </c>
      <c r="F20" s="30">
        <f>0+('Presupuesto Financiero'!F18)</f>
        <v>2246013.1550499997</v>
      </c>
    </row>
    <row r="21" spans="2:12">
      <c r="B21" s="68"/>
      <c r="C21" s="30"/>
      <c r="D21" s="30"/>
      <c r="E21" s="30"/>
      <c r="F21" s="30"/>
    </row>
    <row r="22" spans="2:12">
      <c r="B22" s="69" t="s">
        <v>124</v>
      </c>
      <c r="C22" s="63">
        <f>0+('Modelo de Inversion'!D22)</f>
        <v>886998.58</v>
      </c>
      <c r="D22" s="330">
        <f>0+('Presupuesto Financiero'!D20)</f>
        <v>57497</v>
      </c>
      <c r="E22" s="330">
        <f>0+('Presupuesto Financiero'!E20)</f>
        <v>70950.290000000008</v>
      </c>
      <c r="F22" s="330">
        <f>0+('Presupuesto Financiero'!F20)</f>
        <v>70950.290000000008</v>
      </c>
    </row>
    <row r="23" spans="2:12">
      <c r="B23" s="70" t="s">
        <v>125</v>
      </c>
      <c r="C23" s="75">
        <v>-886998.58</v>
      </c>
      <c r="D23" s="73">
        <f>0+(D18-D19-D20-D22)</f>
        <v>-518062.1</v>
      </c>
      <c r="E23" s="73">
        <f>0+(E18-E19-E20-E22)</f>
        <v>1916010.1932999999</v>
      </c>
      <c r="F23" s="73">
        <f>0+(F18-F19-F20-F22)</f>
        <v>4297958.3049499998</v>
      </c>
    </row>
    <row r="24" spans="2:12">
      <c r="B24" s="60"/>
      <c r="C24" s="40"/>
      <c r="D24" s="48"/>
      <c r="E24" s="48"/>
      <c r="F24" s="48"/>
    </row>
    <row r="25" spans="2:12">
      <c r="B25" s="70" t="s">
        <v>126</v>
      </c>
      <c r="C25" s="72">
        <v>0.7</v>
      </c>
      <c r="D25" s="48"/>
      <c r="E25" s="48"/>
      <c r="F25" s="48"/>
    </row>
    <row r="26" spans="2:12">
      <c r="B26" s="61"/>
      <c r="C26" s="40"/>
      <c r="D26" s="48"/>
      <c r="E26" s="48"/>
      <c r="F26" s="48"/>
    </row>
    <row r="27" spans="2:12">
      <c r="B27" s="70" t="s">
        <v>127</v>
      </c>
      <c r="C27" s="71">
        <f>0+(NPV(C25,C23,D23,E23,F23))</f>
        <v>203559.84016235446</v>
      </c>
      <c r="D27" s="48"/>
      <c r="E27" s="48"/>
      <c r="F27" s="48"/>
    </row>
    <row r="28" spans="2:12">
      <c r="B28" s="70" t="s">
        <v>128</v>
      </c>
      <c r="C28" s="72">
        <f>0+(IRR(C23:F23,C25))</f>
        <v>0.89836785311739509</v>
      </c>
      <c r="D28" s="48"/>
      <c r="E28" s="48"/>
      <c r="F28" s="48"/>
    </row>
    <row r="32" spans="2:12" ht="15" customHeight="1">
      <c r="B32" s="655" t="s">
        <v>272</v>
      </c>
      <c r="C32" s="655"/>
      <c r="D32" s="655"/>
      <c r="E32" s="655"/>
      <c r="F32" s="655"/>
      <c r="G32" s="655"/>
      <c r="H32" s="655"/>
      <c r="I32" s="655"/>
      <c r="J32" s="655"/>
      <c r="K32" s="655"/>
      <c r="L32" s="112"/>
    </row>
    <row r="33" spans="2:12" ht="15" customHeight="1">
      <c r="B33" s="655"/>
      <c r="C33" s="655"/>
      <c r="D33" s="655"/>
      <c r="E33" s="655"/>
      <c r="F33" s="655"/>
      <c r="G33" s="655"/>
      <c r="H33" s="655"/>
      <c r="I33" s="655"/>
      <c r="J33" s="655"/>
      <c r="K33" s="655"/>
      <c r="L33" s="112"/>
    </row>
    <row r="36" spans="2:12">
      <c r="B36" s="44"/>
      <c r="C36" s="56" t="s">
        <v>116</v>
      </c>
      <c r="D36" s="56" t="s">
        <v>117</v>
      </c>
      <c r="E36" s="56" t="s">
        <v>118</v>
      </c>
      <c r="F36" s="351" t="s">
        <v>119</v>
      </c>
    </row>
    <row r="37" spans="2:12">
      <c r="B37" s="64" t="s">
        <v>120</v>
      </c>
      <c r="C37" s="58">
        <v>0</v>
      </c>
      <c r="D37" s="58">
        <f>'Modelo de Ingresos'!E20</f>
        <v>4343070</v>
      </c>
      <c r="E37" s="58">
        <f>'Modelo de Ingresos'!F20</f>
        <v>8787290</v>
      </c>
      <c r="F37" s="352">
        <v>9680044.5500000007</v>
      </c>
    </row>
    <row r="38" spans="2:12">
      <c r="B38" s="65" t="s">
        <v>121</v>
      </c>
      <c r="C38" s="58">
        <v>0</v>
      </c>
      <c r="D38" s="58">
        <f>'Modelo de Egresos'!F11</f>
        <v>4673343</v>
      </c>
      <c r="E38" s="85">
        <f>SUM(E39:E41)</f>
        <v>5560269.7000000002</v>
      </c>
      <c r="F38" s="85">
        <f>SUM(F39:F41)</f>
        <v>6190022.6899999995</v>
      </c>
    </row>
    <row r="39" spans="2:12">
      <c r="B39" s="66" t="s">
        <v>3</v>
      </c>
      <c r="C39" s="62">
        <v>0</v>
      </c>
      <c r="D39" s="62">
        <f>'Modelo de Egresos'!C11</f>
        <v>702966</v>
      </c>
      <c r="E39" s="86">
        <f>'Modelo de Egresos'!C12</f>
        <v>833448</v>
      </c>
      <c r="F39" s="86">
        <f>'Presupuesto Financiero'!F13</f>
        <v>967380</v>
      </c>
    </row>
    <row r="40" spans="2:12">
      <c r="B40" s="66" t="s">
        <v>4</v>
      </c>
      <c r="C40" s="62">
        <v>0</v>
      </c>
      <c r="D40" s="62">
        <f>'Modelo de Egresos'!D11</f>
        <v>39177</v>
      </c>
      <c r="E40" s="62">
        <f>'Modelo de Egresos'!D12</f>
        <v>93621.699999999983</v>
      </c>
      <c r="F40" s="349">
        <v>98042.69</v>
      </c>
    </row>
    <row r="41" spans="2:12">
      <c r="B41" s="66" t="s">
        <v>5</v>
      </c>
      <c r="C41" s="62">
        <v>0</v>
      </c>
      <c r="D41" s="62">
        <f>'Modelo de Egresos'!E11</f>
        <v>3931200</v>
      </c>
      <c r="E41" s="86">
        <v>4633200</v>
      </c>
      <c r="F41" s="86">
        <v>5124600</v>
      </c>
    </row>
    <row r="42" spans="2:12">
      <c r="B42" s="67" t="s">
        <v>129</v>
      </c>
      <c r="C42" s="58">
        <v>0</v>
      </c>
      <c r="D42" s="58">
        <f>D37-D38</f>
        <v>-330273</v>
      </c>
      <c r="E42" s="58">
        <f>E37-E38</f>
        <v>3227020.3</v>
      </c>
      <c r="F42" s="85">
        <f>F37-F38</f>
        <v>3490021.8600000013</v>
      </c>
    </row>
    <row r="43" spans="2:12">
      <c r="B43" s="68" t="s">
        <v>122</v>
      </c>
      <c r="C43" s="74">
        <v>0</v>
      </c>
      <c r="D43" s="74">
        <f>D37*3%</f>
        <v>130292.09999999999</v>
      </c>
      <c r="E43" s="74">
        <f>E37*3%</f>
        <v>263618.7</v>
      </c>
      <c r="F43" s="59">
        <f>'Presupuesto Financiero'!F17</f>
        <v>397810.05</v>
      </c>
    </row>
    <row r="44" spans="2:12">
      <c r="B44" s="68" t="s">
        <v>123</v>
      </c>
      <c r="C44" s="30">
        <v>0</v>
      </c>
      <c r="D44" s="30">
        <v>0</v>
      </c>
      <c r="E44" s="30">
        <f>(E42-E43-Amortizaciones!F42)*0.35</f>
        <v>1037190.5599999998</v>
      </c>
      <c r="F44" s="87">
        <f>'Presupuesto Financiero'!F18</f>
        <v>2246013.1550499997</v>
      </c>
    </row>
    <row r="45" spans="2:12">
      <c r="B45" s="68"/>
      <c r="C45" s="30"/>
      <c r="D45" s="30"/>
      <c r="E45" s="30"/>
      <c r="F45" s="87"/>
    </row>
    <row r="46" spans="2:12">
      <c r="B46" s="69" t="s">
        <v>124</v>
      </c>
      <c r="C46" s="341">
        <f>'Modelo de Inversion'!D22</f>
        <v>886998.58</v>
      </c>
      <c r="D46" s="330">
        <f>'Escenario 1'!D22</f>
        <v>57497</v>
      </c>
      <c r="E46" s="330">
        <f>'Escenario 1'!E22</f>
        <v>70950.290000000008</v>
      </c>
      <c r="F46" s="342">
        <v>70950.289999999994</v>
      </c>
    </row>
    <row r="47" spans="2:12">
      <c r="B47" s="70" t="s">
        <v>125</v>
      </c>
      <c r="C47" s="75">
        <v>-886998.58</v>
      </c>
      <c r="D47" s="331">
        <f>D42-D43-D44-D46</f>
        <v>-518062.1</v>
      </c>
      <c r="E47" s="73">
        <f>E42-E43-E44-E46</f>
        <v>1855260.7499999998</v>
      </c>
      <c r="F47" s="254">
        <f>F42-F43-F44-F46</f>
        <v>775248.36495000171</v>
      </c>
    </row>
    <row r="48" spans="2:12">
      <c r="B48" s="60"/>
      <c r="C48" s="40"/>
      <c r="D48" s="48"/>
      <c r="E48" s="48"/>
      <c r="F48" s="48"/>
    </row>
    <row r="49" spans="2:8">
      <c r="B49" s="70" t="s">
        <v>126</v>
      </c>
      <c r="C49" s="72">
        <v>0.7</v>
      </c>
      <c r="D49" s="48"/>
      <c r="E49" s="48"/>
      <c r="F49" s="48"/>
    </row>
    <row r="50" spans="2:8">
      <c r="B50" s="61"/>
      <c r="C50" s="40"/>
      <c r="D50" s="48"/>
      <c r="E50" s="48"/>
      <c r="F50" s="48"/>
    </row>
    <row r="51" spans="2:8" ht="17.25">
      <c r="B51" s="70" t="s">
        <v>127</v>
      </c>
      <c r="C51" s="71">
        <f>NPV(C49,C47,D47,E47,F47)</f>
        <v>-230580.55490116237</v>
      </c>
      <c r="D51" s="48"/>
      <c r="E51" s="48"/>
      <c r="F51" s="88"/>
    </row>
    <row r="52" spans="2:8">
      <c r="B52" s="70" t="s">
        <v>128</v>
      </c>
      <c r="C52" s="72">
        <f>IRR(C47:F47,C49)</f>
        <v>0.38382433013019424</v>
      </c>
      <c r="D52" s="48"/>
      <c r="E52" s="48"/>
      <c r="F52" s="48"/>
      <c r="H52" s="116" t="s">
        <v>153</v>
      </c>
    </row>
    <row r="53" spans="2:8" ht="20.25" customHeight="1"/>
  </sheetData>
  <mergeCells count="3">
    <mergeCell ref="B32:K33"/>
    <mergeCell ref="B6:H7"/>
    <mergeCell ref="C9:E9"/>
  </mergeCells>
  <hyperlinks>
    <hyperlink ref="B38" location="'Modelo de Egresos'!A1" display="Egresos" xr:uid="{00000000-0004-0000-0D00-000008000000}"/>
    <hyperlink ref="B37" location="'Modelo de Ingresos'!A1" display="Ingresos" xr:uid="{00000000-0004-0000-0D00-000007000000}"/>
    <hyperlink ref="B46" location="'Modelo de inversión'!A1" display="Inversión" xr:uid="{00000000-0004-0000-0D00-000006000000}"/>
    <hyperlink ref="H52" location="'Plan de Contingencia 2'!A1" display="Plan de Contingencia" xr:uid="{F5617774-9D95-402C-9216-EB472FCF083B}"/>
    <hyperlink ref="B14" location="'Modelo de Egresos'!A1" display="Egresos" xr:uid="{51BE0B5B-100C-4699-9418-2907B516031B}"/>
    <hyperlink ref="B13" location="'Modelo de Ingresos'!A1" display="Ingresos" xr:uid="{D40A84F5-EF73-48F8-960A-048C03C68155}"/>
    <hyperlink ref="B22" location="'Modelo de inversión'!A1" display="Inversión" xr:uid="{C909BBF6-E3C8-4600-BB1B-7D1A2336F8E4}"/>
  </hyperlinks>
  <pageMargins left="0.7" right="0.7" top="0.75" bottom="0.75" header="0.3" footer="0.3"/>
  <drawing r:id="rId1"/>
  <mc:AlternateContent xmlns:mc="http://schemas.openxmlformats.org/markup-compatibility/2006">
    <mc:Choice Requires="v">
      <legacyDrawing r:id="rId2"/>
    </mc:Choice>
  </mc:AlternateContent>
</worksheet>
</file>

<file path=xl/worksheets/sheet17.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AB55"/>
  <sheetViews>
    <sheetView showGridLines="0" topLeftCell="A30" zoomScale="84" zoomScaleNormal="84" workbookViewId="0">
      <selection activeCell="P12" sqref="P12"/>
    </sheetView>
  </sheetViews>
  <sheetFormatPr baseColWidth="10" defaultRowHeight="15"/>
  <cols>
    <col min="1" max="1" width="3.5703125" customWidth="1"/>
    <col min="2" max="2" width="29" customWidth="1"/>
    <col min="3" max="3" width="14.7109375" customWidth="1"/>
    <col min="4" max="4" width="19.85546875" customWidth="1"/>
    <col min="5" max="5" width="20.85546875" customWidth="1"/>
    <col min="6" max="6" width="21" customWidth="1"/>
    <col min="7" max="7" width="13.7109375" customWidth="1"/>
    <col min="8" max="8" width="13.140625" customWidth="1"/>
  </cols>
  <sheetData>
    <row r="1" spans="2:28" s="9" customFormat="1"/>
    <row r="2" spans="2:28" s="9" customFormat="1"/>
    <row r="3" spans="2:28" s="9" customFormat="1"/>
    <row r="4" spans="2:28" s="9" customFormat="1"/>
    <row r="6" spans="2:28" ht="15" customHeight="1">
      <c r="B6" s="428" t="s">
        <v>30</v>
      </c>
      <c r="C6" s="428"/>
      <c r="D6" s="428"/>
      <c r="E6" s="428"/>
      <c r="F6" s="428"/>
      <c r="G6" s="428"/>
      <c r="H6" s="428"/>
      <c r="I6" s="428"/>
      <c r="J6" s="428"/>
      <c r="K6" s="428"/>
      <c r="L6" s="111"/>
      <c r="M6" s="111"/>
      <c r="N6" s="111"/>
      <c r="O6" s="111"/>
      <c r="P6" s="10"/>
      <c r="Q6" s="10"/>
      <c r="R6" s="10"/>
      <c r="S6" s="10"/>
      <c r="T6" s="10"/>
      <c r="U6" s="10"/>
      <c r="V6" s="10"/>
      <c r="W6" s="10"/>
      <c r="X6" s="10"/>
      <c r="Y6" s="10"/>
      <c r="Z6" s="10"/>
      <c r="AA6" s="10"/>
      <c r="AB6" s="10"/>
    </row>
    <row r="7" spans="2:28" ht="15" customHeight="1">
      <c r="B7" s="428"/>
      <c r="C7" s="428"/>
      <c r="D7" s="428"/>
      <c r="E7" s="428"/>
      <c r="F7" s="428"/>
      <c r="G7" s="428"/>
      <c r="H7" s="428"/>
      <c r="I7" s="428"/>
      <c r="J7" s="428"/>
      <c r="K7" s="428"/>
      <c r="L7" s="111"/>
      <c r="M7" s="111"/>
      <c r="N7" s="111"/>
      <c r="O7" s="111"/>
      <c r="P7" s="10"/>
      <c r="Q7" s="10"/>
      <c r="R7" s="10"/>
      <c r="S7" s="10"/>
      <c r="T7" s="10"/>
      <c r="U7" s="10"/>
      <c r="V7" s="10"/>
      <c r="W7" s="10"/>
      <c r="X7" s="10"/>
      <c r="Y7" s="10"/>
      <c r="Z7" s="10"/>
      <c r="AA7" s="10"/>
      <c r="AB7" s="10"/>
    </row>
    <row r="9" spans="2:28" ht="15" customHeight="1"/>
    <row r="10" spans="2:28" ht="15" customHeight="1"/>
    <row r="14" spans="2:28" ht="15" customHeight="1">
      <c r="B14" s="657"/>
      <c r="C14" s="657"/>
      <c r="D14" s="657"/>
      <c r="E14" s="657"/>
      <c r="F14" s="657"/>
      <c r="G14" s="657"/>
      <c r="H14" s="657"/>
      <c r="I14" s="657"/>
      <c r="J14" s="657"/>
    </row>
    <row r="15" spans="2:28" ht="15" customHeight="1">
      <c r="B15" s="657"/>
      <c r="C15" s="657"/>
      <c r="D15" s="657"/>
      <c r="E15" s="657"/>
      <c r="F15" s="657"/>
      <c r="G15" s="657"/>
      <c r="H15" s="657"/>
      <c r="I15" s="657"/>
      <c r="J15" s="657"/>
    </row>
    <row r="36" spans="2:11" s="40" customFormat="1" ht="15" customHeight="1">
      <c r="B36" s="428" t="s">
        <v>30</v>
      </c>
      <c r="C36" s="428"/>
      <c r="D36" s="428"/>
      <c r="E36" s="428"/>
      <c r="F36" s="428"/>
      <c r="G36" s="428"/>
      <c r="H36" s="428"/>
      <c r="I36" s="428"/>
      <c r="J36" s="428"/>
      <c r="K36" s="428"/>
    </row>
    <row r="37" spans="2:11" ht="15" customHeight="1">
      <c r="B37" s="428"/>
      <c r="C37" s="428"/>
      <c r="D37" s="428"/>
      <c r="E37" s="428"/>
      <c r="F37" s="428"/>
      <c r="G37" s="428"/>
      <c r="H37" s="428"/>
      <c r="I37" s="428"/>
      <c r="J37" s="428"/>
      <c r="K37" s="428"/>
    </row>
    <row r="38" spans="2:11" ht="15" customHeight="1">
      <c r="B38" s="115"/>
      <c r="C38" s="115"/>
      <c r="D38" s="115"/>
      <c r="E38" s="115"/>
      <c r="F38" s="115"/>
      <c r="G38" s="115"/>
      <c r="H38" s="115"/>
      <c r="I38" s="115"/>
      <c r="J38" s="115"/>
      <c r="K38" s="115"/>
    </row>
    <row r="39" spans="2:11">
      <c r="B39" s="44"/>
      <c r="C39" s="56" t="s">
        <v>116</v>
      </c>
      <c r="D39" s="56" t="s">
        <v>117</v>
      </c>
      <c r="E39" s="89" t="s">
        <v>118</v>
      </c>
      <c r="F39" s="56" t="s">
        <v>119</v>
      </c>
      <c r="G39" s="658"/>
      <c r="H39" s="659"/>
      <c r="I39" s="659"/>
      <c r="J39" s="659"/>
      <c r="K39" s="659"/>
    </row>
    <row r="40" spans="2:11">
      <c r="B40" s="64" t="s">
        <v>120</v>
      </c>
      <c r="C40" s="58">
        <v>0</v>
      </c>
      <c r="D40" s="58">
        <v>4343070</v>
      </c>
      <c r="E40" s="90">
        <v>4595752.67</v>
      </c>
      <c r="F40" s="58">
        <v>13260335</v>
      </c>
      <c r="G40" s="658"/>
      <c r="H40" s="659"/>
      <c r="I40" s="659"/>
      <c r="J40" s="659"/>
      <c r="K40" s="659"/>
    </row>
    <row r="41" spans="2:11" ht="15" customHeight="1">
      <c r="B41" s="65" t="s">
        <v>121</v>
      </c>
      <c r="C41" s="58">
        <v>0</v>
      </c>
      <c r="D41" s="58">
        <v>4673343</v>
      </c>
      <c r="E41" s="90">
        <f>SUM(E42:E44)</f>
        <v>3796150.19</v>
      </c>
      <c r="F41" s="58">
        <f>SUM(F42:F44)</f>
        <v>6247603.2000000002</v>
      </c>
      <c r="G41" s="658"/>
      <c r="H41" s="659"/>
      <c r="I41" s="659"/>
      <c r="J41" s="659"/>
      <c r="K41" s="659"/>
    </row>
    <row r="42" spans="2:11" ht="15" customHeight="1">
      <c r="B42" s="66" t="s">
        <v>3</v>
      </c>
      <c r="C42" s="62">
        <v>0</v>
      </c>
      <c r="D42" s="62">
        <f>'Modelo de Egresos'!C11</f>
        <v>702966</v>
      </c>
      <c r="E42" s="86">
        <f>'Modelo de Egresos'!C12</f>
        <v>833448</v>
      </c>
      <c r="F42" s="62">
        <f>'Modelo de Egresos'!C13</f>
        <v>967380</v>
      </c>
      <c r="G42" s="658"/>
      <c r="H42" s="659"/>
      <c r="I42" s="659"/>
      <c r="J42" s="659"/>
      <c r="K42" s="659"/>
    </row>
    <row r="43" spans="2:11" ht="15" customHeight="1">
      <c r="B43" s="66" t="s">
        <v>4</v>
      </c>
      <c r="C43" s="62">
        <v>0</v>
      </c>
      <c r="D43" s="62">
        <f>'Modelo de Egresos'!D11</f>
        <v>39177</v>
      </c>
      <c r="E43" s="346">
        <v>44002.19</v>
      </c>
      <c r="F43" s="62">
        <f>'Modelo de Egresos'!D13</f>
        <v>155623.20000000001</v>
      </c>
      <c r="G43" s="658"/>
      <c r="H43" s="659"/>
      <c r="I43" s="659"/>
      <c r="J43" s="659"/>
      <c r="K43" s="659"/>
    </row>
    <row r="44" spans="2:11" ht="15" customHeight="1">
      <c r="B44" s="66" t="s">
        <v>5</v>
      </c>
      <c r="C44" s="62">
        <v>0</v>
      </c>
      <c r="D44" s="62">
        <f>'Modelo de Egresos'!E11</f>
        <v>3931200</v>
      </c>
      <c r="E44" s="346">
        <v>2918700</v>
      </c>
      <c r="F44" s="62">
        <f>'Modelo de Egresos'!E13</f>
        <v>5124600</v>
      </c>
      <c r="G44" s="658"/>
      <c r="H44" s="659"/>
      <c r="I44" s="659"/>
      <c r="J44" s="659"/>
      <c r="K44" s="659"/>
    </row>
    <row r="45" spans="2:11" ht="15" customHeight="1">
      <c r="B45" s="67" t="s">
        <v>129</v>
      </c>
      <c r="C45" s="58">
        <v>0</v>
      </c>
      <c r="D45" s="58">
        <f>D40-D41</f>
        <v>-330273</v>
      </c>
      <c r="E45" s="58">
        <f>E40-E41</f>
        <v>799602.48</v>
      </c>
      <c r="F45" s="58">
        <f>F40-F41</f>
        <v>7012731.7999999998</v>
      </c>
      <c r="G45" s="658"/>
      <c r="H45" s="659"/>
      <c r="I45" s="659"/>
      <c r="J45" s="659"/>
      <c r="K45" s="659"/>
    </row>
    <row r="46" spans="2:11" ht="15" customHeight="1">
      <c r="B46" s="68" t="s">
        <v>122</v>
      </c>
      <c r="C46" s="74">
        <v>0</v>
      </c>
      <c r="D46" s="74">
        <f>D40*3%</f>
        <v>130292.09999999999</v>
      </c>
      <c r="E46" s="74">
        <f>E40*3%</f>
        <v>137872.58009999999</v>
      </c>
      <c r="F46" s="74">
        <f>F40*3%</f>
        <v>397810.05</v>
      </c>
      <c r="G46" s="658"/>
      <c r="H46" s="659"/>
      <c r="I46" s="659"/>
      <c r="J46" s="659"/>
      <c r="K46" s="659"/>
    </row>
    <row r="47" spans="2:11" ht="15" customHeight="1">
      <c r="B47" s="68" t="s">
        <v>123</v>
      </c>
      <c r="C47" s="30">
        <v>0</v>
      </c>
      <c r="D47" s="30">
        <v>0</v>
      </c>
      <c r="E47" s="30">
        <v>0</v>
      </c>
      <c r="F47" s="30">
        <f>(F45-F46-Amortizaciones!J21)*0.35</f>
        <v>2246013.1550499997</v>
      </c>
      <c r="G47" s="658"/>
      <c r="H47" s="659"/>
      <c r="I47" s="659"/>
      <c r="J47" s="659"/>
      <c r="K47" s="659"/>
    </row>
    <row r="48" spans="2:11" ht="15" customHeight="1">
      <c r="B48" s="68"/>
      <c r="C48" s="30"/>
      <c r="D48" s="30"/>
      <c r="E48" s="30"/>
      <c r="F48" s="30"/>
      <c r="G48" s="658"/>
      <c r="H48" s="659"/>
      <c r="I48" s="659"/>
      <c r="J48" s="659"/>
      <c r="K48" s="659"/>
    </row>
    <row r="49" spans="2:11">
      <c r="B49" s="69" t="s">
        <v>124</v>
      </c>
      <c r="C49" s="341">
        <v>886998.58</v>
      </c>
      <c r="D49" s="30">
        <v>57497</v>
      </c>
      <c r="E49" s="30">
        <v>70950.289999999994</v>
      </c>
      <c r="F49" s="30">
        <v>70950.289999999994</v>
      </c>
      <c r="G49" s="658"/>
      <c r="H49" s="659"/>
      <c r="I49" s="659"/>
      <c r="J49" s="659"/>
      <c r="K49" s="659"/>
    </row>
    <row r="50" spans="2:11">
      <c r="B50" s="70" t="s">
        <v>125</v>
      </c>
      <c r="C50" s="75">
        <v>-886998.58</v>
      </c>
      <c r="D50" s="73">
        <f>D45-D46-D47-D49</f>
        <v>-518062.1</v>
      </c>
      <c r="E50" s="91">
        <f>E45-E46-E47-E49</f>
        <v>590779.60989999992</v>
      </c>
      <c r="F50" s="73">
        <f>F45-F46-F47-F49</f>
        <v>4297958.3049499998</v>
      </c>
      <c r="G50" s="658"/>
      <c r="H50" s="659"/>
      <c r="I50" s="659"/>
      <c r="J50" s="659"/>
      <c r="K50" s="659"/>
    </row>
    <row r="51" spans="2:11">
      <c r="B51" s="60"/>
      <c r="C51" s="40"/>
      <c r="D51" s="48"/>
      <c r="E51" s="48"/>
      <c r="F51" s="48"/>
    </row>
    <row r="52" spans="2:11">
      <c r="B52" s="70" t="s">
        <v>126</v>
      </c>
      <c r="C52" s="72">
        <v>0.7</v>
      </c>
      <c r="D52" s="48"/>
      <c r="E52" s="48"/>
      <c r="F52" s="48"/>
    </row>
    <row r="53" spans="2:11">
      <c r="B53" s="61"/>
      <c r="C53" s="40"/>
      <c r="D53" s="48"/>
      <c r="E53" s="482"/>
      <c r="F53" s="482"/>
      <c r="G53" s="482"/>
      <c r="H53" s="482"/>
    </row>
    <row r="54" spans="2:11" ht="17.25">
      <c r="B54" s="70" t="s">
        <v>127</v>
      </c>
      <c r="C54" s="71">
        <f>NPV(C52,C50,D50,E50,F50)</f>
        <v>-66179.745304773576</v>
      </c>
      <c r="D54" s="48"/>
      <c r="E54" s="344"/>
      <c r="F54" s="347"/>
      <c r="G54" s="344"/>
      <c r="H54" s="344"/>
    </row>
    <row r="55" spans="2:11">
      <c r="B55" s="70" t="s">
        <v>128</v>
      </c>
      <c r="C55" s="72">
        <f>IRR(C50:F50,C52)</f>
        <v>0.63526301107421612</v>
      </c>
      <c r="D55" s="48"/>
      <c r="E55" s="344"/>
      <c r="F55" s="344"/>
      <c r="G55" s="348"/>
      <c r="H55" s="348"/>
    </row>
  </sheetData>
  <mergeCells count="5">
    <mergeCell ref="E53:H53"/>
    <mergeCell ref="B6:K7"/>
    <mergeCell ref="B36:K37"/>
    <mergeCell ref="B14:J15"/>
    <mergeCell ref="G39:K50"/>
  </mergeCells>
  <hyperlinks>
    <hyperlink ref="B49" location="'Modelo de inversión'!A1" display="Inversión" xr:uid="{00000000-0004-0000-0E00-000000000000}"/>
    <hyperlink ref="B40" location="'Modelo de Ingresos'!A1" display="Ingresos" xr:uid="{00000000-0004-0000-0E00-000001000000}"/>
    <hyperlink ref="B41" location="'Modelo de Egresos'!A1" display="Egresos" xr:uid="{00000000-0004-0000-0E00-000002000000}"/>
  </hyperlinks>
  <pageMargins left="0.25" right="0.25" top="0.75" bottom="0.75" header="0.3" footer="0.3"/>
  <pageSetup paperSize="5" orientation="landscape" r:id="rId1"/>
  <drawing r:id="rId2"/>
  <mc:AlternateContent xmlns:mc="http://schemas.openxmlformats.org/markup-compatibility/2006">
    <mc:Choice Requires="v">
      <legacyDrawing r:id="rId3"/>
    </mc:Choice>
  </mc:AlternateContent>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A5D4-6EB9-4375-99DB-FF055E1502F1}">
  <dimension ref="B1:AB53"/>
  <sheetViews>
    <sheetView showGridLines="0" topLeftCell="A30" zoomScale="90" zoomScaleNormal="90" workbookViewId="0"/>
  </sheetViews>
  <sheetFormatPr baseColWidth="10" defaultRowHeight="15"/>
  <cols>
    <col min="1" max="1" width="2.28515625" customWidth="1"/>
    <col min="2" max="2" width="25.42578125" customWidth="1"/>
    <col min="3" max="3" width="19" customWidth="1"/>
    <col min="4" max="4" width="19.42578125" customWidth="1"/>
    <col min="5" max="5" width="19" customWidth="1"/>
    <col min="6" max="6" width="17.140625" customWidth="1"/>
  </cols>
  <sheetData>
    <row r="1" spans="2:28" s="9" customFormat="1"/>
    <row r="2" spans="2:28" s="9" customFormat="1"/>
    <row r="3" spans="2:28" s="9" customFormat="1"/>
    <row r="4" spans="2:28" s="9" customFormat="1"/>
    <row r="6" spans="2:28" ht="15" customHeight="1">
      <c r="B6" s="428" t="s">
        <v>30</v>
      </c>
      <c r="C6" s="428"/>
      <c r="D6" s="428"/>
      <c r="E6" s="428"/>
      <c r="F6" s="428"/>
      <c r="G6" s="428"/>
      <c r="H6" s="428"/>
      <c r="I6" s="428"/>
      <c r="J6" s="428"/>
      <c r="K6" s="428"/>
      <c r="L6" s="111"/>
      <c r="M6" s="111"/>
      <c r="N6" s="111"/>
      <c r="O6" s="111"/>
      <c r="P6" s="10"/>
      <c r="Q6" s="10"/>
      <c r="R6" s="10"/>
      <c r="S6" s="10"/>
      <c r="T6" s="10"/>
      <c r="U6" s="10"/>
      <c r="V6" s="10"/>
      <c r="W6" s="10"/>
      <c r="X6" s="10"/>
      <c r="Y6" s="10"/>
      <c r="Z6" s="10"/>
      <c r="AA6" s="10"/>
      <c r="AB6" s="10"/>
    </row>
    <row r="7" spans="2:28" ht="15" customHeight="1">
      <c r="B7" s="428"/>
      <c r="C7" s="428"/>
      <c r="D7" s="428"/>
      <c r="E7" s="428"/>
      <c r="F7" s="428"/>
      <c r="G7" s="428"/>
      <c r="H7" s="428"/>
      <c r="I7" s="428"/>
      <c r="J7" s="428"/>
      <c r="K7" s="428"/>
      <c r="L7" s="111"/>
      <c r="M7" s="111"/>
      <c r="N7" s="111"/>
      <c r="O7" s="111"/>
      <c r="P7" s="10"/>
      <c r="Q7" s="10"/>
      <c r="R7" s="10"/>
      <c r="S7" s="10"/>
      <c r="T7" s="10"/>
      <c r="U7" s="10"/>
      <c r="V7" s="10"/>
      <c r="W7" s="10"/>
      <c r="X7" s="10"/>
      <c r="Y7" s="10"/>
      <c r="Z7" s="10"/>
      <c r="AA7" s="10"/>
      <c r="AB7" s="10"/>
    </row>
    <row r="34" spans="2:11" ht="15" customHeight="1">
      <c r="B34" s="428" t="s">
        <v>30</v>
      </c>
      <c r="C34" s="428"/>
      <c r="D34" s="428"/>
      <c r="E34" s="428"/>
      <c r="F34" s="428"/>
      <c r="G34" s="428"/>
      <c r="H34" s="428"/>
      <c r="I34" s="428"/>
      <c r="J34" s="428"/>
      <c r="K34" s="428"/>
    </row>
    <row r="35" spans="2:11" ht="15" customHeight="1">
      <c r="B35" s="428"/>
      <c r="C35" s="428"/>
      <c r="D35" s="428"/>
      <c r="E35" s="428"/>
      <c r="F35" s="428"/>
      <c r="G35" s="428"/>
      <c r="H35" s="428"/>
      <c r="I35" s="428"/>
      <c r="J35" s="428"/>
      <c r="K35" s="428"/>
    </row>
    <row r="36" spans="2:11" ht="18">
      <c r="B36" s="115"/>
      <c r="C36" s="115"/>
      <c r="D36" s="115"/>
      <c r="E36" s="115"/>
      <c r="F36" s="115"/>
      <c r="G36" s="115"/>
      <c r="H36" s="115"/>
      <c r="I36" s="115"/>
      <c r="J36" s="115"/>
      <c r="K36" s="115"/>
    </row>
    <row r="37" spans="2:11">
      <c r="B37" s="44"/>
      <c r="C37" s="56" t="s">
        <v>116</v>
      </c>
      <c r="D37" s="56" t="s">
        <v>117</v>
      </c>
      <c r="E37" s="56" t="s">
        <v>118</v>
      </c>
      <c r="F37" s="84" t="s">
        <v>119</v>
      </c>
      <c r="G37" s="658"/>
      <c r="H37" s="659"/>
      <c r="I37" s="659"/>
      <c r="J37" s="659"/>
      <c r="K37" s="659"/>
    </row>
    <row r="38" spans="2:11">
      <c r="B38" s="64" t="s">
        <v>120</v>
      </c>
      <c r="C38" s="58">
        <v>0</v>
      </c>
      <c r="D38" s="58">
        <v>4343070</v>
      </c>
      <c r="E38" s="85">
        <v>8787290</v>
      </c>
      <c r="F38" s="81">
        <v>11616053.460000001</v>
      </c>
      <c r="G38" s="658"/>
      <c r="H38" s="659"/>
      <c r="I38" s="659"/>
      <c r="J38" s="659"/>
      <c r="K38" s="659"/>
    </row>
    <row r="39" spans="2:11">
      <c r="B39" s="65" t="s">
        <v>121</v>
      </c>
      <c r="C39" s="58">
        <v>0</v>
      </c>
      <c r="D39" s="58">
        <f>SUM(D40:D42)</f>
        <v>4663343</v>
      </c>
      <c r="E39" s="85">
        <f>SUM(E40:E42)</f>
        <v>5560269.7000000002</v>
      </c>
      <c r="F39" s="58">
        <f>SUM(F40:F42)</f>
        <v>6251631.2199999997</v>
      </c>
      <c r="G39" s="658"/>
      <c r="H39" s="659"/>
      <c r="I39" s="659"/>
      <c r="J39" s="659"/>
      <c r="K39" s="659"/>
    </row>
    <row r="40" spans="2:11">
      <c r="B40" s="66" t="s">
        <v>3</v>
      </c>
      <c r="C40" s="62">
        <v>0</v>
      </c>
      <c r="D40" s="62">
        <v>702966</v>
      </c>
      <c r="E40" s="86">
        <v>833448</v>
      </c>
      <c r="F40" s="82">
        <v>1009380</v>
      </c>
      <c r="G40" s="658"/>
      <c r="H40" s="659"/>
      <c r="I40" s="659"/>
      <c r="J40" s="659"/>
      <c r="K40" s="659"/>
    </row>
    <row r="41" spans="2:11">
      <c r="B41" s="66" t="s">
        <v>4</v>
      </c>
      <c r="C41" s="62">
        <v>0</v>
      </c>
      <c r="D41" s="62">
        <v>39177</v>
      </c>
      <c r="E41" s="86">
        <v>93621.7</v>
      </c>
      <c r="F41" s="82">
        <v>117651.22</v>
      </c>
      <c r="G41" s="658"/>
      <c r="H41" s="659"/>
      <c r="I41" s="659"/>
      <c r="J41" s="659"/>
      <c r="K41" s="659"/>
    </row>
    <row r="42" spans="2:11">
      <c r="B42" s="66" t="s">
        <v>5</v>
      </c>
      <c r="C42" s="62">
        <v>0</v>
      </c>
      <c r="D42" s="62">
        <v>3921200</v>
      </c>
      <c r="E42" s="86">
        <v>4633200</v>
      </c>
      <c r="F42" s="62">
        <v>5124600</v>
      </c>
      <c r="G42" s="658"/>
      <c r="H42" s="659"/>
      <c r="I42" s="659"/>
      <c r="J42" s="659"/>
      <c r="K42" s="659"/>
    </row>
    <row r="43" spans="2:11">
      <c r="B43" s="67" t="s">
        <v>129</v>
      </c>
      <c r="C43" s="58">
        <v>0</v>
      </c>
      <c r="D43" s="58">
        <f>D38-D39</f>
        <v>-320273</v>
      </c>
      <c r="E43" s="85">
        <f>E38-E39</f>
        <v>3227020.3</v>
      </c>
      <c r="F43" s="58">
        <f>F38-F39</f>
        <v>5364422.2400000012</v>
      </c>
      <c r="G43" s="658"/>
      <c r="H43" s="659"/>
      <c r="I43" s="659"/>
      <c r="J43" s="659"/>
      <c r="K43" s="659"/>
    </row>
    <row r="44" spans="2:11">
      <c r="B44" s="68" t="s">
        <v>122</v>
      </c>
      <c r="C44" s="74">
        <v>0</v>
      </c>
      <c r="D44" s="74">
        <f>D38*3%</f>
        <v>130292.09999999999</v>
      </c>
      <c r="E44" s="59">
        <f>E38*3%</f>
        <v>263618.7</v>
      </c>
      <c r="F44" s="74">
        <f>'Escenario 1'!F19</f>
        <v>397810.05</v>
      </c>
      <c r="G44" s="658"/>
      <c r="H44" s="659"/>
      <c r="I44" s="659"/>
      <c r="J44" s="659"/>
      <c r="K44" s="659"/>
    </row>
    <row r="45" spans="2:11">
      <c r="B45" s="68" t="s">
        <v>123</v>
      </c>
      <c r="C45" s="30">
        <v>0</v>
      </c>
      <c r="D45" s="30">
        <v>0</v>
      </c>
      <c r="E45" s="87">
        <f>'Escenario 1'!E20</f>
        <v>976441.11669999978</v>
      </c>
      <c r="F45" s="30">
        <f>'Escenario 1'!F20</f>
        <v>2246013.1550499997</v>
      </c>
      <c r="G45" s="658"/>
      <c r="H45" s="659"/>
      <c r="I45" s="659"/>
      <c r="J45" s="659"/>
      <c r="K45" s="659"/>
    </row>
    <row r="46" spans="2:11">
      <c r="B46" s="68"/>
      <c r="C46" s="30"/>
      <c r="D46" s="30"/>
      <c r="E46" s="87"/>
      <c r="F46" s="30"/>
      <c r="G46" s="658"/>
      <c r="H46" s="659"/>
      <c r="I46" s="659"/>
      <c r="J46" s="659"/>
      <c r="K46" s="659"/>
    </row>
    <row r="47" spans="2:11">
      <c r="B47" s="69" t="s">
        <v>124</v>
      </c>
      <c r="C47" s="341">
        <v>886998.58</v>
      </c>
      <c r="D47" s="30">
        <v>57497</v>
      </c>
      <c r="E47" s="30">
        <v>70950.289999999994</v>
      </c>
      <c r="F47" s="30">
        <v>70950.289999999994</v>
      </c>
      <c r="G47" s="658"/>
      <c r="H47" s="659"/>
      <c r="I47" s="659"/>
      <c r="J47" s="659"/>
      <c r="K47" s="659"/>
    </row>
    <row r="48" spans="2:11">
      <c r="B48" s="70" t="s">
        <v>125</v>
      </c>
      <c r="C48" s="75">
        <v>-886998.58</v>
      </c>
      <c r="D48" s="73">
        <f>D43-D44-D45-D47</f>
        <v>-508062.1</v>
      </c>
      <c r="E48" s="73">
        <f>E43-E44-E45-E47</f>
        <v>1916010.1932999999</v>
      </c>
      <c r="F48" s="83">
        <f>F43-F44-F45-F47</f>
        <v>2649648.7449500016</v>
      </c>
      <c r="G48" s="658"/>
      <c r="H48" s="659"/>
      <c r="I48" s="659"/>
      <c r="J48" s="659"/>
      <c r="K48" s="659"/>
    </row>
    <row r="49" spans="2:8">
      <c r="B49" s="60"/>
      <c r="C49" s="40"/>
      <c r="D49" s="48"/>
      <c r="E49" s="48"/>
      <c r="F49" s="48"/>
    </row>
    <row r="50" spans="2:8">
      <c r="B50" s="70" t="s">
        <v>126</v>
      </c>
      <c r="C50" s="72">
        <v>0.7</v>
      </c>
      <c r="D50" s="48"/>
      <c r="E50" s="48"/>
      <c r="F50" s="48"/>
    </row>
    <row r="51" spans="2:8">
      <c r="B51" s="61"/>
      <c r="C51" s="40"/>
      <c r="D51" s="48"/>
      <c r="E51" s="482"/>
      <c r="F51" s="482"/>
      <c r="G51" s="482"/>
      <c r="H51" s="482"/>
    </row>
    <row r="52" spans="2:8" ht="17.25">
      <c r="B52" s="70" t="s">
        <v>127</v>
      </c>
      <c r="C52" s="71">
        <f>NPV(C50,C48,D48,E48,F48)</f>
        <v>9667.338875253301</v>
      </c>
      <c r="D52" s="48"/>
      <c r="E52" s="345"/>
      <c r="F52" s="347"/>
      <c r="G52" s="345"/>
      <c r="H52" s="345"/>
    </row>
    <row r="53" spans="2:8">
      <c r="B53" s="70" t="s">
        <v>128</v>
      </c>
      <c r="C53" s="72">
        <f>IRR(C48:F48,C50)</f>
        <v>0.71068652325025217</v>
      </c>
      <c r="D53" s="48"/>
      <c r="E53" s="345"/>
      <c r="F53" s="345"/>
      <c r="G53" s="348"/>
      <c r="H53" s="348"/>
    </row>
  </sheetData>
  <mergeCells count="4">
    <mergeCell ref="B6:K7"/>
    <mergeCell ref="B34:K35"/>
    <mergeCell ref="G37:K48"/>
    <mergeCell ref="E51:H51"/>
  </mergeCells>
  <hyperlinks>
    <hyperlink ref="B47" location="'Modelo de inversión'!A1" display="Inversión" xr:uid="{A17F70F8-1A6A-4753-B8FB-CB70A2004FA0}"/>
    <hyperlink ref="B38" location="'Modelo de Ingresos'!A1" display="Ingresos" xr:uid="{5BB00323-784B-42F1-B678-2AB6B59ADD2C}"/>
    <hyperlink ref="B39" location="'Modelo de Egresos'!A1" display="Egresos" xr:uid="{6D7A4F0D-C0CD-4975-932C-A3916886AE1C}"/>
  </hyperlinks>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Caratula</vt:lpstr>
      <vt:lpstr>Indice</vt:lpstr>
      <vt:lpstr>Hipotesis</vt:lpstr>
      <vt:lpstr>Modelo de Ingresos</vt:lpstr>
      <vt:lpstr>Proyeccion de Ventas</vt:lpstr>
      <vt:lpstr>Costos Fijos</vt:lpstr>
      <vt:lpstr>Costos Variables</vt:lpstr>
      <vt:lpstr>Costos RRHH</vt:lpstr>
      <vt:lpstr>Modelo de Egresos</vt:lpstr>
      <vt:lpstr>Modelo de Inversion</vt:lpstr>
      <vt:lpstr>Amortizaciones</vt:lpstr>
      <vt:lpstr>Presupuesto Financiero</vt:lpstr>
      <vt:lpstr>Matriz de Riesgo</vt:lpstr>
      <vt:lpstr>Escenario 1</vt:lpstr>
      <vt:lpstr>Escenario 2</vt:lpstr>
      <vt:lpstr>Escenario 3</vt:lpstr>
      <vt:lpstr>Plan de Contingencia 1</vt:lpstr>
      <vt:lpstr>Plan de Contingencia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Gonzi</dc:creator>
  <cp:lastModifiedBy>natal</cp:lastModifiedBy>
  <dcterms:created xsi:type="dcterms:W3CDTF">2018-09-04T01:02:10Z</dcterms:created>
  <dcterms:modified xsi:type="dcterms:W3CDTF">2020-11-16T13:36:37Z</dcterms:modified>
</cp:coreProperties>
</file>