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 torre admin" sheetId="1" r:id="rId4"/>
    <sheet state="visible" name="pantallas" sheetId="2" r:id="rId5"/>
    <sheet state="visible" name="Mouses" sheetId="3" r:id="rId6"/>
    <sheet state="visible" name="teclados" sheetId="4" r:id="rId7"/>
    <sheet state="visible" name="portatiles" sheetId="5" r:id="rId8"/>
    <sheet state="visible" name="antivirus" sheetId="6" r:id="rId9"/>
    <sheet state="visible" name="licencia de windows" sheetId="7" r:id="rId10"/>
    <sheet state="visible" name=" licencia de office" sheetId="8" r:id="rId11"/>
    <sheet state="visible" name="hosting y dominio" sheetId="9" r:id="rId12"/>
    <sheet state="visible" name="photoshop" sheetId="10" r:id="rId13"/>
    <sheet state="visible" name="internet" sheetId="11" r:id="rId14"/>
    <sheet state="visible" name="Base de datos" sheetId="12" r:id="rId15"/>
    <sheet state="visible" name="VisualStudioCode" sheetId="13" r:id="rId16"/>
    <sheet state="visible" name="Equipo programacion" sheetId="14" r:id="rId17"/>
    <sheet state="visible" name="EJEMPLO" sheetId="15" r:id="rId18"/>
  </sheets>
  <definedNames/>
  <calcPr/>
  <extLst>
    <ext uri="GoogleSheetsCustomDataVersion2">
      <go:sheetsCustomData xmlns:go="http://customooxmlschemas.google.com/" r:id="rId19" roundtripDataChecksum="DdLoOw9e/g4uipx1cjOsuco17U/QT4lCxkrp0CML2rE="/>
    </ext>
  </extLst>
</workbook>
</file>

<file path=xl/sharedStrings.xml><?xml version="1.0" encoding="utf-8"?>
<sst xmlns="http://schemas.openxmlformats.org/spreadsheetml/2006/main" count="632" uniqueCount="378">
  <si>
    <t>CUADRO DE COTIZACIONES</t>
  </si>
  <si>
    <t>Cuadro Comparativo de Cotizaciones  admin</t>
  </si>
  <si>
    <t>computador</t>
  </si>
  <si>
    <t>Torre Xeon</t>
  </si>
  <si>
    <t xml:space="preserve">Presupuestos (a)
</t>
  </si>
  <si>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</si>
  <si>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</si>
  <si>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</si>
  <si>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</si>
  <si>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</si>
  <si>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</si>
  <si>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t>Tipo de cambio</t>
  </si>
  <si>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</si>
  <si>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</si>
  <si>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Nº 1</t>
  </si>
  <si>
    <t>mercado libre</t>
  </si>
  <si>
    <t>https://articulo.mercadolibre.com.co/MCO-1967935192-servidor-dell-t150-xeon-e2336g-16gb-4tb-72k-t150anh1y23v1-_JM#polycard_client=search-nordic&amp;position=5&amp;search_layout=stack&amp;type=item&amp;tracking_id=78cd1bf6-5166-42d9-a978-95be0837212a</t>
  </si>
  <si>
    <t>Torre Servidor Dell Power Edge T150 Xeon E2336G 16Gb 4tb 7.2K T150ANH1Y23V1
Bahias de Discos 4 Bahias para discos 3.5" o 2.5"
Procesador Intel Xeon E-2336 2.9 Ghz Hasta 4.8Ghz 12MB Cache 6 Núcleos 12 Hilos
Memoria Ram 16GB Ddr4 3200mhz</t>
  </si>
  <si>
    <t>DE CONTADO</t>
  </si>
  <si>
    <t>Archivo e impresión
Correo y mensajería
Punto de venta
Finanzas
Servidor Dell Power Edge T150 Xeon E2324G 16Gb 1tb 7.2K T150ANH1Y23V.2</t>
  </si>
  <si>
    <t xml:space="preserve">Nº2 </t>
  </si>
  <si>
    <t>Systore Colombia</t>
  </si>
  <si>
    <t>https://systorecolombia.com/torre/898-servidor-dell-power-edge-t150-xeon-e2324g-16gb-1tb-72k-t150anh1y23v2.html</t>
  </si>
  <si>
    <t>Servidor Dell Power Edge TORRE T150 Xeon E2324G 16Gb 1tb 7.2K T150ANH1Y23V.2 Bahias de Discos4 Bahias para discos 3.5" o 2.5"ProcesadorProcesador Xeon E2324G Quad Core 3.1 Ghz hasta 4.6Ghz 8mb cacheMemoria Ram16GBDdr43200mhzCapacidad Disco1TB HDD 7200 RPMInterfaz de ConexiónSata 6gb/sVelocidad Rotación7.200 rpmECCSiSistema OperativoSin Sistema OperativoSlot de Memoria Ram4 Slots de memoria ram hasta 64gb</t>
  </si>
  <si>
    <t>Nº 3</t>
  </si>
  <si>
    <t>MyM Systech</t>
  </si>
  <si>
    <t>https://mymsystech.com.co/servidores/5173-servidor-del-ldell-poweredge-t150.html?srsltid=AfmBOopou8Wst_St2ai7p60LCYyXbRJE9mZvYwA8rWx5fq7Yfxn_GEXk</t>
  </si>
  <si>
    <t>TORRE El servidor Dell PowerEdge T150 tiene un procesador  Intel Xeon E-2324G con una frecuencia base de 3.10 Ghz y frecuencia turbo máxima de 4.60 Ghz,  4 núcleos, 4 subprocesos.  El servidor Dell PowerEdge T150 tiene un procesador  Intel Xeon E-2324G con una frecuencia base de 3.10 Ghz y frecuencia turbo máxima de 4.60 Ghz,  4 núcleos, 4 subprocesos.  8 Mb caché.  65W</t>
  </si>
  <si>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</si>
  <si>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t>Torre Xeon
teclado
mouse</t>
  </si>
  <si>
    <t>Presupuestos (a)</t>
  </si>
  <si>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</si>
  <si>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</si>
  <si>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</si>
  <si>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</si>
  <si>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</si>
  <si>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</si>
  <si>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</si>
  <si>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</si>
  <si>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Exito</t>
  </si>
  <si>
    <t>https://www.exito.com/monitor-samsung-ips-de-24-full-hd-freesync-75hz-hdmi-f24t35-100849566-mp/p</t>
  </si>
  <si>
    <t xml:space="preserve"> PANTALLA Samsung F24t350</t>
  </si>
  <si>
    <t>contado</t>
  </si>
  <si>
    <t xml:space="preserve"> Tamaño de pantalla (clase) 24 pulgadas
·       Plano 
·       Relación de aspecto 16:09
·       Tipo de panel IPS
·       Brillo típico 250 cd 
·       Brillo mínimo 200 cd 
·       Relación de contraste estático 1000: 1 típico
·       Relación de contraste dinámico Mega
·       Resolución 1.920 x 1.080
·       Tiempo de respuesta 5 GTG ms
·       Ángulo de visión H / V 178 / 178 grados
·       Soporte de color Max 16.7M
·       Gama de colores NTSC 1976 72 por ciento
·       Velocidad de fotogramas máxima 75Hz
·       Eco Saving Plus Sí
·       Modo de ahorro de ojos Sí
·       Sin parpadeo Sí
·       Modo de juego Sí
·       Tamaño de imagen Sí
·       Certificación de Windows Windows 10
·       FreeSync Sí
·       Temporizador de apagado Plus Sí
·       D-Sub 1 EA
·       HDMI 1 EA
·       HDMI versión 1.4
·       Peso del paquete: 4.7 kg
·       Medidas: 418 x 547.7 x 206.5 cm</t>
  </si>
  <si>
    <t>Falabella</t>
  </si>
  <si>
    <t>https://www.falabella.com.co/falabella-co/product/72864653/Monitor-Samsung-24-Pulgadas-Plano-T350F-Tasa-de-Refresco-75HZ/72864653</t>
  </si>
  <si>
    <t>Monitor Samsug F24t350</t>
  </si>
  <si>
    <t>Resolución
1,920 x 1,080
Relación de aspecto
16:9
Brillo (Típico)
250cd/㎡
Relación de contraste estática
1000:1(Typical)
Tiempo de respuesta
5 (GTG）
Frecuencia de actualización
Max 75Hz
Ángulo de visión (HxV)
178°/178°</t>
  </si>
  <si>
    <t>Ktronix</t>
  </si>
  <si>
    <t>https://www.ktronix.com/monitor-samsung-24-pulgadas-t350f-fhd-plano-gris-azul/p/8806090677465</t>
  </si>
  <si>
    <t>Marca
Samsung
Línea
Essential
Modelo
S31C
Modelo alfanumérico
LS24C310EALXZS
Color
Negro
Voltaje
110V
Conectividad
Conexiones del monitor del computador
HDMI, VGA
Cables incluidos
HDMI, Power
Con conexión múltiple
No
Con sintonizador de TV
No
Especificaciones
Es gamer
Sí
Es portátil
No
Con altura ajustable
No
Con función de pivote
No
Con parlantes incorporados
No
Con montaje VESA
Sí
Es reclinable
No
Con cámara
No
Con comando de voz integrado
No
Es giratorio
No
Incluye lápiz
No
Sistemas operativos compatibles
Windows
Otros
Con reducción de luz azul
Sí
Con estabilización de negro
Sí
Con tecnología sin parpadeo
Sí
Pantalla
Tamaño de la pantalla
24 "
Tipo de pantalla
LCD
Tipo de panel
IPS
Tipo de resolución
Full HD
Resolución de la pantalla
1920 px x 1080 px
Es curvo
No
Frecuencia de actualización recomendada
75 Hz
Relación de aspecto
16:9
Cantidad de colores de la pantalla
16,7 millones
Brillo
250 cd/m²
Contraste
3000:1
Ángulo de visión horizontal
178°
Ángulo de visión vertical
178°
Con pantalla táctil
No
Es 3D
No
Es antirreflejo
Sí
Frecuencia máxima de actualización
75 Hz
Tiempo de respuesta GTG
5 ms
Tiempo de respuesta MPRT
5 ms
Tecnologías de sincronización
FreeSync
Idiomas de la pantalla
Inglés
Peso y dimensiones
Altura con soporte
42,2 cm
Largo con soporte
21,7 cm
Ancho con soporte
53,9 cm
Peso con soporte
2,8 kg
Altura sin soporte
32,07 cm
Largo sin soporte
5,38 cm
Ancho sin soporte
53,95 cm
Peso sin soporte
2,5 kg</t>
  </si>
  <si>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</si>
  <si>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</si>
  <si>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</si>
  <si>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</si>
  <si>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</si>
  <si>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</si>
  <si>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</si>
  <si>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</si>
  <si>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</si>
  <si>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Mercado Libre</t>
  </si>
  <si>
    <t>https://articulo.mercadolibre.com.co/MCO-1360885905-mouse-vertical-optico-ergonomico-5-botones-alambrico-usb-_JM?searchVariation=180684823267#polycard_client=search-nordic&amp;searchVariation=180684823267&amp;position=52&amp;search_layout=stack&amp;type=item&amp;tracking_id=0e308cab-3952-4f72-b896-0ab714143114</t>
  </si>
  <si>
    <t>MOUSE 2400 DPI de resolución disponible</t>
  </si>
  <si>
    <t>Marca
Genérica
Línea
MOUSE
Modelo
vertical cable
Sensor
Tipo de sensor
Óptico
Tecnología del sensor
Óptico
Resolución del sensor
1.600 dpi
Tecnología
Con Bluetooth
No</t>
  </si>
  <si>
    <t>https://www.exito.com/mouse-vertical-usb-5-botones-ergonomico-alambrico-400-dpi-123800424/p</t>
  </si>
  <si>
    <t>MOUSE 400 Dpi
5 botones</t>
  </si>
  <si>
    <t xml:space="preserve">ALTURA DE MOUSE:8CM
LARGO DE MOUSE: 9CM
ANCHO DE MOUSE:9CM
CONTENIDO
1 MOUSE ERGONÓMICO CON CABLE TIPO V8
</t>
  </si>
  <si>
    <t>Tecnisoftware</t>
  </si>
  <si>
    <t>https://tecnisoftwareaxm.mercadoshops.com.co/MCO-1476521581-mouse-vertical-ergonomico-optico-alambrico-usb-_JM?searchVariation=184724355283</t>
  </si>
  <si>
    <t xml:space="preserve"> MOUSE CON Resolución del sensor: 1600 dpi
Tipo de sensor: Óptico</t>
  </si>
  <si>
    <t>• Mouse alámbrico vertical
•5 Botones + scroll
•DPI: 2400
• Alta precisión
• Diseño ergonómico vertical
• Plug and play
• Material ABS
Sensor óptico sensible
• Bajo consumo de energía
• Plug and play
• Longitud del cable: 138cm
• Medidas de producto: 10.5x7x8cm
• Peso del producto: 85gr
• Medidas del empaque: 13×7.5×9.2
• Peso con empaque: 120gr
•Compatible con Windows 8/8.1/10/11, Linux y Mac
*CONEXIÓN USB</t>
  </si>
  <si>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</si>
  <si>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</si>
  <si>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</si>
  <si>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</si>
  <si>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</si>
  <si>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</si>
  <si>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</si>
  <si>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</si>
  <si>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</si>
  <si>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https://articulo.mercadolibre.com.co/MCO-2650521646-teclado-alambrico-multifuncional-espanol-oficina-m-200-_JM?searchVariation=181601208026#polycard_client=search-nordic&amp;searchVariation=181601208026&amp;position=35&amp;search_layout=stack&amp;type=item&amp;tracking_id=6af578fd-6704-4a2c-ac7d-87e6a3fd1001</t>
  </si>
  <si>
    <t>TECLADO DE Tamaño aprox. Producto: Teclado: 44 x 14 x 2 cm / Cable: 143 cm
Peso: 480 g.</t>
  </si>
  <si>
    <t>Material: Plástico.
• Tamaño aprox. Producto: Teclado: 44 x 14 x 2 cm / Cable: 143 cm
• Tamaño aprox. Empaque: 46 x 16 x 3 cm
• Peso: 480 g.
• Ideal para diversas actividades como trabajo de oficina, diseño gráfico, videojuegos.
• Con teclas cómodas y respuesta rápida para largas sesiones de uso.
• Compatible con múltiples dispositivos y sistemas operativos.
• Un diseño elegante que complementa cualquier setup, ya sea en casa o en la oficina</t>
  </si>
  <si>
    <t>CompraloenCasa</t>
  </si>
  <si>
    <t>https://compraloencasa.com/products/teclado-alambrico-multifuncional-espanol-oficina-numerico-m-200</t>
  </si>
  <si>
    <t>TECLADO DE Tamaño aprox. Producto: Teclado: 44 x 14 x 2 cm / Cable: 143 cm
Peso: 480 g.</t>
  </si>
  <si>
    <t>Material: Plástico.
Tamaño aprox. Producto: Teclado: 44 x 14 x 2 cm / Cable: 143 cm
Tamaño aprox. Empaque: 46 x 16 x 3 cm
Peso: 480 g.
 Ideal para diversas actividades como trabajo de oficina, diseño gráfico, videojuegos.
Con teclas cómodas y respuesta rápida para largas sesiones de uso.
Compatible con múltiples dispositivos y sistemas operativos.
Un diseño elegante que complementa cualquier setup, ya sea en casa o en la oficina.
Contenido del paquete:
1 Teclado.
100% Nuevo.</t>
  </si>
  <si>
    <t>https://www.falabella.com.co/falabella-co/product/135600644/Teclado-Alambrico-Multifuncional-Espanol-Oficina-Numerico-M-200/135600645</t>
  </si>
  <si>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</si>
  <si>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t>portatil
mouse
teclado</t>
  </si>
  <si>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</si>
  <si>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</si>
  <si>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</si>
  <si>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</si>
  <si>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</si>
  <si>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</si>
  <si>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</si>
  <si>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</si>
  <si>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alkosto</t>
  </si>
  <si>
    <t>https://www.alkosto.com/computador-portatil-lenovo-ideapad-slim-5-14-pulgadas/p/198153696444</t>
  </si>
  <si>
    <t>Computador Portátil LENOVO IdeaPad Slim 5 14" Pulgadas 14IMH9 - Intel Core Ultra 7 - RAM 16GB - Disco SSD 1TB - Gris</t>
  </si>
  <si>
    <t>CONTADO</t>
  </si>
  <si>
    <t>No. Puertos HDMI
1  Puertos
No. Puertos USB
2  Puertos
No. Puertos USB tipo C
2  Puertos
No. Puertos SD
1  Puertos
No. Salidas de Audio
1  Puertos
Otras Tecnologias de Conectividad
Wi-Fi 6E 
Fuentes de Alimentacion de Energia
Batería Recargable Interna 
Tipos de Puertos Entradas y Salidas
Entrada Tarjeta SD 
Puerto HDMI 
Puerto USB 3.2 
Puerto USB Tipo C 
Salida de Audífonos 
Opciones de Conectividad
Bluetooth 
WiFi 
Características Físicas
Unidad CD/DVD Integrada
No tiene Unidad de CD/DVD Integrada 
Resolucion Camara WEB
FHD 1080p 
Caracteristicas del Teclado
Retroiluminado 
Peso
1.46  Kilogramos
Tonalidad de Color
Gris nube 
Imagen y Pantalla
Marca Tarjeta de Video/Grafica
No Tiene Tarjeta Video/Grafica Independiente 
Resolucion Pantalla
WUXGA 
Tamaño Pantalla
14  Pulgadas
Información Adicional Relevante
Caracteristicas Especiales
Lector de Huella 
Tiene Inteligencia Artificial
Sí 
Linea Modelo Referencia
83DA006ELM 
Observaciones Adicionales
Certificación militar MIL-STD-810H 
Aviso Legal
En Los computadores PORTATILES La duración de la batería es un valor aproximado y depende del uso que se le de al equipo. (Los computadores De escritorio NO tienen batería) 
Garantía
12  Meses
Características Técnicas
Duracion de la Bateria
8.7  Horas Aproximadas
Almacenamiento y Procesamiento
Memoria RAM
16 GB 
Tipos de Discos que Incluye
Disco Estado Solido (SSD) 
Marca del Procesador
INTEL 
Modelo del Procesador
Ultra 155H 
Procesador
Intel Core I7 
Capacidad de Disco
Estado Solido SSD 1 TB 
Sistema Operativo
Windows 
Version Sistema Operativo
11 HOME ESPAÑOL 
Velocidad del Procesador
(6P + 8E + 2LPE) / 22T, Turbo máximo hasta 4,8 GHz, 24 MB 
Número de Núcleos (más núcleos más multitareas)
16  Nucleos</t>
  </si>
  <si>
    <t>https://www.falabella.com.co/falabella-co/product/139994118/Portatil-Lenovo-IP-Slim-5-14IMH9-Intel-Core-Ultra-7-16GB-RAM-1TB-SSD-Windows-11-Color-Gris/139994119</t>
  </si>
  <si>
    <t>Portátil Lenovo IP Slim 5 14IMH9 Intel Core Ultra 7 16GB RAM 1TB SSD Windows 11 Color Gris</t>
  </si>
  <si>
    <t>Tamaño de la pantalla	14
Capacidad de almacenamiento	1 TB
Detalle de la garantía	DIRECTAMENTE CON LA MARCA (LENOVO)
Resolución de pantalla	1920x1080
Condición del producto	Nuevo
Memoria RAM	16GB
Núcleos del procesador	16 core
Sistema operativo específico	Windows 11 Home
Procesador	Intel Core Ultra 7
Tipo de computador	Notebook
Procesador específico txt	INTEL CORE ULTRA 7</t>
  </si>
  <si>
    <t>Mercado libre</t>
  </si>
  <si>
    <t>https://articulo.mercadolibre.com.co/MCO-1529683681-portatil-lenovo-ip-slim-5-14imh9-intel-core-ultra-7-155h-14-_JM#polycard_client=search-nordic&amp;position=5&amp;search_layout=stack&amp;type=item&amp;tracking_id=f9cf24b2-3755-4fca-a9b4-0b27a2c3edb3</t>
  </si>
  <si>
    <t>Portátil Lenovo Ip Slim 5 14imh9 Intel Core Ultra 7 155h 14</t>
  </si>
  <si>
    <t>Características del producto
Memoria RAM: 16 GB
Tamaño de la pantalla: 14 "
Con lector de huella digital: Sí
Tipo de resolución: Full HD
Con pantalla táctil: Sí
Duración de la batería: 10 h
Características generales
Marca
Lenovo
Línea
IP Slim 5
Modelo
IP Slim 5 14IMH9
Modelo alfanumérico
14IMH9
Almacenamiento
Capacidad de disco SSD
1 TB
Interfaz del SSD
NVMe
Pantalla
Frecuencia de actualización de la pantalla
60 Hz
Resolución de la pantalla
1920x1080 (FHD)
Con pantalla táctil
Sí
Tamaño de la pantalla
14 "
Tipo de resolución de la pantalla 
Full HD
Relación de aspecto
16:9
Tipo de pantalla
LCD
Gama de colores
100% sRGB
Con pantalla retina
No
Con pantalla antirreflejo
No
Incluye lápiz
No
Peso y dimensiones
Peso
1,4 kg
Ancho
32,2 cm
Profundidad
22,7 cm
Altura
1,9 cm
Conectividad
Puertos de video
HDMI, Usb-c
Puertos USB
1x USB-C, 2x USB 3.1
Cantidad total de puertos USB
3
Cantidad de ranuras para la memoria RAM
2
Con USB
Sí
Con Wi-Fi
Sí
Con HDMI
Sí
Con Bluetooth
Sí
Con salida para audífonos
Sí
Con puerto ethernet
No
Con lector de tarjeta de memoria
No
Otros
Es netbook
No
Optimizado para IA
No
Es kit
No
Memoria
Memoria RAM
16 GB
Tipo de memoria RAM
DDR5
Tipos de memoria de video
DDR5
Memoria de video
16 GB
Velocidad de la memoria RAM
5.200 GHz
Capacidad máxima soportada de la memoria RAM
64 GB
Procesador
Tarjeta gráfica
Intel Iris Xe
Marca del procesador
Intel
Línea del procesador
Core Ultra
Modelo del procesador
155H
Cantidad de núcleos
4
Velocidad máxima del procesador
4,7 GHz
Velocidad mínima del procesador
1,1 GHz
Sistema operativo
Nombre del sistema operativo
Windows
Versión del sistema operativo
Windows 11
Edición del sistema operativo
Home
Especificaciones
Es ultrabook
Sí
Es 2 en 1
No
Es gamer
Sí
Software incluidos
Lenovo Vantage, Windows 11
Con lector de huella digital
Sí
Batería
Tipo de batería
Li-Po
Duración máxima de la batería
10 h
Otros
Modos de sonido
Dolby Audio
Accesorios incluidos
Adaptador de corriente, Funda
Idioma del teclado
Español / Inglés
Cantidad de parlantes
2
Con micrófono
Sí
Con pad numérico
No
Con teclado retroiluminado
Sí
Cámara
Tipo de resolución de video de la cámara web
720p
Resolución de video de la cámara web
1280x720
Resolución de la imagen fija de la cámara web
2 Mpx
Con cámara web
Sí</t>
  </si>
  <si>
    <t xml:space="preserve">(a) Se deben presentar tres (3) presupuestos cuando:   
   El valor del gasto supere el monto de pesos un mil ($ 1.000,00). 
     Se pueden presentar al menos tres (3) solicitudes de cotización (del bien o servicio a contratar) cursadas a tres o más empresas oferentes.
     La selección del proveedor se hará con el criterio del más bajo precio.
     En caso de no contar con tres (3) presupuestos, o no poder seleccionar al proveedor que ofrece menor precio, presentar este cuadro una nota de justificación siguiendo las pautas del ítem    (XX)
</t>
  </si>
  <si>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</si>
  <si>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t>tablet</t>
  </si>
  <si>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</si>
  <si>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</si>
  <si>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</si>
  <si>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</si>
  <si>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</si>
  <si>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</si>
  <si>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</si>
  <si>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</si>
  <si>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McAFFE</t>
  </si>
  <si>
    <t>https://www.mcafee.com/consumer/es-co/landing-page/direct/sem/mtp-family/desktop/shopping.html?csrc=google&amp;csrcl2=pla-shopping&amp;cctype=desktop-brand&amp;ccstype=&amp;ccoe=direct&amp;ccoel2=sem&amp;pkg_id=537&amp;affid=1490&amp;utm_source=bing&amp;utm_medium=paidsearch&amp;utm_campaign=PMax:+es-co:Shopping:Smart&amp;utm_content=&amp;utm_term=&amp;gad_source=1&amp;gclid=Cj0KCQjw4cS-BhDGARIsABg4_J1SAfci2VA6jcSdPYEI1qTo_wfBv6e9zcLWrD81vrYaVAyrtGu-YAEaAhiHEALw_wcB&amp;gclsrc=aw.ds</t>
  </si>
  <si>
    <t>Antivirus McAfee Total Protection 1 Dispositivo - 1 Año</t>
  </si>
  <si>
    <t>expertos en seguridad en linea seguridad de red domestica adeministrador de contraseñas optimicacion de rendimiento</t>
  </si>
  <si>
    <t>ktronix</t>
  </si>
  <si>
    <t>https://www.ktronix.com/pin-antivirus-mcafee-total-protection-1-dispositivo-1-ano/p/7700149170123</t>
  </si>
  <si>
    <t>exito</t>
  </si>
  <si>
    <t>https://www.exito.com/antivirus-mcafee-total-protection-1-dispositivo-1-ano-102553338-mp/p</t>
  </si>
  <si>
    <t>D</t>
  </si>
  <si>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</si>
  <si>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</si>
  <si>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</si>
  <si>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</si>
  <si>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</si>
  <si>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</si>
  <si>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</si>
  <si>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</si>
  <si>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</si>
  <si>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</si>
  <si>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</si>
  <si>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</si>
  <si>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</si>
  <si>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</si>
  <si>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</si>
  <si>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</si>
  <si>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</si>
  <si>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Microsoft</t>
  </si>
  <si>
    <t>https://www.microsoft.com/es-co/d/windows-11-pro/dg7gmgf0d8h4</t>
  </si>
  <si>
    <t>Licencia Windows 11 Pro</t>
  </si>
  <si>
    <t>desarroladoer window modelo fqc- 1053553</t>
  </si>
  <si>
    <t>colombia keys</t>
  </si>
  <si>
    <t>https://colombiakeys.com/producto/windows-11-pro-retail/?srsltid=AfmBOoqf2haR61uCiepAuQonpDNn84GouUjE7iFegVC_nL0pYBTRD6N5</t>
  </si>
  <si>
    <t>desarroladoer window modelo fqc- 1053554</t>
  </si>
  <si>
    <t>revolution sotf colombia</t>
  </si>
  <si>
    <t>https://revolutionsoft.com.co/windows-11/windows-11-pro.html?id_product_attribute=0</t>
  </si>
  <si>
    <t>desarroladoer window modelo fqc- 1053555</t>
  </si>
  <si>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</si>
  <si>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</si>
  <si>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</si>
  <si>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</si>
  <si>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</si>
  <si>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</si>
  <si>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</si>
  <si>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</si>
  <si>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</si>
  <si>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</si>
  <si>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</si>
  <si>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</si>
  <si>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</si>
  <si>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</si>
  <si>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</si>
  <si>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</si>
  <si>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</si>
  <si>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https://www.microsoft.com/es-co/microsoft-365/enterprise/office365-plans-and-pricing</t>
  </si>
  <si>
    <t>Microsoft 365 Empresa Básico anual</t>
  </si>
  <si>
    <t>technology store</t>
  </si>
  <si>
    <t>https://technologystore2006.com/producto/licencia-microsoft-office-365-business-standard-esd/</t>
  </si>
  <si>
    <t>Microsoft 365 Empresa Básico</t>
  </si>
  <si>
    <t>blizhandel24</t>
  </si>
  <si>
    <t>https://blitzhandel24.com/co/microsoft-365-business-standard?sPartner=g_s_CO&amp;number=241821068&amp;gad_source=1&amp;gclid=Cj0KCQjw1um-BhDtARIsABjU5x4GgOWJ0wlpX_iv8ruJweiH9TAgYXKrx87YZFkE7jyy5qGiDrkZwOgaAjZWEALw_wcB</t>
  </si>
  <si>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</si>
  <si>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</si>
  <si>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</si>
  <si>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</si>
  <si>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</si>
  <si>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</si>
  <si>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</si>
  <si>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</si>
  <si>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</si>
  <si>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</si>
  <si>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</si>
  <si>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</si>
  <si>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</si>
  <si>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</si>
  <si>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</si>
  <si>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</si>
  <si>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</si>
  <si>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Colombia latinoamericana hosting</t>
  </si>
  <si>
    <t>https://clientes.latinoamericahosting.com.co/store/hosting</t>
  </si>
  <si>
    <t xml:space="preserve">HOSTING ColHost4 Almacenamiento 100% SSD
</t>
  </si>
  <si>
    <t>LiteSpeed y LSCache
Creador de sitios web
Chat para tu sitio web
Almacenamiento 100% SSD
60 GB de espacio
150 correos corporativos
Email Marketing
∞ Bases de Datos MySQL
Alojamiento para 5 Web
Certificado SSL (https)
500 GB Ancho de banda
Migración gratuita
Inducción
Seguridad Ultra
Velocidad: Muy Alta
Soporte y Asesoría
Garantía de 2 meses
Wordpress/HTML/PHP
Cloud OS y cPanel</t>
  </si>
  <si>
    <t>Go daady</t>
  </si>
  <si>
    <t>https://www.godaddy.com/es/hosting/web-hosting</t>
  </si>
  <si>
    <t>HOSTING Web Hosting Deluxe
10 sitios web
50 GB de almacenamiento NVMe
Panel de control de cPanel
Dominio gratis*
Correo electrónico gratis
SSL gratuito e ilimitado para todos tus sitios web3
Garantía de devolución de dinero por 30 días+</t>
  </si>
  <si>
    <t>Web Hosting Deluxe
10 sitios web
50 GB de almacenamiento NVMe
Panel de control de cPanel
Dominio gratis*
Correo electrónico gratis
SSL gratuito e ilimitado para todos tus sitios web3
Garantía de devolución de dinero por 30 días+</t>
  </si>
  <si>
    <t>IONOS</t>
  </si>
  <si>
    <t>https://www.ionos.com/hosting/web-hosting-affiliate?transaction_id=1025182997c108df771668e394c2fd&amp;itc=RP0VPYCQ-1J1XUL-0Q1429E&amp;ac=OM.US.USt02K418213T7073a&amp;affiliate_id=1471&amp;utm_source=Natural+Intelligence+Ltd&amp;utm_medium=affiliate&amp;utm_campaign=AFF-US-CLA-WHOS-1471-----&amp;utm_content=</t>
  </si>
  <si>
    <t>Cloud Startup 100 sitios web
Hosting administrado para WordPress
~200 000 visitas al mes
100 GB de almacenamiento NVMe
2 000 000 archivos y directorios (inodos)
Plantillas prediseñadas gratis
Migración automática de sitios web gratis
SSL gratis e ilimitado
100 buzones: gratis durante 1 año
HOSTING Copias de seguridad diarias y bajo demanda
Escáner de vulnerabilidades de WordPress
Actualizaciones automáticas inteligentes de WordPress
Aceleración WordPress avanzada
Ancho de banda ilimitado
Dominio gratis (CO$ 36.900)
CDN gratis
Herramientas de WordPress con IA
Herramienta WordPress staging
Dirección IP dedicada
Soporte prioritario</t>
  </si>
  <si>
    <t>Cloud Startup 100 sitios web
Hosting administrado para WordPress
~200 000 visitas al mes
100 GB de almacenamiento NVMe
2 000 000 archivos y directorios (inodos)
Plantillas prediseñadas gratis
Migración automática de sitios web gratis
SSL gratis e ilimitado
100 buzones: gratis durante 1 año
Copias de seguridad diarias y bajo demanda
Escáner de vulnerabilidades de WordPress
Actualizaciones automáticas inteligentes de WordPress
Aceleración WordPress avanzada
Ancho de banda ilimitado
Dominio gratis (CO$ 36.900)
CDN gratis
Herramientas de WordPress con IA
Herramienta WordPress staging
Dirección IP dedicada
Soporte prioritario</t>
  </si>
  <si>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</si>
  <si>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</si>
  <si>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</si>
  <si>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</si>
  <si>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</si>
  <si>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</si>
  <si>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</si>
  <si>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</si>
  <si>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</si>
  <si>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</si>
  <si>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</si>
  <si>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</si>
  <si>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</si>
  <si>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</si>
  <si>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</si>
  <si>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</si>
  <si>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</si>
  <si>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Adobe</t>
  </si>
  <si>
    <t>https://www.adobe.com/co/creativecloud/plans.html?sdid=YSYYFWT9&amp;mv=search&amp;mv2=paidsearch&amp;ef_id=Cj0KCQjwhYS_BhD2ARIsAJTMMQatMgut8SRbcZ5-xRPbMI3ZD9gbclrkB3Jy99iqhbAhW1U5Xm9aRGIaAtOEEALw_wcB:G:s&amp;s_kwcid=AL!3085!3!719979193631!p!!g!!photoshop%20precio!21878873989!169849358773&amp;gad_source=1</t>
  </si>
  <si>
    <t>photoshop 100 GB de espacio en la nube
Tutoriales paso a paso
Adobe Portfolio
Adobe Fonts
Behance
Bibliotecas Creative Cloud
Acceso a las funciones más recientes
500 créditos generativos mensuales</t>
  </si>
  <si>
    <t>"100 GB de espacio en la nube
Tutoriales paso a paso
Adobe Portfolio
Adobe Fonts
Behance
Bibliotecas Creative Cloud
Acceso a las funciones más recientes
500 créditos generativos mensuales"</t>
  </si>
  <si>
    <t>Compara Software</t>
  </si>
  <si>
    <t>https://www.comparasoftware.co/adobe-photoshop-cc</t>
  </si>
  <si>
    <t>Amazon</t>
  </si>
  <si>
    <t>https://www.amazon.es/Creative-Photography-C%C3%B3digo-activaci%C3%B3n-enviado/dp/B07NLKGRR8/ref=sr_1_2?s=software&amp;sr=1-2</t>
  </si>
  <si>
    <t>photoshop100 GB de espacio en la nube
Tutoriales paso a paso
Adobe Portfolio
Adobe Fonts
Behance
Bibliotecas Creative Cloud
Acceso a las funciones más recientes
500 créditos generativos mensuales</t>
  </si>
  <si>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</si>
  <si>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</si>
  <si>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</si>
  <si>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</si>
  <si>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</si>
  <si>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</si>
  <si>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</si>
  <si>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</si>
  <si>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</si>
  <si>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</si>
  <si>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</si>
  <si>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</si>
  <si>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</si>
  <si>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</si>
  <si>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</si>
  <si>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</si>
  <si>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</si>
  <si>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ETB</t>
  </si>
  <si>
    <t>https://etbdigital.com/?utm_adgroup=Localizacion&amp;gad_source=1</t>
  </si>
  <si>
    <t>internet de 910 Mbps</t>
  </si>
  <si>
    <t>910 Mbps</t>
  </si>
  <si>
    <t>Claro</t>
  </si>
  <si>
    <t>https://www.claro.com.co/personas/servicios/servicios-hogar/internet/</t>
  </si>
  <si>
    <t>internet de 900 Mbps</t>
  </si>
  <si>
    <t>900 Mbps</t>
  </si>
  <si>
    <t>Movistar</t>
  </si>
  <si>
    <t>https://ofertas.movistarempresas.com/co-planes-internet?gad_source=1</t>
  </si>
  <si>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</si>
  <si>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</si>
  <si>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</si>
  <si>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</si>
  <si>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</si>
  <si>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</si>
  <si>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</si>
  <si>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</si>
  <si>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</si>
  <si>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</si>
  <si>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</si>
  <si>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</si>
  <si>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</si>
  <si>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</si>
  <si>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</si>
  <si>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</si>
  <si>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</si>
  <si>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https://www.microsoft.com/es-mx/sql-server/sql-server-2022-pricing#xc252a873467341dd82e26c3f1f2ca8b4</t>
  </si>
  <si>
    <t>SQL Server Enterprise</t>
  </si>
  <si>
    <t>Paquete de 2 núcleos</t>
  </si>
  <si>
    <t>Lasus</t>
  </si>
  <si>
    <t>https://lasus.com.co/en/43728-dg7gmgf0m7xv-0003_nfp-licencia-core-sql-server-2022-enterprise-paquete-de-2-n-cleos-nce-nfp-bas-per-1tm-?srsltid=AfmBOorYgRtSvLd6Koz2P-m9_5EAZ0LaybrmusBtDXJp_xdRKOAewHV2</t>
  </si>
  <si>
    <t xml:space="preserve">Licencia Core SQL Server 2022 Enterprise </t>
  </si>
  <si>
    <t>Licencia Core SQL Server 2022 Enterprise - Paquete de 2 Núcleos (NCE NFP BAS PER 1TM)</t>
  </si>
  <si>
    <t>latinkeys</t>
  </si>
  <si>
    <t>https://latinkeys.com/colombia/producto/sql-server-2022-enterprise/</t>
  </si>
  <si>
    <t>SQL Server 2022 Enterprise</t>
  </si>
  <si>
    <t>Licencia Original, vitalicia, reinstalable y transferible de un equipo a otro
Con esta licencia, obtienes el derecho de activar una instancia de servidor físico, virtualización ilimitada y análisis empresariales integrales. La flexibilidad completa que ofrece esta licencia te permite maximizar el rendimiento de tu infraestructura de servidor.
Puntos clave de la licencia:
Licenciamiento Permanente y Reinstalable: Esta licencia es válida de forma indefinida y te permite reinstalarla en caso de formatear el equipo.
Multilenguaje: Puedes utilizar SQL Server Enterprise en varios idiomas para adaptarte a tus usuarios y equipos.
Licencia Válida para 1 Servidor: Esta licencia activará un único servidor sin importar cuántos núcleos tenga.</t>
  </si>
  <si>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</si>
  <si>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</si>
  <si>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</si>
  <si>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</si>
  <si>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</si>
  <si>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</si>
  <si>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</si>
  <si>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</si>
  <si>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</si>
  <si>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</si>
  <si>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</si>
  <si>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</si>
  <si>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</si>
  <si>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</si>
  <si>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</si>
  <si>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</si>
  <si>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</si>
  <si>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https://marketplace.visualstudio.com/items?itemName=ms.vs-enterprise-monthly#overview</t>
  </si>
  <si>
    <t>Visual Studio Enterprise: suscripción mensual</t>
  </si>
  <si>
    <t>lasus</t>
  </si>
  <si>
    <t>https://lasus.com.co/es/visual-studio-professional-2022-nce-com-bas-per-1tm</t>
  </si>
  <si>
    <t>Visual Studio Enterprise</t>
  </si>
  <si>
    <t>https://latinkeys.com/colombia/producto/visual-studio-enterprise-2022-1pc/</t>
  </si>
  <si>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</si>
  <si>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</si>
  <si>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</si>
  <si>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</si>
  <si>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</si>
  <si>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</si>
  <si>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</si>
  <si>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</si>
  <si>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</si>
  <si>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</si>
  <si>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</si>
  <si>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</si>
  <si>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</si>
  <si>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</si>
  <si>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</si>
  <si>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</si>
  <si>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</si>
  <si>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falabella</t>
  </si>
  <si>
    <t>https://www.falabella.com.co/falabella-co/product/141382884/PORTATIL-ASUS-M1502YA-NJ295-AMD-RYZEN-7-7730U-16GB-RAM-1TB-SSD-PANTALLA-15.6%E2%80%9D-FHD/141382885</t>
  </si>
  <si>
    <t xml:space="preserve">PORTÁTIL ASUS M1502YA-NJ295 </t>
  </si>
  <si>
    <t>Requiere IMEI	No
Requiere Serial Number	Si
Incluye	Portátil, cargador, manuales de usuario.
Dimensiones	35.85 x 23.56 x 1.99 cm
Tamaño de la pantalla	15.6
Capacidad de almacenamiento	1 TB
Modelo	M1502YA-NJ295
Características	Cuenta con bluetooth,Cuenta con micrófono,Cuenta con parlantes integrados,Cuenta con wifi
Características de la pantalla	FHD
Cantidad de puertos HDMI	1
Segmento	Diseño
Garantía	1 año
Detalle de la garantía	No aplica garantía por golpes. Garantía 12 meses por defectos de fábrica
Cantidad de puertos USB	4
Resolución de pantalla	1920x1080
Condición del producto	Nuevo
Disco duro secundario	No aplica
Pantalla touch	No
Memoria RAM	16GB
Alto	1.99 cm
Ancho	35.85 cm
Núcleos del procesador	Octa core
Sistema operativo específico	Windows de Prueba
Duración de la batería (hrs)	6
Velocidad de imagen	60Hz
Velocidad de procesamiento (GHz)	2.0 GHz up to 4.5 GHz
Procesador	AMD Ryzen 7
Sistema operativo	Free dos
Tasa de refresco nativa	60 hz
Tipo de computador	Notebook
Tarjeta gráfica específica	AMD Radeon™ Graphics
Procesador específico txt	AMD Ryzen™ 7 7730U
Marca tarjeta gráfica	Integrada
Largo	23.56 cm
Información adicional
======-- TECNOMARKETINK•CO --======
Tecnomarket Ink es una empresa Santandereana con más de 11 años en el mercado, enfocada a la comercialización al por mayor y menor de computadores, accesorios y tecnología de punta.
¡Lo mejor en Tecnología con los precios más bajos!
======-- DESCRIPCION CORTA --======
El ASUS Vivobook 15 M1502YA-NJ295 es un portátil diseñado para ofrecer un rendimiento excepcional y una experiencia visual envolvente. Equipado con un procesador AMD Ryzen™ 7 7730U de 8 núcleos y 16 hilos, con una frecuencia base de 2.0 GHz y hasta 4.5 GHz en modo turbo, este equipo maneja con facilidad tareas exigentes y multitarea intensiva. Su pantalla de 15.6 pulgadas Full HD (1920 x 1080) proporciona imágenes nítidas y claras, complementada por gráficos integrados AMD Radeon™ para una calidad visual superior. Sistema operativo no legitimo.</t>
  </si>
  <si>
    <t>https://articulo.mercadolibre.com.co/MCO-1547008535-portatil-asus-m1502ya-nj295-amd-r7-7730u-16gb-ssd1tb-156fhd-_JM?matt_tool=87083912&amp;matt_word=&amp;matt_source=google&amp;matt_campaign_id=22126928789&amp;matt_ad_group_id=173140661643&amp;matt_match_type=&amp;matt_network=g&amp;matt_device=c&amp;matt_creative=729917879882&amp;matt_keyword=&amp;matt_ad_position=&amp;matt_ad_type=pla&amp;matt_merchant_id=374110731&amp;matt_product_id=MCO1547008535&amp;matt_product_partition_id=2389831149321&amp;matt_target_id=aud-1944942585055:pla-2389831149321&amp;cq_src=google_ads&amp;cq_cmp=22126928789&amp;cq_net=g&amp;cq_plt=gp&amp;cq_med=pla&amp;gad_source=1&amp;gclid=CjwKCAjwwLO_BhB2EiwAx2e-3-qis3Q_c81dCpKrf0UHGJzSEosB-dmCzLsWp_Yq3UXq9iizd0RL3hoCltUQAvD_BwE</t>
  </si>
  <si>
    <t>PORTÁTIL ASUS M1502YA-NJ296</t>
  </si>
  <si>
    <t>PORTATIL ASUS M1502YA-NJ295 AMD RYZEN 7 7730U 16GB-SSD1TB-15.6" FHD
Estampa tu estilo en el mundo con ASUS Vivobook 15, el portátil repleto de funciones que hace que sea fácil hacer las cosas, en cualquier lugar. Todo sobre Vivobook 15 es audaz y mejorado, desde su potente procesador móvil hasta AMD Ryzen™ 7 hasta su pantalla nítida y clara, bisagra plana de 180° con colores modernos y un diseño geométrico elegante. ¡Empieza de nuevo hoy con Vivobook 15!
Características:
Procesador AMD RYZEN 7 7730U
Memoria RAM 16GB
Disco solido 1TB
Pantalla FHD 15.6”
Contenido de la caja:
PORTATIL ASUS M1502YA-NJ295 AMD RYZEN 7 7730U 16GB-SSD1TB-15.6" FHD
Cargador</t>
  </si>
  <si>
    <t>éxito</t>
  </si>
  <si>
    <t>https://www.exito.com/portatil-asus-m1502ya-nj295-amd-ryzen-7-7730u-16gb-ssd1tb-156-pulgadas-fhd-104175311-mp/p</t>
  </si>
  <si>
    <t>PORTÁTIL ASUS M1502YA-NJ297</t>
  </si>
  <si>
    <t>PORTATIL ASUS M1502YA-NJ295 AMD RYZEN 7 7730U 16GB-SSD1TB-15.6" FHD
Estampa tu estilo en el mundo con ASUS Vivobook 15, el portátil repleto de funciones que hace que sea fácil hacer las cosas, en cualquier lugar. Todo sobre Vivobook 15 es audaz y mejorado, desde su potente procesador móvil hasta AMD Ryzen™ 7 hasta su pantalla nítida y clara, bisagra plana de 180° con colores modernos y un diseño geométrico elegante. ¡Empieza de nuevo hoy con Vivobook 15!
Características:
Procesador AMD RYZEN 7 7730U
Memoria RAM 16GB
Disco solido 1TB
Pantalla FHD 15.6”</t>
  </si>
  <si>
    <t>PORTÁTIL ASUS M1502YA-NJ298</t>
  </si>
  <si>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</si>
  <si>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</si>
  <si>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</si>
  <si>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</si>
  <si>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</si>
  <si>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</si>
  <si>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</si>
  <si>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</si>
  <si>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</si>
  <si>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 xml:space="preserve">Cuadro Comparativo de Cotizaciones </t>
  </si>
  <si>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</si>
  <si>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</si>
  <si>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</si>
  <si>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</si>
  <si>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</si>
  <si>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</si>
  <si>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</si>
  <si>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</si>
  <si>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 xml:space="preserve">El server </t>
  </si>
  <si>
    <t>123456789012
agFFSADGHFJ</t>
  </si>
  <si>
    <t>Servr hp de 64 ram procesaor sgfdjfjfjk</t>
  </si>
  <si>
    <t>100 dola</t>
  </si>
  <si>
    <t>suisddodfjkd</t>
  </si>
  <si>
    <t>Pajarito</t>
  </si>
  <si>
    <t>12783293
hdhdhfdhdfh</t>
  </si>
  <si>
    <t>setevrrñ{f</t>
  </si>
  <si>
    <t>100 E</t>
  </si>
  <si>
    <t>2500 e</t>
  </si>
  <si>
    <t>sjjdjjffj</t>
  </si>
  <si>
    <t>compu swervri</t>
  </si>
  <si>
    <t>fgshdajkjbkn.g</t>
  </si>
  <si>
    <t xml:space="preserve">contado </t>
  </si>
  <si>
    <t>tsydfgk</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</si>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</sst>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quot;#,##0.00"/>
    <numFmt numFmtId="165" formatCode="&quot;$&quot;\ #,##0"/>
    <numFmt numFmtId="166" formatCode="&quot;$&quot;\ #,##0;[Red]\-&quot;$&quot;\ #,##0"/>
  </numFmts>
  <fonts count="30">
    <font>
      <sz val="10.0"/>
      <color rgb="FF000000"/>
      <name val="Arial"/>
      <scheme val="minor"/>
    </font>
    <font>
      <b/>
      <sz val="12.0"/>
      <color theme="1"/>
      <name val="Arial"/>
    </font>
    <font/>
    <font>
      <sz val="10.0"/>
      <color theme="1"/>
      <name val="Arial"/>
    </font>
    <font>
      <b/>
      <sz val="10.0"/>
      <color theme="1"/>
      <name val="Arial"/>
    </font>
    <font>
      <b/>
      <sz val="10.0"/>
      <color theme="1"/>
      <name val="Trebuchet MS"/>
    </font>
    <font>
      <b/>
      <u/>
      <sz val="10.0"/>
      <color theme="1"/>
      <name val="Trebuchet MS"/>
    </font>
    <font>
      <i/>
      <sz val="10.0"/>
      <color theme="1"/>
      <name val="Arial"/>
    </font>
    <font>
      <sz val="10.0"/>
      <color theme="1"/>
      <name val="Trebuchet MS"/>
    </font>
    <font>
      <u/>
      <sz val="10.0"/>
      <color rgb="FF0000FF"/>
      <name val="Trebuchet MS"/>
    </font>
    <font>
      <u/>
      <sz val="10.0"/>
      <color rgb="FF0000FF"/>
      <name val="Arial"/>
    </font>
    <font>
      <u/>
      <sz val="10.0"/>
      <color rgb="FF0000FF"/>
      <name val="Trebuchet MS"/>
    </font>
    <font>
      <b/>
      <u/>
      <sz val="10.0"/>
      <color theme="1"/>
      <name val="Trebuchet MS"/>
    </font>
    <font>
      <u/>
      <sz val="10.0"/>
      <color theme="10"/>
      <name val="Arial"/>
    </font>
    <font>
      <sz val="10.0"/>
      <color theme="1"/>
      <name val="Arial Narrow"/>
    </font>
    <font>
      <u/>
      <sz val="10.0"/>
      <color rgb="FF0000FF"/>
      <name val="Arial"/>
    </font>
    <font>
      <u/>
      <sz val="10.0"/>
      <color rgb="FF0000FF"/>
      <name val="Trebuchet MS"/>
    </font>
    <font>
      <u/>
      <sz val="10.0"/>
      <color theme="10"/>
      <name val="Arial"/>
    </font>
    <font>
      <u/>
      <sz val="10.0"/>
      <color rgb="FF4A86E8"/>
      <name val="Trebuchet MS"/>
    </font>
    <font>
      <sz val="10.0"/>
      <color rgb="FF434343"/>
      <name val="Trebuchet MS"/>
    </font>
    <font>
      <u/>
      <sz val="10.0"/>
      <color theme="10"/>
      <name val="Arial"/>
    </font>
    <font>
      <sz val="11.0"/>
      <color rgb="FF1A1A1A"/>
      <name val="Akzidenz Grotesk BQ Light"/>
    </font>
    <font>
      <u/>
      <sz val="10.0"/>
      <color rgb="FF0000FF"/>
      <name val="Trebuchet MS"/>
    </font>
    <font>
      <sz val="11.0"/>
      <color theme="1"/>
      <name val="Arial"/>
    </font>
    <font>
      <sz val="11.0"/>
      <color rgb="FF333333"/>
      <name val="Arial"/>
    </font>
    <font>
      <u/>
      <sz val="10.0"/>
      <color theme="10"/>
      <name val="Arial"/>
    </font>
    <font>
      <sz val="11.0"/>
      <color theme="1"/>
      <name val="Nunito Sans"/>
    </font>
    <font>
      <sz val="10.0"/>
      <color rgb="FF000000"/>
      <name val="Arial"/>
    </font>
    <font>
      <sz val="11.0"/>
      <color rgb="FF333333"/>
      <name val="Quattrocento Sans"/>
    </font>
    <font>
      <u/>
      <sz val="10.0"/>
      <color rgb="FF0000FF"/>
      <name val="Trebuchet MS"/>
    </font>
  </fonts>
  <fills count="7">
    <fill>
      <patternFill patternType="none"/>
    </fill>
    <fill>
      <patternFill patternType="lightGray"/>
    </fill>
    <fill>
      <patternFill patternType="solid">
        <fgColor rgb="FFC0C0C0"/>
        <bgColor rgb="FFC0C0C0"/>
      </patternFill>
    </fill>
    <fill>
      <patternFill patternType="solid">
        <fgColor rgb="FFFFFF99"/>
        <bgColor rgb="FFFFFF99"/>
      </patternFill>
    </fill>
    <fill>
      <patternFill patternType="solid">
        <fgColor rgb="FFFFCC00"/>
        <bgColor rgb="FFFFCC00"/>
      </patternFill>
    </fill>
    <fill>
      <patternFill patternType="solid">
        <fgColor rgb="FFCCFFCC"/>
        <bgColor rgb="FFCCFFCC"/>
      </patternFill>
    </fill>
    <fill>
      <patternFill patternType="solid">
        <fgColor rgb="FFFFFFFF"/>
        <bgColor rgb="FFFFFFFF"/>
      </patternFill>
    </fill>
  </fills>
  <borders count="10">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ttom/>
    </border>
    <border>
      <left/>
      <right/>
      <top/>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69">
    <xf borderId="0" fillId="0" fontId="0" numFmtId="0" xfId="0" applyAlignment="1" applyFont="1">
      <alignment readingOrder="0" shrinkToFit="0" vertical="bottom" wrapText="0"/>
    </xf>
    <xf borderId="0" fillId="0" fontId="1" numFmtId="0" xfId="0" applyAlignment="1" applyFont="1">
      <alignment horizontal="center" vertical="center"/>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0" fillId="0" fontId="3" numFmtId="0" xfId="0" applyFont="1"/>
    <xf borderId="4" fillId="3" fontId="4" numFmtId="0" xfId="0" applyAlignment="1" applyBorder="1" applyFill="1" applyFont="1">
      <alignment horizontal="center" shrinkToFit="0" wrapText="1"/>
    </xf>
    <xf borderId="4" fillId="0" fontId="5" numFmtId="0" xfId="0" applyAlignment="1" applyBorder="1" applyFont="1">
      <alignment horizontal="center" shrinkToFit="0" wrapText="1"/>
    </xf>
    <xf borderId="4" fillId="4" fontId="6" numFmtId="0" xfId="0" applyAlignment="1" applyBorder="1" applyFill="1" applyFont="1">
      <alignment horizontal="center" shrinkToFit="0" wrapText="1"/>
    </xf>
    <xf borderId="5" fillId="5" fontId="4" numFmtId="0" xfId="0" applyAlignment="1" applyBorder="1" applyFill="1" applyFont="1">
      <alignment horizontal="center" shrinkToFit="0" wrapText="1"/>
    </xf>
    <xf borderId="4" fillId="2" fontId="5" numFmtId="0" xfId="0" applyAlignment="1" applyBorder="1" applyFont="1">
      <alignment horizontal="center" shrinkToFit="0" wrapText="1"/>
    </xf>
    <xf borderId="0" fillId="0" fontId="7" numFmtId="0" xfId="0" applyAlignment="1" applyFont="1">
      <alignment horizontal="center" vertical="center"/>
    </xf>
    <xf borderId="4" fillId="3" fontId="4" numFmtId="0" xfId="0" applyAlignment="1" applyBorder="1" applyFont="1">
      <alignment horizontal="center"/>
    </xf>
    <xf borderId="4" fillId="0" fontId="8" numFmtId="0" xfId="0" applyAlignment="1" applyBorder="1" applyFont="1">
      <alignment horizontal="center" shrinkToFit="0" vertical="top" wrapText="1"/>
    </xf>
    <xf borderId="4" fillId="0" fontId="9" numFmtId="0" xfId="0" applyAlignment="1" applyBorder="1" applyFont="1">
      <alignment horizontal="center" shrinkToFit="0" vertical="top" wrapText="1"/>
    </xf>
    <xf borderId="4" fillId="0" fontId="8" numFmtId="164" xfId="0" applyAlignment="1" applyBorder="1" applyFont="1" applyNumberFormat="1">
      <alignment horizontal="center" shrinkToFit="0" vertical="top" wrapText="1"/>
    </xf>
    <xf borderId="4" fillId="0" fontId="8" numFmtId="165" xfId="0" applyAlignment="1" applyBorder="1" applyFont="1" applyNumberFormat="1">
      <alignment horizontal="center" shrinkToFit="0" vertical="top" wrapText="1"/>
    </xf>
    <xf borderId="4" fillId="0" fontId="8" numFmtId="4" xfId="0" applyAlignment="1" applyBorder="1" applyFont="1" applyNumberFormat="1">
      <alignment horizontal="center" shrinkToFit="0" vertical="top" wrapText="1"/>
    </xf>
    <xf borderId="4" fillId="0" fontId="5" numFmtId="0" xfId="0" applyAlignment="1" applyBorder="1" applyFont="1">
      <alignment horizontal="center" shrinkToFit="0" vertical="top" wrapText="1"/>
    </xf>
    <xf borderId="4" fillId="0" fontId="8" numFmtId="0" xfId="0" applyAlignment="1" applyBorder="1" applyFont="1">
      <alignment shrinkToFit="0" vertical="top" wrapText="1"/>
    </xf>
    <xf borderId="4" fillId="0" fontId="10" numFmtId="0" xfId="0" applyAlignment="1" applyBorder="1" applyFont="1">
      <alignment shrinkToFit="0" vertical="top" wrapText="1"/>
    </xf>
    <xf borderId="4" fillId="0" fontId="3" numFmtId="0" xfId="0" applyAlignment="1" applyBorder="1" applyFont="1">
      <alignment horizontal="center" vertical="top"/>
    </xf>
    <xf borderId="4" fillId="0" fontId="11" numFmtId="0" xfId="0" applyAlignment="1" applyBorder="1" applyFont="1">
      <alignment shrinkToFit="0" vertical="top" wrapText="1"/>
    </xf>
    <xf borderId="4" fillId="0" fontId="3" numFmtId="0" xfId="0" applyBorder="1" applyFont="1"/>
    <xf borderId="4" fillId="0" fontId="8" numFmtId="0" xfId="0" applyAlignment="1" applyBorder="1" applyFont="1">
      <alignment horizontal="left" shrinkToFit="0" vertical="top" wrapText="1"/>
    </xf>
    <xf borderId="1" fillId="0" fontId="4" numFmtId="0" xfId="0" applyAlignment="1" applyBorder="1" applyFont="1">
      <alignment horizontal="left" shrinkToFit="0" vertical="center" wrapText="1"/>
    </xf>
    <xf borderId="4" fillId="3" fontId="4" numFmtId="0" xfId="0" applyAlignment="1" applyBorder="1" applyFont="1">
      <alignment horizontal="center" shrinkToFit="0" vertical="center" wrapText="1"/>
    </xf>
    <xf borderId="4" fillId="0" fontId="5" numFmtId="0" xfId="0" applyAlignment="1" applyBorder="1" applyFont="1">
      <alignment horizontal="center" shrinkToFit="0" vertical="center" wrapText="1"/>
    </xf>
    <xf borderId="4" fillId="4" fontId="12" numFmtId="0" xfId="0" applyAlignment="1" applyBorder="1" applyFont="1">
      <alignment horizontal="center" shrinkToFit="0" vertical="center" wrapText="1"/>
    </xf>
    <xf borderId="5" fillId="5" fontId="4" numFmtId="0" xfId="0" applyAlignment="1" applyBorder="1" applyFont="1">
      <alignment horizontal="center" shrinkToFit="0" vertical="center" wrapText="1"/>
    </xf>
    <xf borderId="4" fillId="2" fontId="5" numFmtId="0" xfId="0" applyAlignment="1" applyBorder="1" applyFont="1">
      <alignment horizontal="center" shrinkToFit="0" vertical="center" wrapText="1"/>
    </xf>
    <xf borderId="4" fillId="3" fontId="4" numFmtId="0" xfId="0" applyAlignment="1" applyBorder="1" applyFont="1">
      <alignment horizontal="center" vertical="center"/>
    </xf>
    <xf borderId="4" fillId="0" fontId="8" numFmtId="2" xfId="0" applyAlignment="1" applyBorder="1" applyFont="1" applyNumberFormat="1">
      <alignment horizontal="center" shrinkToFit="0" vertical="top" wrapText="1"/>
    </xf>
    <xf borderId="4" fillId="0" fontId="8" numFmtId="3" xfId="0" applyAlignment="1" applyBorder="1" applyFont="1" applyNumberFormat="1">
      <alignment horizontal="center" shrinkToFit="0" vertical="top" wrapText="1"/>
    </xf>
    <xf borderId="4" fillId="0" fontId="13" numFmtId="0" xfId="0" applyAlignment="1" applyBorder="1" applyFont="1">
      <alignment horizontal="left" shrinkToFit="0" vertical="top" wrapText="1"/>
    </xf>
    <xf borderId="0" fillId="0" fontId="14" numFmtId="0" xfId="0" applyAlignment="1" applyFont="1">
      <alignment horizontal="center" shrinkToFit="0" vertical="center" wrapText="1"/>
    </xf>
    <xf borderId="4" fillId="0" fontId="8" numFmtId="164" xfId="0" applyAlignment="1" applyBorder="1" applyFont="1" applyNumberFormat="1">
      <alignment horizontal="left" shrinkToFit="0" vertical="top" wrapText="1"/>
    </xf>
    <xf borderId="4" fillId="0" fontId="15" numFmtId="0" xfId="0" applyAlignment="1" applyBorder="1" applyFont="1">
      <alignment horizontal="left" shrinkToFit="0" vertical="top" wrapText="1"/>
    </xf>
    <xf borderId="4" fillId="0" fontId="16" numFmtId="0" xfId="0" applyAlignment="1" applyBorder="1" applyFont="1">
      <alignment horizontal="left" shrinkToFit="0" vertical="top" wrapText="1"/>
    </xf>
    <xf borderId="4" fillId="0" fontId="17" numFmtId="0" xfId="0" applyAlignment="1" applyBorder="1" applyFont="1">
      <alignment horizontal="center" shrinkToFit="0" vertical="top" wrapText="1"/>
    </xf>
    <xf borderId="4" fillId="0" fontId="18" numFmtId="0" xfId="0" applyAlignment="1" applyBorder="1" applyFont="1">
      <alignment horizontal="center" shrinkToFit="0" vertical="top" wrapText="1"/>
    </xf>
    <xf borderId="6" fillId="6" fontId="4" numFmtId="0" xfId="0" applyBorder="1" applyFill="1" applyFont="1"/>
    <xf borderId="7" fillId="6" fontId="19" numFmtId="164" xfId="0" applyAlignment="1" applyBorder="1" applyFont="1" applyNumberFormat="1">
      <alignment horizontal="center" vertical="top"/>
    </xf>
    <xf borderId="4" fillId="6" fontId="4" numFmtId="0" xfId="0" applyBorder="1" applyFont="1"/>
    <xf borderId="6" fillId="6" fontId="3" numFmtId="0" xfId="0" applyAlignment="1" applyBorder="1" applyFont="1">
      <alignment shrinkToFit="0" wrapText="1"/>
    </xf>
    <xf borderId="4" fillId="0" fontId="8" numFmtId="164" xfId="0" applyAlignment="1" applyBorder="1" applyFont="1" applyNumberFormat="1">
      <alignment horizontal="center" shrinkToFit="0" wrapText="1"/>
    </xf>
    <xf borderId="4" fillId="0" fontId="8" numFmtId="165" xfId="0" applyAlignment="1" applyBorder="1" applyFont="1" applyNumberFormat="1">
      <alignment horizontal="center" shrinkToFit="0" wrapText="1"/>
    </xf>
    <xf borderId="4" fillId="0" fontId="8" numFmtId="4" xfId="0" applyAlignment="1" applyBorder="1" applyFont="1" applyNumberFormat="1">
      <alignment horizontal="center" shrinkToFit="0" wrapText="1"/>
    </xf>
    <xf borderId="4" fillId="0" fontId="8" numFmtId="0" xfId="0" applyAlignment="1" applyBorder="1" applyFont="1">
      <alignment horizontal="center" shrinkToFit="0" wrapText="1"/>
    </xf>
    <xf borderId="4" fillId="6" fontId="3" numFmtId="0" xfId="0" applyAlignment="1" applyBorder="1" applyFont="1">
      <alignment shrinkToFit="0" wrapText="1"/>
    </xf>
    <xf borderId="4" fillId="0" fontId="8" numFmtId="164" xfId="0" applyAlignment="1" applyBorder="1" applyFont="1" applyNumberFormat="1">
      <alignment horizontal="center"/>
    </xf>
    <xf borderId="4" fillId="0" fontId="8" numFmtId="165" xfId="0" applyAlignment="1" applyBorder="1" applyFont="1" applyNumberFormat="1">
      <alignment horizontal="center"/>
    </xf>
    <xf borderId="4" fillId="0" fontId="8" numFmtId="4" xfId="0" applyAlignment="1" applyBorder="1" applyFont="1" applyNumberFormat="1">
      <alignment horizontal="center"/>
    </xf>
    <xf borderId="4" fillId="0" fontId="8" numFmtId="0" xfId="0" applyAlignment="1" applyBorder="1" applyFont="1">
      <alignment horizontal="center"/>
    </xf>
    <xf borderId="8" fillId="0" fontId="5" numFmtId="0" xfId="0" applyAlignment="1" applyBorder="1" applyFont="1">
      <alignment horizontal="center" shrinkToFit="0" wrapText="1"/>
    </xf>
    <xf borderId="0" fillId="0" fontId="20" numFmtId="0" xfId="0" applyFont="1"/>
    <xf borderId="4" fillId="0" fontId="21" numFmtId="0" xfId="0" applyAlignment="1" applyBorder="1" applyFont="1">
      <alignment horizontal="center"/>
    </xf>
    <xf borderId="3" fillId="0" fontId="8" numFmtId="164" xfId="0" applyAlignment="1" applyBorder="1" applyFont="1" applyNumberFormat="1">
      <alignment horizontal="center" shrinkToFit="0" wrapText="1"/>
    </xf>
    <xf borderId="1" fillId="0" fontId="22" numFmtId="0" xfId="0" applyAlignment="1" applyBorder="1" applyFont="1">
      <alignment horizontal="center" shrinkToFit="0" vertical="top" wrapText="1"/>
    </xf>
    <xf borderId="4" fillId="0" fontId="23" numFmtId="0" xfId="0" applyAlignment="1" applyBorder="1" applyFont="1">
      <alignment horizontal="left" shrinkToFit="0" vertical="center" wrapText="1"/>
    </xf>
    <xf borderId="0" fillId="0" fontId="3" numFmtId="166" xfId="0" applyAlignment="1" applyFont="1" applyNumberFormat="1">
      <alignment horizontal="center"/>
    </xf>
    <xf borderId="1" fillId="0" fontId="8" numFmtId="0" xfId="0" applyAlignment="1" applyBorder="1" applyFont="1">
      <alignment horizontal="center" shrinkToFit="0" wrapText="1"/>
    </xf>
    <xf borderId="4" fillId="0" fontId="24" numFmtId="0" xfId="0" applyAlignment="1" applyBorder="1" applyFont="1">
      <alignment horizontal="left" shrinkToFit="0" vertical="center" wrapText="1"/>
    </xf>
    <xf borderId="1" fillId="0" fontId="25" numFmtId="0" xfId="0" applyAlignment="1" applyBorder="1" applyFont="1">
      <alignment horizontal="center" shrinkToFit="0" vertical="top" wrapText="1"/>
    </xf>
    <xf borderId="4" fillId="0" fontId="26" numFmtId="0" xfId="0" applyAlignment="1" applyBorder="1" applyFont="1">
      <alignment shrinkToFit="0" vertical="center" wrapText="1"/>
    </xf>
    <xf borderId="9" fillId="0" fontId="8" numFmtId="0" xfId="0" applyAlignment="1" applyBorder="1" applyFont="1">
      <alignment horizontal="left" shrinkToFit="0" vertical="top" wrapText="1"/>
    </xf>
    <xf borderId="4" fillId="0" fontId="27" numFmtId="0" xfId="0" applyBorder="1" applyFont="1"/>
    <xf borderId="4" fillId="0" fontId="28" numFmtId="0" xfId="0" applyAlignment="1" applyBorder="1" applyFont="1">
      <alignment shrinkToFit="0" vertical="center" wrapText="1"/>
    </xf>
    <xf borderId="9" fillId="0" fontId="29" numFmtId="0" xfId="0" applyAlignment="1" applyBorder="1" applyFont="1">
      <alignment horizontal="center"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customschemas.google.com/relationships/workbookmetadata" Target="metadata"/><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articulo.mercadolibre.com.co/MCO-1967935192-servidor-dell-t150-xeon-e2336g-16gb-4tb-72k-t150anh1y23v1-_JM" TargetMode="External"/><Relationship Id="rId2" Type="http://schemas.openxmlformats.org/officeDocument/2006/relationships/hyperlink" Target="https://systorecolombia.com/torre/898-servidor-dell-power-edge-t150-xeon-e2324g-16gb-1tb-72k-t150anh1y23v2.html" TargetMode="External"/><Relationship Id="rId3" Type="http://schemas.openxmlformats.org/officeDocument/2006/relationships/hyperlink" Target="https://mymsystech.com.co/servidores/5173-servidor-del-ldell-poweredge-t150.html?srsltid=AfmBOopou8Wst_St2ai7p60LCYyXbRJE9mZvYwA8rWx5fq7Yfxn_GEXk"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adobe.com/co/creativecloud/plans.html?sdid=YSYYFWT9&amp;mv=search&amp;mv2=paidsearch&amp;ef_id=Cj0KCQjwhYS_BhD2ARIsAJTMMQatMgut8SRbcZ5-xRPbMI3ZD9gbclrkB3Jy99iqhbAhW1U5Xm9aRGIaAtOEEALw_wcB:G:s&amp;s_kwcid=AL!3085!3!719979193631!p!!g!!photoshop%20precio!21878873989!169849358773&amp;gad_source=1" TargetMode="External"/><Relationship Id="rId2" Type="http://schemas.openxmlformats.org/officeDocument/2006/relationships/hyperlink" Target="https://www.comparasoftware.co/adobe-photoshop-cc" TargetMode="External"/><Relationship Id="rId3" Type="http://schemas.openxmlformats.org/officeDocument/2006/relationships/hyperlink" Target="https://www.amazon.es/Creative-Photography-C%C3%B3digo-activaci%C3%B3n-enviado/dp/B07NLKGRR8/ref=sr_1_2?s=software&amp;sr=1-2" TargetMode="Externa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etbdigital.com/?utm_adgroup=Localizacion&amp;gad_source=1" TargetMode="External"/><Relationship Id="rId2" Type="http://schemas.openxmlformats.org/officeDocument/2006/relationships/hyperlink" Target="https://www.claro.com.co/personas/servicios/servicios-hogar/internet/" TargetMode="External"/><Relationship Id="rId3" Type="http://schemas.openxmlformats.org/officeDocument/2006/relationships/hyperlink" Target="https://ofertas.movistarempresas.com/co-planes-internet?gad_source=1" TargetMode="External"/><Relationship Id="rId4"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latinkeys.com/colombia/producto/sql-server-2022-enterprise/"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marketplace.visualstudio.com/items?itemName=ms.vs-enterprise-monthly" TargetMode="Externa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www.falabella.com.co/falabella-co/product/141382884/PORTATIL-ASUS-M1502YA-NJ295-AMD-RYZEN-7-7730U-16GB-RAM-1TB-SSD-PANTALLA-15.6%E2%80%9D-FHD/141382885" TargetMode="External"/><Relationship Id="rId2" Type="http://schemas.openxmlformats.org/officeDocument/2006/relationships/hyperlink" Target="https://www.exito.com/portatil-asus-m1502ya-nj295-amd-ryzen-7-7730u-16gb-ssd1tb-156-pulgadas-fhd-104175311-mp/p" TargetMode="External"/><Relationship Id="rId3"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exito.com/monitor-samsung-ips-de-24-full-hd-freesync-75hz-hdmi-f24t35-100849566-mp/p" TargetMode="External"/><Relationship Id="rId2" Type="http://schemas.openxmlformats.org/officeDocument/2006/relationships/hyperlink" Target="https://www.falabella.com.co/falabella-co/product/72864653/Monitor-Samsung-24-Pulgadas-Plano-T350F-Tasa-de-Refresco-75HZ/72864653" TargetMode="External"/><Relationship Id="rId3" Type="http://schemas.openxmlformats.org/officeDocument/2006/relationships/hyperlink" Target="https://www.ktronix.com/monitor-samsung-24-pulgadas-t350f-fhd-plano-gris-azul/p/8806090677465"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articulo.mercadolibre.com.co/MCO-1360885905-mouse-vertical-optico-ergonomico-5-botones-alambrico-usb-_JM?searchVariation=180684823267" TargetMode="External"/><Relationship Id="rId2" Type="http://schemas.openxmlformats.org/officeDocument/2006/relationships/hyperlink" Target="https://www.exito.com/mouse-vertical-usb-5-botones-ergonomico-alambrico-400-dpi-123800424/p" TargetMode="External"/><Relationship Id="rId3" Type="http://schemas.openxmlformats.org/officeDocument/2006/relationships/hyperlink" Target="https://tecnisoftwareaxm.mercadoshops.com.co/MCO-1476521581-mouse-vertical-ergonomico-optico-alambrico-usb-_JM?searchVariation=184724355283"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articulo.mercadolibre.com.co/MCO-2650521646-teclado-alambrico-multifuncional-espanol-oficina-m-200-_JM?searchVariation=181601208026" TargetMode="External"/><Relationship Id="rId2" Type="http://schemas.openxmlformats.org/officeDocument/2006/relationships/hyperlink" Target="https://compraloencasa.com/products/teclado-alambrico-multifuncional-espanol-oficina-numerico-m-200" TargetMode="External"/><Relationship Id="rId3" Type="http://schemas.openxmlformats.org/officeDocument/2006/relationships/hyperlink" Target="https://www.falabella.com.co/falabella-co/product/135600644/Teclado-Alambrico-Multifuncional-Espanol-Oficina-Numerico-M-200/135600645"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alkosto.com/computador-portatil-lenovo-ideapad-slim-5-14-pulgadas/p/198153696444" TargetMode="External"/><Relationship Id="rId2" Type="http://schemas.openxmlformats.org/officeDocument/2006/relationships/hyperlink" Target="https://www.falabella.com.co/falabella-co/product/139994118/Portatil-Lenovo-IP-Slim-5-14IMH9-Intel-Core-Ultra-7-16GB-RAM-1TB-SSD-Windows-11-Color-Gris/139994119" TargetMode="External"/><Relationship Id="rId3" Type="http://schemas.openxmlformats.org/officeDocument/2006/relationships/hyperlink" Target="https://articulo.mercadolibre.com.co/MCO-1529683681-portatil-lenovo-ip-slim-5-14imh9-intel-core-ultra-7-155h-14-_JM"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mcafee.com/consumer/es-co/landing-page/direct/sem/mtp-family/desktop/shopping.html?csrc=google&amp;csrcl2=pla-shopping&amp;cctype=desktop-brand&amp;ccstype=&amp;ccoe=direct&amp;ccoel2=sem&amp;pkg_id=537&amp;affid=1490&amp;utm_source=bing&amp;utm_medium=paidsearch&amp;utm_campaign=PMax:+es-co:Shopping:Smart&amp;utm_content=&amp;utm_term=&amp;gad_source=1&amp;gclid=Cj0KCQjw4cS-BhDGARIsABg4_J1SAfci2VA6jcSdPYEI1qTo_wfBv6e9zcLWrD81vrYaVAyrtGu-YAEaAhiHEALw_wcB&amp;gclsrc=aw.ds" TargetMode="External"/><Relationship Id="rId2" Type="http://schemas.openxmlformats.org/officeDocument/2006/relationships/hyperlink" Target="https://www.ktronix.com/pin-antivirus-mcafee-total-protection-1-dispositivo-1-ano/p/7700149170123" TargetMode="External"/><Relationship Id="rId3" Type="http://schemas.openxmlformats.org/officeDocument/2006/relationships/hyperlink" Target="https://www.exito.com/antivirus-mcafee-total-protection-1-dispositivo-1-ano-102553338-mp/p"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microsoft.com/es-co/d/windows-11-pro/dg7gmgf0d8h4" TargetMode="External"/><Relationship Id="rId2" Type="http://schemas.openxmlformats.org/officeDocument/2006/relationships/hyperlink" Target="https://colombiakeys.com/producto/windows-11-pro-retail/?srsltid=AfmBOoqf2haR61uCiepAuQonpDNn84GouUjE7iFegVC_nL0pYBTRD6N5" TargetMode="External"/><Relationship Id="rId3" Type="http://schemas.openxmlformats.org/officeDocument/2006/relationships/hyperlink" Target="https://revolutionsoft.com.co/windows-11/windows-11-pro.html?id_product_attribute=0"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microsoft.com/es-co/microsoft-365/enterprise/office365-plans-and-pricing" TargetMode="External"/><Relationship Id="rId2" Type="http://schemas.openxmlformats.org/officeDocument/2006/relationships/hyperlink" Target="https://technologystore2006.com/producto/licencia-microsoft-office-365-business-standard-esd/" TargetMode="External"/><Relationship Id="rId3" Type="http://schemas.openxmlformats.org/officeDocument/2006/relationships/hyperlink" Target="https://blitzhandel24.com/co/microsoft-365-business-standard?sPartner=g_s_CO&amp;number=241821068&amp;gad_source=1&amp;gclid=Cj0KCQjw1um-BhDtARIsABjU5x4GgOWJ0wlpX_iv8ruJweiH9TAgYXKrx87YZFkE7jyy5qGiDrkZwOgaAjZWEALw_wcB"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clientes.latinoamericahosting.com.co/store/hosting" TargetMode="External"/><Relationship Id="rId2" Type="http://schemas.openxmlformats.org/officeDocument/2006/relationships/hyperlink" Target="https://www.godaddy.com/es/hosting/web-hosting" TargetMode="External"/><Relationship Id="rId3" Type="http://schemas.openxmlformats.org/officeDocument/2006/relationships/hyperlink" Target="https://www.ionos.com/hosting/web-hosting-affiliate?transaction_id=1025182997c108df771668e394c2fd&amp;itc=RP0VPYCQ-1J1XUL-0Q1429E&amp;ac=OM.US.USt02K418213T7073a&amp;affiliate_id=1471&amp;utm_source=Natural+Intelligence+Ltd&amp;utm_medium=affiliate&amp;utm_campaign=AFF-US-CLA-WHOS-1471-----&amp;utm_content="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1" t="s">
        <v>0</v>
      </c>
    </row>
    <row r="3" ht="12.75" customHeight="1"/>
    <row r="4" ht="12.75" customHeight="1"/>
    <row r="5" ht="43.5" customHeight="1">
      <c r="A5" s="2" t="s">
        <v>1</v>
      </c>
      <c r="B5" s="3"/>
      <c r="C5" s="3"/>
      <c r="D5" s="3"/>
      <c r="E5" s="3"/>
      <c r="F5" s="3"/>
      <c r="G5" s="3"/>
      <c r="H5" s="3"/>
      <c r="I5" s="3"/>
      <c r="J5" s="4"/>
    </row>
    <row r="6">
      <c r="A6" s="5" t="s">
        <v>2</v>
      </c>
      <c r="B6" s="5" t="s">
        <v>3</v>
      </c>
    </row>
    <row r="7" ht="75.75" customHeight="1">
      <c r="A7" s="6" t="s">
        <v>4</v>
      </c>
      <c r="B7" s="7" t="s">
        <v>5</v>
      </c>
      <c r="C7" s="7" t="s">
        <v>6</v>
      </c>
      <c r="D7" s="7" t="s">
        <v>7</v>
      </c>
      <c r="E7" s="7" t="s">
        <v>8</v>
      </c>
      <c r="F7" s="8" t="s">
        <v>9</v>
      </c>
      <c r="G7" s="9" t="s">
        <v>10</v>
      </c>
      <c r="H7" s="10" t="s">
        <v>11</v>
      </c>
      <c r="I7" s="7" t="s">
        <v>12</v>
      </c>
      <c r="J7" s="7" t="s">
        <v>13</v>
      </c>
      <c r="K7" s="11"/>
      <c r="L7" s="11"/>
      <c r="M7" s="11"/>
      <c r="N7" s="11"/>
      <c r="O7" s="11"/>
      <c r="P7" s="11"/>
      <c r="Q7" s="11"/>
      <c r="R7" s="11"/>
      <c r="S7" s="11"/>
      <c r="T7" s="11"/>
      <c r="U7" s="11"/>
      <c r="V7" s="11"/>
      <c r="W7" s="11"/>
      <c r="X7" s="11"/>
      <c r="Y7" s="11"/>
      <c r="Z7" s="11"/>
    </row>
    <row r="8" ht="50.25" customHeight="1">
      <c r="A8" s="12" t="s">
        <v>14</v>
      </c>
      <c r="B8" s="13" t="s">
        <v>15</v>
      </c>
      <c r="C8" s="14" t="s">
        <v>16</v>
      </c>
      <c r="D8" s="13" t="s">
        <v>17</v>
      </c>
      <c r="E8" s="15">
        <f>9188888/1.19</f>
        <v>7721754.622</v>
      </c>
      <c r="F8" s="16">
        <f t="shared" ref="F8:F10" si="1">E8*19%</f>
        <v>1467133.378</v>
      </c>
      <c r="G8" s="17">
        <f t="shared" ref="G8:G10" si="2">E8+F8</f>
        <v>9188888</v>
      </c>
      <c r="H8" s="16">
        <f t="shared" ref="H8:H10" si="3">G8</f>
        <v>9188888</v>
      </c>
      <c r="I8" s="18" t="s">
        <v>18</v>
      </c>
      <c r="J8" s="19" t="s">
        <v>19</v>
      </c>
      <c r="K8" s="5"/>
      <c r="L8" s="5"/>
      <c r="M8" s="5"/>
    </row>
    <row r="9" ht="50.25" customHeight="1">
      <c r="A9" s="12" t="s">
        <v>20</v>
      </c>
      <c r="B9" s="13" t="s">
        <v>21</v>
      </c>
      <c r="C9" s="20" t="s">
        <v>22</v>
      </c>
      <c r="D9" s="13" t="s">
        <v>23</v>
      </c>
      <c r="E9" s="15">
        <f>5940000/1.19</f>
        <v>4991596.639</v>
      </c>
      <c r="F9" s="16">
        <f t="shared" si="1"/>
        <v>948403.3613</v>
      </c>
      <c r="G9" s="17">
        <f t="shared" si="2"/>
        <v>5940000</v>
      </c>
      <c r="H9" s="16">
        <f t="shared" si="3"/>
        <v>5940000</v>
      </c>
      <c r="I9" s="18" t="s">
        <v>18</v>
      </c>
      <c r="J9" s="19" t="s">
        <v>19</v>
      </c>
      <c r="L9" s="5"/>
    </row>
    <row r="10" ht="50.25" customHeight="1">
      <c r="A10" s="12" t="s">
        <v>24</v>
      </c>
      <c r="B10" s="21" t="s">
        <v>25</v>
      </c>
      <c r="C10" s="22" t="s">
        <v>26</v>
      </c>
      <c r="D10" s="13" t="s">
        <v>27</v>
      </c>
      <c r="E10" s="15">
        <f>6289000/1.19</f>
        <v>5284873.95</v>
      </c>
      <c r="F10" s="16">
        <f t="shared" si="1"/>
        <v>1004126.05</v>
      </c>
      <c r="G10" s="17">
        <f t="shared" si="2"/>
        <v>6289000</v>
      </c>
      <c r="H10" s="16">
        <f t="shared" si="3"/>
        <v>6289000</v>
      </c>
      <c r="I10" s="18" t="s">
        <v>18</v>
      </c>
      <c r="J10" s="19" t="s">
        <v>19</v>
      </c>
    </row>
    <row r="11" ht="15.0" hidden="1" customHeight="1">
      <c r="A11" s="23"/>
      <c r="B11" s="24"/>
      <c r="C11" s="24"/>
      <c r="D11" s="24"/>
      <c r="E11" s="24"/>
      <c r="F11" s="24"/>
      <c r="G11" s="24"/>
      <c r="H11" s="24"/>
      <c r="I11" s="24"/>
      <c r="J11" s="24"/>
    </row>
    <row r="12" ht="12.75" customHeight="1"/>
    <row r="13">
      <c r="A13" s="25"/>
      <c r="B13" s="3"/>
      <c r="C13" s="3"/>
      <c r="D13" s="3"/>
      <c r="E13" s="3"/>
      <c r="F13" s="3"/>
      <c r="G13" s="3"/>
      <c r="H13" s="3"/>
      <c r="I13" s="3"/>
      <c r="J13" s="4"/>
    </row>
    <row r="14" ht="12.75" customHeight="1"/>
    <row r="15" ht="75.0" customHeight="1">
      <c r="A15" s="25" t="s">
        <v>28</v>
      </c>
      <c r="B15" s="3"/>
      <c r="C15" s="3"/>
      <c r="D15" s="3"/>
      <c r="E15" s="3"/>
      <c r="F15" s="3"/>
      <c r="G15" s="3"/>
      <c r="H15" s="3"/>
      <c r="I15" s="3"/>
      <c r="J15" s="4"/>
    </row>
    <row r="16" ht="12.75" customHeight="1"/>
    <row r="17" ht="12.75" customHeight="1">
      <c r="A17" s="5"/>
    </row>
    <row r="18" ht="39.0" customHeight="1">
      <c r="A18" s="26"/>
      <c r="B18" s="27"/>
      <c r="C18" s="27"/>
      <c r="D18" s="27"/>
      <c r="E18" s="27"/>
      <c r="F18" s="28"/>
      <c r="G18" s="29"/>
      <c r="H18" s="30"/>
      <c r="I18" s="27"/>
      <c r="J18" s="27"/>
    </row>
    <row r="19" ht="25.5" customHeight="1">
      <c r="A19" s="31"/>
      <c r="B19" s="13"/>
      <c r="C19" s="13"/>
      <c r="D19" s="13"/>
      <c r="E19" s="13"/>
      <c r="F19" s="32"/>
      <c r="G19" s="33"/>
      <c r="H19" s="32"/>
      <c r="I19" s="13"/>
      <c r="J19" s="13"/>
    </row>
    <row r="20" ht="33.75" customHeight="1">
      <c r="A20" s="31"/>
      <c r="B20" s="13"/>
      <c r="C20" s="34"/>
      <c r="D20" s="24"/>
      <c r="E20" s="24"/>
      <c r="F20" s="32"/>
      <c r="G20" s="33"/>
      <c r="H20" s="32"/>
      <c r="I20" s="24"/>
      <c r="J20" s="24"/>
    </row>
    <row r="21" ht="34.5" customHeight="1">
      <c r="A21" s="31"/>
      <c r="B21" s="13"/>
      <c r="C21" s="24"/>
      <c r="D21" s="24"/>
      <c r="E21" s="33"/>
      <c r="F21" s="32"/>
      <c r="G21" s="17"/>
      <c r="H21" s="32"/>
      <c r="I21" s="24"/>
      <c r="J21" s="24"/>
    </row>
    <row r="22" ht="12.75" customHeight="1"/>
    <row r="23" ht="12.75" customHeight="1"/>
    <row r="24" ht="12.75" customHeight="1"/>
    <row r="25" ht="12.75" customHeight="1"/>
    <row r="26" ht="12.75" customHeight="1">
      <c r="D26" s="35"/>
      <c r="E26" s="35"/>
      <c r="F26" s="5"/>
      <c r="G26" s="5"/>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id="rId1" location="polycard_client=search-nordic&amp;position=5&amp;search_layout=stack&amp;type=item&amp;tracking_id=78cd1bf6-5166-42d9-a978-95be0837212a" ref="C8"/>
    <hyperlink r:id="rId2" ref="C9"/>
    <hyperlink r:id="rId3" ref="C10"/>
  </hyperlinks>
  <printOptions/>
  <pageMargins bottom="0.75" footer="0.0" header="0.0" left="0.7" right="0.7" top="0.75"/>
  <pageSetup orientation="landscape"/>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1" t="s">
        <v>0</v>
      </c>
    </row>
    <row r="3" ht="12.75" customHeight="1"/>
    <row r="4" ht="12.75" customHeight="1"/>
    <row r="5" ht="43.5" customHeight="1">
      <c r="A5" s="2" t="s">
        <v>1</v>
      </c>
      <c r="B5" s="3"/>
      <c r="C5" s="3"/>
      <c r="D5" s="3"/>
      <c r="E5" s="3"/>
      <c r="F5" s="3"/>
      <c r="G5" s="3"/>
      <c r="H5" s="3"/>
      <c r="I5" s="3"/>
      <c r="J5" s="4"/>
    </row>
    <row r="6" ht="15.75" customHeight="1">
      <c r="A6" s="5" t="s">
        <v>2</v>
      </c>
      <c r="B6" s="5" t="s">
        <v>112</v>
      </c>
    </row>
    <row r="7" ht="75.75" customHeight="1">
      <c r="A7" s="6" t="s">
        <v>4</v>
      </c>
      <c r="B7" s="7" t="s">
        <v>219</v>
      </c>
      <c r="C7" s="7" t="s">
        <v>220</v>
      </c>
      <c r="D7" s="7" t="s">
        <v>221</v>
      </c>
      <c r="E7" s="7" t="s">
        <v>222</v>
      </c>
      <c r="F7" s="8" t="s">
        <v>223</v>
      </c>
      <c r="G7" s="9" t="s">
        <v>224</v>
      </c>
      <c r="H7" s="10" t="s">
        <v>11</v>
      </c>
      <c r="I7" s="7" t="s">
        <v>225</v>
      </c>
      <c r="J7" s="7" t="s">
        <v>226</v>
      </c>
      <c r="K7" s="11"/>
      <c r="L7" s="11"/>
      <c r="M7" s="11"/>
      <c r="N7" s="11"/>
      <c r="O7" s="11"/>
      <c r="P7" s="11"/>
      <c r="Q7" s="11"/>
      <c r="R7" s="11"/>
      <c r="S7" s="11"/>
      <c r="T7" s="11"/>
      <c r="U7" s="11"/>
      <c r="V7" s="11"/>
      <c r="W7" s="11"/>
      <c r="X7" s="11"/>
      <c r="Y7" s="11"/>
      <c r="Z7" s="11"/>
    </row>
    <row r="8" ht="50.25" customHeight="1">
      <c r="A8" s="12" t="s">
        <v>14</v>
      </c>
      <c r="B8" s="13" t="s">
        <v>227</v>
      </c>
      <c r="C8" s="14" t="s">
        <v>228</v>
      </c>
      <c r="D8" s="44" t="s">
        <v>229</v>
      </c>
      <c r="E8" s="50">
        <f>168980/1.19</f>
        <v>142000</v>
      </c>
      <c r="F8" s="51">
        <f t="shared" ref="F8:F9" si="1">E8*19%</f>
        <v>26980</v>
      </c>
      <c r="G8" s="52">
        <f t="shared" ref="G8:G10" si="2">E8+F8</f>
        <v>168980</v>
      </c>
      <c r="H8" s="51">
        <f t="shared" ref="H8:H9" si="3">G8</f>
        <v>168980</v>
      </c>
      <c r="I8" s="53" t="s">
        <v>42</v>
      </c>
      <c r="J8" s="19" t="s">
        <v>230</v>
      </c>
      <c r="K8" s="5"/>
      <c r="L8" s="5"/>
      <c r="M8" s="5"/>
    </row>
    <row r="9" ht="50.25" customHeight="1">
      <c r="A9" s="12" t="s">
        <v>20</v>
      </c>
      <c r="B9" s="13" t="s">
        <v>231</v>
      </c>
      <c r="C9" s="14" t="s">
        <v>232</v>
      </c>
      <c r="D9" s="44" t="s">
        <v>229</v>
      </c>
      <c r="E9" s="50">
        <f>181598/1.19</f>
        <v>152603.3613</v>
      </c>
      <c r="F9" s="51">
        <f t="shared" si="1"/>
        <v>28994.63866</v>
      </c>
      <c r="G9" s="52">
        <f t="shared" si="2"/>
        <v>181598</v>
      </c>
      <c r="H9" s="51">
        <f t="shared" si="3"/>
        <v>181598</v>
      </c>
      <c r="I9" s="53" t="s">
        <v>42</v>
      </c>
      <c r="J9" s="19" t="s">
        <v>230</v>
      </c>
      <c r="L9" s="5"/>
    </row>
    <row r="10" ht="50.25" customHeight="1">
      <c r="A10" s="12" t="s">
        <v>24</v>
      </c>
      <c r="B10" s="13" t="s">
        <v>233</v>
      </c>
      <c r="C10" s="14" t="s">
        <v>234</v>
      </c>
      <c r="D10" s="49" t="s">
        <v>235</v>
      </c>
      <c r="E10" s="50">
        <v>144.33</v>
      </c>
      <c r="F10" s="51">
        <v>0.0</v>
      </c>
      <c r="G10" s="52">
        <f t="shared" si="2"/>
        <v>144.33</v>
      </c>
      <c r="H10" s="51">
        <f>G10*4488</f>
        <v>647753.04</v>
      </c>
      <c r="I10" s="53" t="s">
        <v>42</v>
      </c>
      <c r="J10" s="19" t="s">
        <v>230</v>
      </c>
    </row>
    <row r="11" ht="15.0" hidden="1" customHeight="1">
      <c r="A11" s="23"/>
      <c r="B11" s="24"/>
      <c r="C11" s="24"/>
      <c r="D11" s="24"/>
      <c r="E11" s="24"/>
      <c r="F11" s="24"/>
      <c r="G11" s="24"/>
      <c r="H11" s="24"/>
      <c r="I11" s="24"/>
      <c r="J11" s="24"/>
    </row>
    <row r="12" ht="12.75" customHeight="1">
      <c r="I12" s="5" t="s">
        <v>129</v>
      </c>
    </row>
    <row r="13" ht="138.75" customHeight="1">
      <c r="A13" s="25" t="s">
        <v>110</v>
      </c>
      <c r="B13" s="3"/>
      <c r="C13" s="3"/>
      <c r="D13" s="3"/>
      <c r="E13" s="3"/>
      <c r="F13" s="3"/>
      <c r="G13" s="3"/>
      <c r="H13" s="3"/>
      <c r="I13" s="3"/>
      <c r="J13" s="4"/>
    </row>
    <row r="14" ht="12.75" customHeight="1"/>
    <row r="15" ht="75.0" customHeight="1">
      <c r="A15" s="25" t="s">
        <v>236</v>
      </c>
      <c r="B15" s="3"/>
      <c r="C15" s="3"/>
      <c r="D15" s="3"/>
      <c r="E15" s="3"/>
      <c r="F15" s="3"/>
      <c r="G15" s="3"/>
      <c r="H15" s="3"/>
      <c r="I15" s="3"/>
      <c r="J15" s="4"/>
    </row>
    <row r="16" ht="12.75" customHeight="1"/>
    <row r="17" ht="12.75" customHeight="1">
      <c r="A17" s="5"/>
    </row>
    <row r="18" ht="39.0" customHeight="1">
      <c r="A18" s="26" t="s">
        <v>4</v>
      </c>
      <c r="B18" s="27" t="s">
        <v>237</v>
      </c>
      <c r="C18" s="27" t="s">
        <v>238</v>
      </c>
      <c r="D18" s="27" t="s">
        <v>239</v>
      </c>
      <c r="E18" s="27" t="s">
        <v>240</v>
      </c>
      <c r="F18" s="28" t="s">
        <v>241</v>
      </c>
      <c r="G18" s="29" t="s">
        <v>242</v>
      </c>
      <c r="H18" s="30" t="s">
        <v>11</v>
      </c>
      <c r="I18" s="27" t="s">
        <v>243</v>
      </c>
      <c r="J18" s="27" t="s">
        <v>244</v>
      </c>
    </row>
    <row r="19" ht="25.5" customHeight="1">
      <c r="A19" s="31" t="s">
        <v>14</v>
      </c>
      <c r="B19" s="13"/>
      <c r="C19" s="13"/>
      <c r="D19" s="13"/>
      <c r="E19" s="13"/>
      <c r="F19" s="32"/>
      <c r="G19" s="33"/>
      <c r="H19" s="32"/>
      <c r="I19" s="13"/>
      <c r="J19" s="13"/>
    </row>
    <row r="20" ht="33.75" customHeight="1">
      <c r="A20" s="31" t="s">
        <v>20</v>
      </c>
      <c r="B20" s="13"/>
      <c r="C20" s="34"/>
      <c r="D20" s="24"/>
      <c r="E20" s="24"/>
      <c r="F20" s="32"/>
      <c r="G20" s="33"/>
      <c r="H20" s="32"/>
      <c r="I20" s="24"/>
      <c r="J20" s="24"/>
    </row>
    <row r="21" ht="34.5" customHeight="1">
      <c r="A21" s="31" t="s">
        <v>24</v>
      </c>
      <c r="B21" s="13"/>
      <c r="C21" s="24"/>
      <c r="D21" s="24"/>
      <c r="E21" s="33"/>
      <c r="F21" s="32"/>
      <c r="G21" s="17"/>
      <c r="H21" s="32"/>
      <c r="I21" s="24"/>
      <c r="J21" s="24"/>
    </row>
    <row r="22" ht="12.75" customHeight="1"/>
    <row r="23" ht="12.75" customHeight="1"/>
    <row r="24" ht="12.75" customHeight="1"/>
    <row r="25" ht="12.75" customHeight="1"/>
    <row r="26" ht="12.75" customHeight="1">
      <c r="D26" s="35"/>
      <c r="E26" s="35"/>
      <c r="F26" s="5"/>
      <c r="G26" s="5"/>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1" t="s">
        <v>0</v>
      </c>
    </row>
    <row r="3" ht="12.75" customHeight="1"/>
    <row r="4" ht="12.75" customHeight="1"/>
    <row r="5" ht="43.5" customHeight="1">
      <c r="A5" s="2" t="s">
        <v>1</v>
      </c>
      <c r="B5" s="3"/>
      <c r="C5" s="3"/>
      <c r="D5" s="3"/>
      <c r="E5" s="3"/>
      <c r="F5" s="3"/>
      <c r="G5" s="3"/>
      <c r="H5" s="3"/>
      <c r="I5" s="3"/>
      <c r="J5" s="4"/>
    </row>
    <row r="6" ht="15.75" customHeight="1">
      <c r="A6" s="5" t="s">
        <v>2</v>
      </c>
      <c r="B6" s="5" t="s">
        <v>112</v>
      </c>
    </row>
    <row r="7" ht="75.75" customHeight="1">
      <c r="A7" s="6" t="s">
        <v>4</v>
      </c>
      <c r="B7" s="7" t="s">
        <v>245</v>
      </c>
      <c r="C7" s="7" t="s">
        <v>246</v>
      </c>
      <c r="D7" s="7" t="s">
        <v>247</v>
      </c>
      <c r="E7" s="7" t="s">
        <v>248</v>
      </c>
      <c r="F7" s="8" t="s">
        <v>249</v>
      </c>
      <c r="G7" s="9" t="s">
        <v>250</v>
      </c>
      <c r="H7" s="10" t="s">
        <v>11</v>
      </c>
      <c r="I7" s="7" t="s">
        <v>251</v>
      </c>
      <c r="J7" s="7" t="s">
        <v>252</v>
      </c>
      <c r="K7" s="11"/>
      <c r="L7" s="11"/>
      <c r="M7" s="11"/>
      <c r="N7" s="11"/>
      <c r="O7" s="11"/>
      <c r="P7" s="11"/>
      <c r="Q7" s="11"/>
      <c r="R7" s="11"/>
      <c r="S7" s="11"/>
      <c r="T7" s="11"/>
      <c r="U7" s="11"/>
      <c r="V7" s="11"/>
      <c r="W7" s="11"/>
      <c r="X7" s="11"/>
      <c r="Y7" s="11"/>
      <c r="Z7" s="11"/>
    </row>
    <row r="8" ht="50.25" customHeight="1">
      <c r="A8" s="12" t="s">
        <v>14</v>
      </c>
      <c r="B8" s="48" t="s">
        <v>253</v>
      </c>
      <c r="C8" s="14" t="s">
        <v>254</v>
      </c>
      <c r="D8" s="44" t="s">
        <v>255</v>
      </c>
      <c r="E8" s="45">
        <f>262900/1.19</f>
        <v>220924.3697</v>
      </c>
      <c r="F8" s="46">
        <f t="shared" ref="F8:F10" si="1">E8*19%</f>
        <v>41975.63025</v>
      </c>
      <c r="G8" s="47">
        <f t="shared" ref="G8:G10" si="2">E8+F8</f>
        <v>262900</v>
      </c>
      <c r="H8" s="46">
        <f t="shared" ref="H8:H10" si="3">G8</f>
        <v>262900</v>
      </c>
      <c r="I8" s="48" t="s">
        <v>42</v>
      </c>
      <c r="J8" s="44" t="s">
        <v>256</v>
      </c>
      <c r="K8" s="5"/>
      <c r="L8" s="5"/>
      <c r="M8" s="5"/>
    </row>
    <row r="9" ht="50.25" customHeight="1">
      <c r="A9" s="12" t="s">
        <v>20</v>
      </c>
      <c r="B9" s="48" t="s">
        <v>257</v>
      </c>
      <c r="C9" s="14" t="s">
        <v>258</v>
      </c>
      <c r="D9" s="44" t="s">
        <v>259</v>
      </c>
      <c r="E9" s="45">
        <f>165900/1.19</f>
        <v>139411.7647</v>
      </c>
      <c r="F9" s="46">
        <f t="shared" si="1"/>
        <v>26488.23529</v>
      </c>
      <c r="G9" s="47">
        <f t="shared" si="2"/>
        <v>165900</v>
      </c>
      <c r="H9" s="46">
        <f t="shared" si="3"/>
        <v>165900</v>
      </c>
      <c r="I9" s="48" t="s">
        <v>42</v>
      </c>
      <c r="J9" s="44" t="s">
        <v>260</v>
      </c>
      <c r="L9" s="5"/>
    </row>
    <row r="10" ht="50.25" customHeight="1">
      <c r="A10" s="12" t="s">
        <v>24</v>
      </c>
      <c r="B10" s="48" t="s">
        <v>261</v>
      </c>
      <c r="C10" s="14" t="s">
        <v>262</v>
      </c>
      <c r="D10" s="49" t="s">
        <v>259</v>
      </c>
      <c r="E10" s="45">
        <f>102990/1.19</f>
        <v>86546.21849</v>
      </c>
      <c r="F10" s="46">
        <f t="shared" si="1"/>
        <v>16443.78151</v>
      </c>
      <c r="G10" s="47">
        <f t="shared" si="2"/>
        <v>102990</v>
      </c>
      <c r="H10" s="46">
        <f t="shared" si="3"/>
        <v>102990</v>
      </c>
      <c r="I10" s="48" t="s">
        <v>42</v>
      </c>
      <c r="J10" s="49" t="s">
        <v>260</v>
      </c>
    </row>
    <row r="11" ht="15.0" hidden="1" customHeight="1">
      <c r="A11" s="23"/>
      <c r="B11" s="24"/>
      <c r="C11" s="24"/>
      <c r="D11" s="24"/>
      <c r="E11" s="24"/>
      <c r="F11" s="24"/>
      <c r="G11" s="24"/>
      <c r="H11" s="24"/>
      <c r="I11" s="24"/>
      <c r="J11" s="24"/>
    </row>
    <row r="12" ht="12.75" customHeight="1">
      <c r="I12" s="5" t="s">
        <v>129</v>
      </c>
    </row>
    <row r="13" ht="138.75" customHeight="1">
      <c r="A13" s="25" t="s">
        <v>110</v>
      </c>
      <c r="B13" s="3"/>
      <c r="C13" s="3"/>
      <c r="D13" s="3"/>
      <c r="E13" s="3"/>
      <c r="F13" s="3"/>
      <c r="G13" s="3"/>
      <c r="H13" s="3"/>
      <c r="I13" s="3"/>
      <c r="J13" s="4"/>
    </row>
    <row r="14" ht="12.75" customHeight="1"/>
    <row r="15" ht="75.0" customHeight="1">
      <c r="A15" s="25" t="s">
        <v>263</v>
      </c>
      <c r="B15" s="3"/>
      <c r="C15" s="3"/>
      <c r="D15" s="3"/>
      <c r="E15" s="3"/>
      <c r="F15" s="3"/>
      <c r="G15" s="3"/>
      <c r="H15" s="3"/>
      <c r="I15" s="3"/>
      <c r="J15" s="4"/>
    </row>
    <row r="16" ht="12.75" customHeight="1"/>
    <row r="17" ht="12.75" customHeight="1">
      <c r="A17" s="5"/>
    </row>
    <row r="18" ht="39.0" customHeight="1">
      <c r="A18" s="26" t="s">
        <v>4</v>
      </c>
      <c r="B18" s="27" t="s">
        <v>264</v>
      </c>
      <c r="C18" s="27" t="s">
        <v>265</v>
      </c>
      <c r="D18" s="27" t="s">
        <v>266</v>
      </c>
      <c r="E18" s="27" t="s">
        <v>267</v>
      </c>
      <c r="F18" s="28" t="s">
        <v>268</v>
      </c>
      <c r="G18" s="29" t="s">
        <v>269</v>
      </c>
      <c r="H18" s="30" t="s">
        <v>11</v>
      </c>
      <c r="I18" s="27" t="s">
        <v>270</v>
      </c>
      <c r="J18" s="27" t="s">
        <v>271</v>
      </c>
    </row>
    <row r="19" ht="25.5" customHeight="1">
      <c r="A19" s="31" t="s">
        <v>14</v>
      </c>
      <c r="B19" s="13"/>
      <c r="C19" s="13"/>
      <c r="D19" s="13"/>
      <c r="E19" s="13"/>
      <c r="F19" s="32"/>
      <c r="G19" s="33"/>
      <c r="H19" s="32"/>
      <c r="I19" s="13"/>
      <c r="J19" s="13"/>
    </row>
    <row r="20" ht="33.75" customHeight="1">
      <c r="A20" s="31" t="s">
        <v>20</v>
      </c>
      <c r="B20" s="13"/>
      <c r="C20" s="34"/>
      <c r="D20" s="24"/>
      <c r="E20" s="24"/>
      <c r="F20" s="32"/>
      <c r="G20" s="33"/>
      <c r="H20" s="32"/>
      <c r="I20" s="24"/>
      <c r="J20" s="24"/>
    </row>
    <row r="21" ht="34.5" customHeight="1">
      <c r="A21" s="31" t="s">
        <v>24</v>
      </c>
      <c r="B21" s="13"/>
      <c r="C21" s="24"/>
      <c r="D21" s="24"/>
      <c r="E21" s="33"/>
      <c r="F21" s="32"/>
      <c r="G21" s="17"/>
      <c r="H21" s="32"/>
      <c r="I21" s="24"/>
      <c r="J21" s="24"/>
    </row>
    <row r="22" ht="12.75" customHeight="1"/>
    <row r="23" ht="12.75" customHeight="1"/>
    <row r="24" ht="12.75" customHeight="1"/>
    <row r="25" ht="12.75" customHeight="1"/>
    <row r="26" ht="12.75" customHeight="1">
      <c r="D26" s="35"/>
      <c r="E26" s="35"/>
      <c r="F26" s="5"/>
      <c r="G26" s="5"/>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1" t="s">
        <v>0</v>
      </c>
    </row>
    <row r="3" ht="12.75" customHeight="1"/>
    <row r="4" ht="12.75" customHeight="1"/>
    <row r="5" ht="43.5" customHeight="1">
      <c r="A5" s="2" t="s">
        <v>1</v>
      </c>
      <c r="B5" s="3"/>
      <c r="C5" s="3"/>
      <c r="D5" s="3"/>
      <c r="E5" s="3"/>
      <c r="F5" s="3"/>
      <c r="G5" s="3"/>
      <c r="H5" s="3"/>
      <c r="I5" s="3"/>
      <c r="J5" s="4"/>
    </row>
    <row r="6" ht="15.75" customHeight="1">
      <c r="A6" s="5" t="s">
        <v>2</v>
      </c>
      <c r="B6" s="5" t="s">
        <v>112</v>
      </c>
    </row>
    <row r="7" ht="75.75" customHeight="1">
      <c r="A7" s="6" t="s">
        <v>4</v>
      </c>
      <c r="B7" s="7" t="s">
        <v>272</v>
      </c>
      <c r="C7" s="7" t="s">
        <v>273</v>
      </c>
      <c r="D7" s="54" t="s">
        <v>274</v>
      </c>
      <c r="E7" s="7" t="s">
        <v>275</v>
      </c>
      <c r="F7" s="8" t="s">
        <v>276</v>
      </c>
      <c r="G7" s="9" t="s">
        <v>277</v>
      </c>
      <c r="H7" s="10" t="s">
        <v>11</v>
      </c>
      <c r="I7" s="7" t="s">
        <v>278</v>
      </c>
      <c r="J7" s="7" t="s">
        <v>279</v>
      </c>
      <c r="K7" s="11"/>
      <c r="L7" s="11"/>
      <c r="M7" s="11"/>
      <c r="N7" s="11"/>
      <c r="O7" s="11"/>
      <c r="P7" s="11"/>
      <c r="Q7" s="11"/>
      <c r="R7" s="11"/>
      <c r="S7" s="11"/>
      <c r="T7" s="11"/>
      <c r="U7" s="11"/>
      <c r="V7" s="11"/>
      <c r="W7" s="11"/>
      <c r="X7" s="11"/>
      <c r="Y7" s="11"/>
      <c r="Z7" s="11"/>
    </row>
    <row r="8" ht="50.25" customHeight="1">
      <c r="A8" s="12" t="s">
        <v>14</v>
      </c>
      <c r="B8" s="48" t="s">
        <v>147</v>
      </c>
      <c r="C8" s="55" t="s">
        <v>280</v>
      </c>
      <c r="D8" s="56" t="s">
        <v>281</v>
      </c>
      <c r="E8" s="57">
        <f>22400598/1</f>
        <v>22400598</v>
      </c>
      <c r="F8" s="46">
        <f t="shared" ref="F8:F10" si="1">E8*0</f>
        <v>0</v>
      </c>
      <c r="G8" s="47">
        <f t="shared" ref="G8:G10" si="2">E8+F8</f>
        <v>22400598</v>
      </c>
      <c r="H8" s="46">
        <f t="shared" ref="H8:H10" si="3">G8</f>
        <v>22400598</v>
      </c>
      <c r="I8" s="48" t="s">
        <v>42</v>
      </c>
      <c r="J8" s="44" t="s">
        <v>282</v>
      </c>
      <c r="K8" s="5"/>
      <c r="L8" s="5"/>
      <c r="M8" s="5"/>
    </row>
    <row r="9" ht="50.25" customHeight="1">
      <c r="A9" s="12" t="s">
        <v>20</v>
      </c>
      <c r="B9" s="48" t="s">
        <v>283</v>
      </c>
      <c r="C9" s="58" t="s">
        <v>284</v>
      </c>
      <c r="D9" s="59" t="s">
        <v>285</v>
      </c>
      <c r="E9" s="60">
        <f>29451159/1</f>
        <v>29451159</v>
      </c>
      <c r="F9" s="46">
        <f t="shared" si="1"/>
        <v>0</v>
      </c>
      <c r="G9" s="47">
        <f t="shared" si="2"/>
        <v>29451159</v>
      </c>
      <c r="H9" s="46">
        <f t="shared" si="3"/>
        <v>29451159</v>
      </c>
      <c r="I9" s="61" t="s">
        <v>42</v>
      </c>
      <c r="J9" s="62" t="s">
        <v>286</v>
      </c>
      <c r="L9" s="5"/>
    </row>
    <row r="10" ht="50.25" customHeight="1">
      <c r="A10" s="12" t="s">
        <v>24</v>
      </c>
      <c r="B10" s="48" t="s">
        <v>287</v>
      </c>
      <c r="C10" s="63" t="s">
        <v>288</v>
      </c>
      <c r="D10" s="64" t="s">
        <v>289</v>
      </c>
      <c r="E10" s="57">
        <f>1401600/1</f>
        <v>1401600</v>
      </c>
      <c r="F10" s="46">
        <f t="shared" si="1"/>
        <v>0</v>
      </c>
      <c r="G10" s="47">
        <f t="shared" si="2"/>
        <v>1401600</v>
      </c>
      <c r="H10" s="46">
        <f t="shared" si="3"/>
        <v>1401600</v>
      </c>
      <c r="I10" s="61" t="s">
        <v>42</v>
      </c>
      <c r="J10" s="49" t="s">
        <v>290</v>
      </c>
    </row>
    <row r="11" ht="15.0" hidden="1" customHeight="1">
      <c r="A11" s="23"/>
      <c r="B11" s="24"/>
      <c r="C11" s="24"/>
      <c r="D11" s="65"/>
      <c r="E11" s="24"/>
      <c r="F11" s="24"/>
      <c r="G11" s="24"/>
      <c r="H11" s="24"/>
      <c r="I11" s="24"/>
      <c r="J11" s="65"/>
    </row>
    <row r="12" ht="12.75" customHeight="1">
      <c r="I12" s="5" t="s">
        <v>129</v>
      </c>
    </row>
    <row r="13" ht="138.75" customHeight="1">
      <c r="A13" s="25" t="s">
        <v>110</v>
      </c>
      <c r="B13" s="3"/>
      <c r="C13" s="3"/>
      <c r="D13" s="3"/>
      <c r="E13" s="3"/>
      <c r="F13" s="3"/>
      <c r="G13" s="3"/>
      <c r="H13" s="3"/>
      <c r="I13" s="3"/>
      <c r="J13" s="4"/>
    </row>
    <row r="14" ht="12.75" customHeight="1"/>
    <row r="15" ht="75.0" customHeight="1">
      <c r="A15" s="25" t="s">
        <v>291</v>
      </c>
      <c r="B15" s="3"/>
      <c r="C15" s="3"/>
      <c r="D15" s="3"/>
      <c r="E15" s="3"/>
      <c r="F15" s="3"/>
      <c r="G15" s="3"/>
      <c r="H15" s="3"/>
      <c r="I15" s="3"/>
      <c r="J15" s="4"/>
    </row>
    <row r="16" ht="12.75" customHeight="1"/>
    <row r="17" ht="12.75" customHeight="1">
      <c r="A17" s="5"/>
    </row>
    <row r="18" ht="39.0" customHeight="1">
      <c r="A18" s="26" t="s">
        <v>4</v>
      </c>
      <c r="B18" s="27" t="s">
        <v>292</v>
      </c>
      <c r="C18" s="27" t="s">
        <v>293</v>
      </c>
      <c r="D18" s="27" t="s">
        <v>294</v>
      </c>
      <c r="E18" s="27" t="s">
        <v>295</v>
      </c>
      <c r="F18" s="28" t="s">
        <v>296</v>
      </c>
      <c r="G18" s="29" t="s">
        <v>297</v>
      </c>
      <c r="H18" s="30" t="s">
        <v>11</v>
      </c>
      <c r="I18" s="27" t="s">
        <v>298</v>
      </c>
      <c r="J18" s="27" t="s">
        <v>299</v>
      </c>
    </row>
    <row r="19" ht="25.5" customHeight="1">
      <c r="A19" s="31" t="s">
        <v>14</v>
      </c>
      <c r="B19" s="13"/>
      <c r="C19" s="13"/>
      <c r="D19" s="13"/>
      <c r="E19" s="13"/>
      <c r="F19" s="32"/>
      <c r="G19" s="33"/>
      <c r="H19" s="32"/>
      <c r="I19" s="13"/>
      <c r="J19" s="13"/>
    </row>
    <row r="20" ht="33.75" customHeight="1">
      <c r="A20" s="31" t="s">
        <v>20</v>
      </c>
      <c r="B20" s="13"/>
      <c r="C20" s="34"/>
      <c r="D20" s="24"/>
      <c r="E20" s="24"/>
      <c r="F20" s="32"/>
      <c r="G20" s="33"/>
      <c r="H20" s="32"/>
      <c r="I20" s="24"/>
      <c r="J20" s="24"/>
    </row>
    <row r="21" ht="34.5" customHeight="1">
      <c r="A21" s="31" t="s">
        <v>24</v>
      </c>
      <c r="B21" s="13"/>
      <c r="C21" s="24"/>
      <c r="D21" s="24"/>
      <c r="E21" s="33"/>
      <c r="F21" s="32"/>
      <c r="G21" s="17"/>
      <c r="H21" s="32"/>
      <c r="I21" s="24"/>
      <c r="J21" s="24"/>
    </row>
    <row r="22" ht="12.75" customHeight="1"/>
    <row r="23" ht="12.75" customHeight="1"/>
    <row r="24" ht="12.75" customHeight="1"/>
    <row r="25" ht="12.75" customHeight="1"/>
    <row r="26" ht="12.75" customHeight="1">
      <c r="D26" s="35"/>
      <c r="E26" s="35"/>
      <c r="F26" s="5"/>
      <c r="G26" s="5"/>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id="rId1" ref="C10"/>
  </hyperlinks>
  <printOptions/>
  <pageMargins bottom="0.75" footer="0.0" header="0.0" left="0.7" right="0.7" top="0.75"/>
  <pageSetup orientation="landscape"/>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1" t="s">
        <v>0</v>
      </c>
    </row>
    <row r="3" ht="12.75" customHeight="1"/>
    <row r="4" ht="12.75" customHeight="1"/>
    <row r="5" ht="43.5" customHeight="1">
      <c r="A5" s="2" t="s">
        <v>1</v>
      </c>
      <c r="B5" s="3"/>
      <c r="C5" s="3"/>
      <c r="D5" s="3"/>
      <c r="E5" s="3"/>
      <c r="F5" s="3"/>
      <c r="G5" s="3"/>
      <c r="H5" s="3"/>
      <c r="I5" s="3"/>
      <c r="J5" s="4"/>
    </row>
    <row r="6" ht="15.75" customHeight="1">
      <c r="A6" s="5" t="s">
        <v>2</v>
      </c>
      <c r="B6" s="5" t="s">
        <v>112</v>
      </c>
    </row>
    <row r="7" ht="75.75" customHeight="1">
      <c r="A7" s="6" t="s">
        <v>4</v>
      </c>
      <c r="B7" s="7" t="s">
        <v>300</v>
      </c>
      <c r="C7" s="7" t="s">
        <v>301</v>
      </c>
      <c r="D7" s="7" t="s">
        <v>302</v>
      </c>
      <c r="E7" s="7" t="s">
        <v>303</v>
      </c>
      <c r="F7" s="8" t="s">
        <v>304</v>
      </c>
      <c r="G7" s="9" t="s">
        <v>305</v>
      </c>
      <c r="H7" s="10" t="s">
        <v>11</v>
      </c>
      <c r="I7" s="7" t="s">
        <v>306</v>
      </c>
      <c r="J7" s="7" t="s">
        <v>307</v>
      </c>
      <c r="K7" s="11"/>
      <c r="L7" s="11"/>
      <c r="M7" s="11"/>
      <c r="N7" s="11"/>
      <c r="O7" s="11"/>
      <c r="P7" s="11"/>
      <c r="Q7" s="11"/>
      <c r="R7" s="11"/>
      <c r="S7" s="11"/>
      <c r="T7" s="11"/>
      <c r="U7" s="11"/>
      <c r="V7" s="11"/>
      <c r="W7" s="11"/>
      <c r="X7" s="11"/>
      <c r="Y7" s="11"/>
      <c r="Z7" s="11"/>
    </row>
    <row r="8" ht="50.25" customHeight="1">
      <c r="A8" s="12" t="s">
        <v>14</v>
      </c>
      <c r="B8" s="48" t="s">
        <v>147</v>
      </c>
      <c r="C8" s="39" t="s">
        <v>308</v>
      </c>
      <c r="D8" s="44" t="s">
        <v>309</v>
      </c>
      <c r="E8" s="45">
        <f>5191377/1</f>
        <v>5191377</v>
      </c>
      <c r="F8" s="46">
        <f t="shared" ref="F8:F10" si="1">E8*0</f>
        <v>0</v>
      </c>
      <c r="G8" s="47">
        <f t="shared" ref="G8:G10" si="2">E8+F8</f>
        <v>5191377</v>
      </c>
      <c r="H8" s="46">
        <f t="shared" ref="H8:H10" si="3">G8</f>
        <v>5191377</v>
      </c>
      <c r="I8" s="48" t="s">
        <v>42</v>
      </c>
      <c r="J8" s="44" t="s">
        <v>309</v>
      </c>
      <c r="K8" s="5"/>
      <c r="L8" s="5"/>
      <c r="M8" s="5"/>
    </row>
    <row r="9" ht="50.25" customHeight="1">
      <c r="A9" s="12" t="s">
        <v>20</v>
      </c>
      <c r="B9" s="48" t="s">
        <v>310</v>
      </c>
      <c r="C9" s="14" t="s">
        <v>311</v>
      </c>
      <c r="D9" s="44" t="s">
        <v>312</v>
      </c>
      <c r="E9" s="60">
        <f>1813952/1</f>
        <v>1813952</v>
      </c>
      <c r="F9" s="46">
        <f t="shared" si="1"/>
        <v>0</v>
      </c>
      <c r="G9" s="47">
        <f t="shared" si="2"/>
        <v>1813952</v>
      </c>
      <c r="H9" s="46">
        <f t="shared" si="3"/>
        <v>1813952</v>
      </c>
      <c r="I9" s="48" t="s">
        <v>42</v>
      </c>
      <c r="J9" s="44" t="s">
        <v>312</v>
      </c>
      <c r="L9" s="5"/>
    </row>
    <row r="10" ht="50.25" customHeight="1">
      <c r="A10" s="12" t="s">
        <v>24</v>
      </c>
      <c r="B10" s="48" t="s">
        <v>287</v>
      </c>
      <c r="C10" s="58" t="s">
        <v>313</v>
      </c>
      <c r="D10" s="66" t="s">
        <v>312</v>
      </c>
      <c r="E10" s="57">
        <f>235000/1</f>
        <v>235000</v>
      </c>
      <c r="F10" s="46">
        <f t="shared" si="1"/>
        <v>0</v>
      </c>
      <c r="G10" s="47">
        <f t="shared" si="2"/>
        <v>235000</v>
      </c>
      <c r="H10" s="46">
        <f t="shared" si="3"/>
        <v>235000</v>
      </c>
      <c r="I10" s="61" t="s">
        <v>42</v>
      </c>
      <c r="J10" s="49" t="s">
        <v>312</v>
      </c>
    </row>
    <row r="11" ht="15.0" hidden="1" customHeight="1">
      <c r="A11" s="23"/>
      <c r="B11" s="24"/>
      <c r="C11" s="24"/>
      <c r="D11" s="65"/>
      <c r="E11" s="24"/>
      <c r="F11" s="24"/>
      <c r="G11" s="24"/>
      <c r="H11" s="24"/>
      <c r="I11" s="24"/>
      <c r="J11" s="65"/>
    </row>
    <row r="12" ht="12.75" customHeight="1">
      <c r="I12" s="5" t="s">
        <v>129</v>
      </c>
    </row>
    <row r="13" ht="138.75" customHeight="1">
      <c r="A13" s="25" t="s">
        <v>110</v>
      </c>
      <c r="B13" s="3"/>
      <c r="C13" s="3"/>
      <c r="D13" s="3"/>
      <c r="E13" s="3"/>
      <c r="F13" s="3"/>
      <c r="G13" s="3"/>
      <c r="H13" s="3"/>
      <c r="I13" s="3"/>
      <c r="J13" s="4"/>
    </row>
    <row r="14" ht="12.75" customHeight="1"/>
    <row r="15" ht="75.0" customHeight="1">
      <c r="A15" s="25" t="s">
        <v>314</v>
      </c>
      <c r="B15" s="3"/>
      <c r="C15" s="3"/>
      <c r="D15" s="3"/>
      <c r="E15" s="3"/>
      <c r="F15" s="3"/>
      <c r="G15" s="3"/>
      <c r="H15" s="3"/>
      <c r="I15" s="3"/>
      <c r="J15" s="4"/>
    </row>
    <row r="16" ht="12.75" customHeight="1"/>
    <row r="17" ht="12.75" customHeight="1">
      <c r="A17" s="5"/>
    </row>
    <row r="18" ht="39.0" customHeight="1">
      <c r="A18" s="26" t="s">
        <v>4</v>
      </c>
      <c r="B18" s="27" t="s">
        <v>315</v>
      </c>
      <c r="C18" s="27" t="s">
        <v>316</v>
      </c>
      <c r="D18" s="27" t="s">
        <v>317</v>
      </c>
      <c r="E18" s="27" t="s">
        <v>318</v>
      </c>
      <c r="F18" s="28" t="s">
        <v>319</v>
      </c>
      <c r="G18" s="29" t="s">
        <v>320</v>
      </c>
      <c r="H18" s="30" t="s">
        <v>11</v>
      </c>
      <c r="I18" s="27" t="s">
        <v>321</v>
      </c>
      <c r="J18" s="27" t="s">
        <v>322</v>
      </c>
    </row>
    <row r="19" ht="25.5" customHeight="1">
      <c r="A19" s="31" t="s">
        <v>14</v>
      </c>
      <c r="B19" s="13"/>
      <c r="C19" s="13"/>
      <c r="D19" s="13"/>
      <c r="E19" s="13"/>
      <c r="F19" s="32"/>
      <c r="G19" s="33"/>
      <c r="H19" s="32"/>
      <c r="I19" s="13"/>
      <c r="J19" s="13"/>
    </row>
    <row r="20" ht="33.75" customHeight="1">
      <c r="A20" s="31" t="s">
        <v>20</v>
      </c>
      <c r="B20" s="13"/>
      <c r="C20" s="34"/>
      <c r="D20" s="24"/>
      <c r="E20" s="24"/>
      <c r="F20" s="32"/>
      <c r="G20" s="33"/>
      <c r="H20" s="32"/>
      <c r="I20" s="24"/>
      <c r="J20" s="24"/>
    </row>
    <row r="21" ht="34.5" customHeight="1">
      <c r="A21" s="31" t="s">
        <v>24</v>
      </c>
      <c r="B21" s="13"/>
      <c r="C21" s="24"/>
      <c r="D21" s="24"/>
      <c r="E21" s="33"/>
      <c r="F21" s="32"/>
      <c r="G21" s="17"/>
      <c r="H21" s="32"/>
      <c r="I21" s="24"/>
      <c r="J21" s="24"/>
    </row>
    <row r="22" ht="12.75" customHeight="1"/>
    <row r="23" ht="12.75" customHeight="1"/>
    <row r="24" ht="12.75" customHeight="1"/>
    <row r="25" ht="12.75" customHeight="1"/>
    <row r="26" ht="12.75" customHeight="1">
      <c r="D26" s="35"/>
      <c r="E26" s="35"/>
      <c r="F26" s="5"/>
      <c r="G26" s="5"/>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id="rId1" location="overview" ref="C8"/>
  </hyperlinks>
  <printOptions/>
  <pageMargins bottom="0.75" footer="0.0" header="0.0" left="0.7" right="0.7" top="0.75"/>
  <pageSetup orientation="landscape"/>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1" t="s">
        <v>0</v>
      </c>
    </row>
    <row r="3" ht="12.75" customHeight="1"/>
    <row r="4" ht="12.75" customHeight="1"/>
    <row r="5" ht="43.5" customHeight="1">
      <c r="A5" s="2" t="s">
        <v>1</v>
      </c>
      <c r="B5" s="3"/>
      <c r="C5" s="3"/>
      <c r="D5" s="3"/>
      <c r="E5" s="3"/>
      <c r="F5" s="3"/>
      <c r="G5" s="3"/>
      <c r="H5" s="3"/>
      <c r="I5" s="3"/>
      <c r="J5" s="4"/>
    </row>
    <row r="6" ht="15.75" customHeight="1">
      <c r="A6" s="5" t="s">
        <v>2</v>
      </c>
      <c r="B6" s="5" t="s">
        <v>112</v>
      </c>
    </row>
    <row r="7" ht="75.75" customHeight="1">
      <c r="A7" s="6" t="s">
        <v>4</v>
      </c>
      <c r="B7" s="7" t="s">
        <v>323</v>
      </c>
      <c r="C7" s="54" t="s">
        <v>324</v>
      </c>
      <c r="D7" s="54" t="s">
        <v>325</v>
      </c>
      <c r="E7" s="7" t="s">
        <v>326</v>
      </c>
      <c r="F7" s="8" t="s">
        <v>327</v>
      </c>
      <c r="G7" s="9" t="s">
        <v>328</v>
      </c>
      <c r="H7" s="10" t="s">
        <v>11</v>
      </c>
      <c r="I7" s="7" t="s">
        <v>329</v>
      </c>
      <c r="J7" s="7" t="s">
        <v>330</v>
      </c>
      <c r="K7" s="11"/>
      <c r="L7" s="11"/>
      <c r="M7" s="11"/>
      <c r="N7" s="11"/>
      <c r="O7" s="11"/>
      <c r="P7" s="11"/>
      <c r="Q7" s="11"/>
      <c r="R7" s="11"/>
      <c r="S7" s="11"/>
      <c r="T7" s="11"/>
      <c r="U7" s="11"/>
      <c r="V7" s="11"/>
      <c r="W7" s="11"/>
      <c r="X7" s="11"/>
      <c r="Y7" s="11"/>
      <c r="Z7" s="11"/>
    </row>
    <row r="8" ht="50.25" customHeight="1">
      <c r="A8" s="12" t="s">
        <v>14</v>
      </c>
      <c r="B8" s="61" t="s">
        <v>331</v>
      </c>
      <c r="C8" s="39" t="s">
        <v>332</v>
      </c>
      <c r="D8" s="67" t="s">
        <v>333</v>
      </c>
      <c r="E8" s="57">
        <f>2389900/1.19</f>
        <v>2008319.328</v>
      </c>
      <c r="F8" s="46">
        <f t="shared" ref="F8:F10" si="1">E8*19%</f>
        <v>381580.6723</v>
      </c>
      <c r="G8" s="47">
        <f t="shared" ref="G8:G10" si="2">E8+F8</f>
        <v>2389900</v>
      </c>
      <c r="H8" s="46">
        <f t="shared" ref="H8:H10" si="3">G8</f>
        <v>2389900</v>
      </c>
      <c r="I8" s="48" t="s">
        <v>42</v>
      </c>
      <c r="J8" s="44" t="s">
        <v>334</v>
      </c>
      <c r="K8" s="5"/>
      <c r="L8" s="5"/>
      <c r="M8" s="5"/>
    </row>
    <row r="9" ht="57.75" customHeight="1">
      <c r="A9" s="12" t="s">
        <v>20</v>
      </c>
      <c r="B9" s="48" t="s">
        <v>15</v>
      </c>
      <c r="C9" s="68" t="s">
        <v>335</v>
      </c>
      <c r="D9" s="67" t="s">
        <v>336</v>
      </c>
      <c r="E9" s="60">
        <f>2599900/1.19</f>
        <v>2184789.916</v>
      </c>
      <c r="F9" s="46">
        <f t="shared" si="1"/>
        <v>415110.084</v>
      </c>
      <c r="G9" s="47">
        <f t="shared" si="2"/>
        <v>2599900</v>
      </c>
      <c r="H9" s="46">
        <f t="shared" si="3"/>
        <v>2599900</v>
      </c>
      <c r="I9" s="48" t="s">
        <v>42</v>
      </c>
      <c r="J9" s="44" t="s">
        <v>337</v>
      </c>
      <c r="L9" s="5"/>
    </row>
    <row r="10" ht="50.25" customHeight="1">
      <c r="A10" s="12" t="s">
        <v>24</v>
      </c>
      <c r="B10" s="48" t="s">
        <v>338</v>
      </c>
      <c r="C10" s="63" t="s">
        <v>339</v>
      </c>
      <c r="D10" s="67" t="s">
        <v>340</v>
      </c>
      <c r="E10" s="57">
        <f>2449000/1.19</f>
        <v>2057983.193</v>
      </c>
      <c r="F10" s="46">
        <f t="shared" si="1"/>
        <v>391016.8067</v>
      </c>
      <c r="G10" s="47">
        <f t="shared" si="2"/>
        <v>2449000</v>
      </c>
      <c r="H10" s="46">
        <f t="shared" si="3"/>
        <v>2449000</v>
      </c>
      <c r="I10" s="61" t="s">
        <v>42</v>
      </c>
      <c r="J10" s="49" t="s">
        <v>341</v>
      </c>
    </row>
    <row r="11" ht="15.0" hidden="1" customHeight="1">
      <c r="A11" s="23"/>
      <c r="B11" s="24"/>
      <c r="C11" s="24"/>
      <c r="D11" s="67" t="s">
        <v>342</v>
      </c>
      <c r="E11" s="24"/>
      <c r="F11" s="24"/>
      <c r="G11" s="24"/>
      <c r="H11" s="24"/>
      <c r="I11" s="24"/>
      <c r="J11" s="65"/>
    </row>
    <row r="12" ht="12.75" customHeight="1">
      <c r="I12" s="5" t="s">
        <v>129</v>
      </c>
    </row>
    <row r="13" ht="138.75" customHeight="1">
      <c r="A13" s="25" t="s">
        <v>110</v>
      </c>
      <c r="B13" s="3"/>
      <c r="C13" s="3"/>
      <c r="D13" s="3"/>
      <c r="E13" s="3"/>
      <c r="F13" s="3"/>
      <c r="G13" s="3"/>
      <c r="H13" s="3"/>
      <c r="I13" s="3"/>
      <c r="J13" s="4"/>
    </row>
    <row r="14" ht="12.75" customHeight="1"/>
    <row r="15" ht="75.0" customHeight="1">
      <c r="A15" s="25" t="s">
        <v>343</v>
      </c>
      <c r="B15" s="3"/>
      <c r="C15" s="3"/>
      <c r="D15" s="3"/>
      <c r="E15" s="3"/>
      <c r="F15" s="3"/>
      <c r="G15" s="3"/>
      <c r="H15" s="3"/>
      <c r="I15" s="3"/>
      <c r="J15" s="4"/>
    </row>
    <row r="16" ht="12.75" customHeight="1"/>
    <row r="17" ht="12.75" customHeight="1">
      <c r="A17" s="5"/>
    </row>
    <row r="18" ht="39.0" customHeight="1">
      <c r="A18" s="26" t="s">
        <v>4</v>
      </c>
      <c r="B18" s="27" t="s">
        <v>344</v>
      </c>
      <c r="C18" s="27" t="s">
        <v>345</v>
      </c>
      <c r="D18" s="27" t="s">
        <v>346</v>
      </c>
      <c r="E18" s="27" t="s">
        <v>347</v>
      </c>
      <c r="F18" s="28" t="s">
        <v>348</v>
      </c>
      <c r="G18" s="29" t="s">
        <v>349</v>
      </c>
      <c r="H18" s="30" t="s">
        <v>11</v>
      </c>
      <c r="I18" s="27" t="s">
        <v>350</v>
      </c>
      <c r="J18" s="27" t="s">
        <v>351</v>
      </c>
    </row>
    <row r="19" ht="25.5" customHeight="1">
      <c r="A19" s="31" t="s">
        <v>14</v>
      </c>
      <c r="B19" s="13"/>
      <c r="C19" s="13"/>
      <c r="D19" s="13"/>
      <c r="E19" s="13"/>
      <c r="F19" s="32"/>
      <c r="G19" s="33"/>
      <c r="H19" s="32"/>
      <c r="I19" s="13"/>
      <c r="J19" s="13"/>
    </row>
    <row r="20" ht="33.75" customHeight="1">
      <c r="A20" s="31" t="s">
        <v>20</v>
      </c>
      <c r="B20" s="13"/>
      <c r="C20" s="34"/>
      <c r="D20" s="24"/>
      <c r="E20" s="24"/>
      <c r="F20" s="32"/>
      <c r="G20" s="33"/>
      <c r="H20" s="32"/>
      <c r="I20" s="24"/>
      <c r="J20" s="24"/>
    </row>
    <row r="21" ht="34.5" customHeight="1">
      <c r="A21" s="31" t="s">
        <v>24</v>
      </c>
      <c r="B21" s="13"/>
      <c r="C21" s="24"/>
      <c r="D21" s="24"/>
      <c r="E21" s="33"/>
      <c r="F21" s="32"/>
      <c r="G21" s="17"/>
      <c r="H21" s="32"/>
      <c r="I21" s="24"/>
      <c r="J21" s="24"/>
    </row>
    <row r="22" ht="12.75" customHeight="1"/>
    <row r="23" ht="12.75" customHeight="1"/>
    <row r="24" ht="12.75" customHeight="1"/>
    <row r="25" ht="12.75" customHeight="1"/>
    <row r="26" ht="12.75" customHeight="1">
      <c r="D26" s="35"/>
      <c r="E26" s="35"/>
      <c r="F26" s="5"/>
      <c r="G26" s="5"/>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id="rId1" ref="C8"/>
    <hyperlink r:id="rId2" ref="C10"/>
  </hyperlinks>
  <printOptions/>
  <pageMargins bottom="0.75" footer="0.0" header="0.0" left="0.7" right="0.7" top="0.75"/>
  <pageSetup orientation="landscape"/>
  <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1" t="s">
        <v>0</v>
      </c>
    </row>
    <row r="3" ht="12.75" customHeight="1"/>
    <row r="4" ht="12.75" customHeight="1"/>
    <row r="5" ht="43.5" customHeight="1">
      <c r="A5" s="2" t="s">
        <v>352</v>
      </c>
      <c r="B5" s="3"/>
      <c r="C5" s="3"/>
      <c r="D5" s="3"/>
      <c r="E5" s="3"/>
      <c r="F5" s="3"/>
      <c r="G5" s="3"/>
      <c r="H5" s="3"/>
      <c r="I5" s="3"/>
      <c r="J5" s="4"/>
    </row>
    <row r="6" ht="15.75" customHeight="1"/>
    <row r="7" ht="75.75" customHeight="1">
      <c r="A7" s="26" t="s">
        <v>4</v>
      </c>
      <c r="B7" s="27" t="s">
        <v>353</v>
      </c>
      <c r="C7" s="27" t="s">
        <v>354</v>
      </c>
      <c r="D7" s="27" t="s">
        <v>355</v>
      </c>
      <c r="E7" s="27" t="s">
        <v>356</v>
      </c>
      <c r="F7" s="28" t="s">
        <v>357</v>
      </c>
      <c r="G7" s="29" t="s">
        <v>358</v>
      </c>
      <c r="H7" s="30" t="s">
        <v>11</v>
      </c>
      <c r="I7" s="27" t="s">
        <v>359</v>
      </c>
      <c r="J7" s="27" t="s">
        <v>360</v>
      </c>
      <c r="K7" s="11"/>
      <c r="L7" s="11"/>
      <c r="M7" s="11"/>
      <c r="N7" s="11"/>
      <c r="O7" s="11"/>
      <c r="P7" s="11"/>
      <c r="Q7" s="11"/>
      <c r="R7" s="11"/>
      <c r="S7" s="11"/>
      <c r="T7" s="11"/>
      <c r="U7" s="11"/>
      <c r="V7" s="11"/>
      <c r="W7" s="11"/>
      <c r="X7" s="11"/>
      <c r="Y7" s="11"/>
      <c r="Z7" s="11"/>
    </row>
    <row r="8" ht="50.25" customHeight="1">
      <c r="A8" s="31" t="s">
        <v>14</v>
      </c>
      <c r="B8" s="13" t="s">
        <v>361</v>
      </c>
      <c r="C8" s="13" t="s">
        <v>362</v>
      </c>
      <c r="D8" s="13" t="s">
        <v>363</v>
      </c>
      <c r="E8" s="13">
        <v>1500000.0</v>
      </c>
      <c r="F8" s="32">
        <f>E8*19%</f>
        <v>285000</v>
      </c>
      <c r="G8" s="33" t="s">
        <v>364</v>
      </c>
      <c r="H8" s="32">
        <f>3800*100</f>
        <v>380000</v>
      </c>
      <c r="I8" s="13" t="s">
        <v>42</v>
      </c>
      <c r="J8" s="13" t="s">
        <v>365</v>
      </c>
    </row>
    <row r="9" ht="50.25" customHeight="1">
      <c r="A9" s="31" t="s">
        <v>20</v>
      </c>
      <c r="B9" s="13" t="s">
        <v>366</v>
      </c>
      <c r="C9" s="34" t="s">
        <v>367</v>
      </c>
      <c r="D9" s="24" t="s">
        <v>368</v>
      </c>
      <c r="E9" s="24" t="s">
        <v>369</v>
      </c>
      <c r="F9" s="32">
        <v>0.0</v>
      </c>
      <c r="G9" s="33" t="s">
        <v>370</v>
      </c>
      <c r="H9" s="32">
        <f>100+2500*4200</f>
        <v>10500100</v>
      </c>
      <c r="I9" s="24" t="s">
        <v>42</v>
      </c>
      <c r="J9" s="24" t="s">
        <v>371</v>
      </c>
    </row>
    <row r="10" ht="50.25" customHeight="1">
      <c r="A10" s="31" t="s">
        <v>24</v>
      </c>
      <c r="B10" s="13" t="s">
        <v>372</v>
      </c>
      <c r="C10" s="24">
        <v>12345.0</v>
      </c>
      <c r="D10" s="24" t="s">
        <v>373</v>
      </c>
      <c r="E10" s="33">
        <v>7000000.0</v>
      </c>
      <c r="F10" s="32">
        <f>E10*19%</f>
        <v>1330000</v>
      </c>
      <c r="G10" s="17">
        <f>E10+F10</f>
        <v>8330000</v>
      </c>
      <c r="H10" s="32">
        <f>G10</f>
        <v>8330000</v>
      </c>
      <c r="I10" s="24" t="s">
        <v>374</v>
      </c>
      <c r="J10" s="24" t="s">
        <v>375</v>
      </c>
    </row>
    <row r="11" ht="15.0" hidden="1" customHeight="1">
      <c r="A11" s="23"/>
      <c r="B11" s="24"/>
      <c r="C11" s="24"/>
      <c r="D11" s="24"/>
      <c r="E11" s="24"/>
      <c r="F11" s="24"/>
      <c r="G11" s="24"/>
      <c r="H11" s="24"/>
      <c r="I11" s="24"/>
      <c r="J11" s="24"/>
    </row>
    <row r="12" ht="12.75" customHeight="1"/>
    <row r="13" ht="138.75" customHeight="1">
      <c r="A13" s="25" t="s">
        <v>376</v>
      </c>
      <c r="B13" s="3"/>
      <c r="C13" s="3"/>
      <c r="D13" s="3"/>
      <c r="E13" s="3"/>
      <c r="F13" s="3"/>
      <c r="G13" s="3"/>
      <c r="H13" s="3"/>
      <c r="I13" s="3"/>
      <c r="J13" s="4"/>
    </row>
    <row r="14" ht="12.75" customHeight="1"/>
    <row r="15" ht="75.0" customHeight="1">
      <c r="A15" s="25" t="s">
        <v>377</v>
      </c>
      <c r="B15" s="3"/>
      <c r="C15" s="3"/>
      <c r="D15" s="3"/>
      <c r="E15" s="3"/>
      <c r="F15" s="3"/>
      <c r="G15" s="3"/>
      <c r="H15" s="3"/>
      <c r="I15" s="3"/>
      <c r="J15" s="4"/>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5"/>
      <c r="E26" s="35"/>
      <c r="F26" s="5"/>
      <c r="G26" s="5"/>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1" t="s">
        <v>0</v>
      </c>
    </row>
    <row r="3" ht="12.75" customHeight="1"/>
    <row r="4" ht="12.75" customHeight="1"/>
    <row r="5" ht="43.5" customHeight="1">
      <c r="A5" s="2" t="s">
        <v>1</v>
      </c>
      <c r="B5" s="3"/>
      <c r="C5" s="3"/>
      <c r="D5" s="3"/>
      <c r="E5" s="3"/>
      <c r="F5" s="3"/>
      <c r="G5" s="3"/>
      <c r="H5" s="3"/>
      <c r="I5" s="3"/>
      <c r="J5" s="4"/>
    </row>
    <row r="6" ht="15.75" customHeight="1">
      <c r="A6" s="5" t="s">
        <v>2</v>
      </c>
      <c r="B6" s="5" t="s">
        <v>29</v>
      </c>
    </row>
    <row r="7" ht="75.75" customHeight="1">
      <c r="A7" s="26" t="s">
        <v>30</v>
      </c>
      <c r="B7" s="27" t="s">
        <v>31</v>
      </c>
      <c r="C7" s="27" t="s">
        <v>32</v>
      </c>
      <c r="D7" s="27" t="s">
        <v>33</v>
      </c>
      <c r="E7" s="27" t="s">
        <v>34</v>
      </c>
      <c r="F7" s="28" t="s">
        <v>35</v>
      </c>
      <c r="G7" s="29" t="s">
        <v>36</v>
      </c>
      <c r="H7" s="30" t="s">
        <v>11</v>
      </c>
      <c r="I7" s="27" t="s">
        <v>37</v>
      </c>
      <c r="J7" s="27" t="s">
        <v>38</v>
      </c>
      <c r="K7" s="11"/>
      <c r="L7" s="11"/>
      <c r="M7" s="11"/>
      <c r="N7" s="11"/>
      <c r="O7" s="11"/>
      <c r="P7" s="11"/>
      <c r="Q7" s="11"/>
      <c r="R7" s="11"/>
      <c r="S7" s="11"/>
      <c r="T7" s="11"/>
      <c r="U7" s="11"/>
      <c r="V7" s="11"/>
      <c r="W7" s="11"/>
      <c r="X7" s="11"/>
      <c r="Y7" s="11"/>
      <c r="Z7" s="11"/>
    </row>
    <row r="8" ht="50.25" customHeight="1">
      <c r="A8" s="31" t="s">
        <v>14</v>
      </c>
      <c r="B8" s="13" t="s">
        <v>39</v>
      </c>
      <c r="C8" s="14" t="s">
        <v>40</v>
      </c>
      <c r="D8" s="13" t="s">
        <v>41</v>
      </c>
      <c r="E8" s="15">
        <f>455100/1.19</f>
        <v>382436.9748</v>
      </c>
      <c r="F8" s="36">
        <f t="shared" ref="F8:F10" si="1">E8*19%</f>
        <v>72663.02521</v>
      </c>
      <c r="G8" s="15">
        <f t="shared" ref="G8:G10" si="2">E8+F8</f>
        <v>455100</v>
      </c>
      <c r="H8" s="15">
        <f t="shared" ref="H8:H10" si="3">G8</f>
        <v>455100</v>
      </c>
      <c r="I8" s="13" t="s">
        <v>42</v>
      </c>
      <c r="J8" s="13" t="s">
        <v>43</v>
      </c>
      <c r="K8" s="5"/>
      <c r="L8" s="5"/>
      <c r="M8" s="5"/>
    </row>
    <row r="9" ht="50.25" customHeight="1">
      <c r="A9" s="31" t="s">
        <v>20</v>
      </c>
      <c r="B9" s="13" t="s">
        <v>44</v>
      </c>
      <c r="C9" s="34" t="s">
        <v>45</v>
      </c>
      <c r="D9" s="13" t="s">
        <v>46</v>
      </c>
      <c r="E9" s="15">
        <f>499900/1.19</f>
        <v>420084.0336</v>
      </c>
      <c r="F9" s="15">
        <f t="shared" si="1"/>
        <v>79815.96639</v>
      </c>
      <c r="G9" s="15">
        <f t="shared" si="2"/>
        <v>499900</v>
      </c>
      <c r="H9" s="15">
        <f t="shared" si="3"/>
        <v>499900</v>
      </c>
      <c r="I9" s="13" t="s">
        <v>42</v>
      </c>
      <c r="J9" s="24" t="s">
        <v>47</v>
      </c>
      <c r="L9" s="5"/>
    </row>
    <row r="10" ht="50.25" customHeight="1">
      <c r="A10" s="31" t="s">
        <v>24</v>
      </c>
      <c r="B10" s="13" t="s">
        <v>48</v>
      </c>
      <c r="C10" s="34" t="s">
        <v>49</v>
      </c>
      <c r="D10" s="13" t="s">
        <v>46</v>
      </c>
      <c r="E10" s="15">
        <f>479900/1.19</f>
        <v>403277.3109</v>
      </c>
      <c r="F10" s="15">
        <f t="shared" si="1"/>
        <v>76622.68908</v>
      </c>
      <c r="G10" s="15">
        <f t="shared" si="2"/>
        <v>479900</v>
      </c>
      <c r="H10" s="15">
        <f t="shared" si="3"/>
        <v>479900</v>
      </c>
      <c r="I10" s="13" t="s">
        <v>42</v>
      </c>
      <c r="J10" s="24" t="s">
        <v>50</v>
      </c>
    </row>
    <row r="11" ht="15.0" hidden="1" customHeight="1">
      <c r="A11" s="23"/>
      <c r="B11" s="24"/>
      <c r="C11" s="24"/>
      <c r="D11" s="24"/>
      <c r="E11" s="24"/>
      <c r="F11" s="24"/>
      <c r="G11" s="24"/>
      <c r="H11" s="24"/>
      <c r="I11" s="24"/>
      <c r="J11" s="24"/>
    </row>
    <row r="12" ht="12.75" customHeight="1"/>
    <row r="13">
      <c r="A13" s="25"/>
      <c r="B13" s="3"/>
      <c r="C13" s="3"/>
      <c r="D13" s="3"/>
      <c r="E13" s="3"/>
      <c r="F13" s="3"/>
      <c r="G13" s="3"/>
      <c r="H13" s="3"/>
      <c r="I13" s="3"/>
      <c r="J13" s="4"/>
    </row>
    <row r="14" ht="12.75" customHeight="1"/>
    <row r="15" ht="75.0" customHeight="1">
      <c r="A15" s="25" t="s">
        <v>51</v>
      </c>
      <c r="B15" s="3"/>
      <c r="C15" s="3"/>
      <c r="D15" s="3"/>
      <c r="E15" s="3"/>
      <c r="F15" s="3"/>
      <c r="G15" s="3"/>
      <c r="H15" s="3"/>
      <c r="I15" s="3"/>
      <c r="J15" s="4"/>
    </row>
    <row r="16" ht="12.75" customHeight="1"/>
    <row r="17" ht="12.75" customHeight="1">
      <c r="A17" s="5"/>
    </row>
    <row r="18" ht="39.0" customHeight="1">
      <c r="A18" s="26"/>
      <c r="B18" s="27"/>
      <c r="C18" s="27"/>
      <c r="D18" s="27"/>
      <c r="E18" s="27"/>
      <c r="F18" s="28"/>
      <c r="G18" s="29"/>
      <c r="H18" s="30"/>
      <c r="I18" s="27"/>
      <c r="J18" s="27"/>
    </row>
    <row r="19" ht="25.5" customHeight="1">
      <c r="A19" s="31"/>
      <c r="B19" s="13"/>
      <c r="C19" s="13"/>
      <c r="D19" s="13"/>
      <c r="E19" s="13"/>
      <c r="F19" s="32"/>
      <c r="G19" s="33"/>
      <c r="H19" s="32"/>
      <c r="I19" s="13"/>
      <c r="J19" s="13"/>
    </row>
    <row r="20" ht="33.75" customHeight="1">
      <c r="A20" s="31"/>
      <c r="B20" s="13"/>
      <c r="C20" s="34"/>
      <c r="D20" s="24"/>
      <c r="E20" s="24"/>
      <c r="F20" s="32"/>
      <c r="G20" s="33"/>
      <c r="H20" s="32"/>
      <c r="I20" s="24"/>
      <c r="J20" s="24"/>
    </row>
    <row r="21" ht="34.5" customHeight="1">
      <c r="A21" s="31"/>
      <c r="B21" s="13"/>
      <c r="C21" s="24"/>
      <c r="D21" s="24"/>
      <c r="E21" s="33"/>
      <c r="F21" s="32"/>
      <c r="G21" s="17"/>
      <c r="H21" s="32"/>
      <c r="I21" s="24"/>
      <c r="J21" s="24"/>
    </row>
    <row r="22" ht="12.75" customHeight="1"/>
    <row r="23" ht="12.75" customHeight="1"/>
    <row r="24" ht="12.75" customHeight="1"/>
    <row r="25" ht="12.75" customHeight="1"/>
    <row r="26" ht="12.75" customHeight="1">
      <c r="D26" s="35"/>
      <c r="E26" s="35"/>
      <c r="F26" s="5"/>
      <c r="G26" s="5"/>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1" t="s">
        <v>0</v>
      </c>
    </row>
    <row r="3" ht="12.75" customHeight="1"/>
    <row r="4" ht="12.75" customHeight="1"/>
    <row r="5" ht="43.5" customHeight="1">
      <c r="A5" s="2" t="s">
        <v>1</v>
      </c>
      <c r="B5" s="3"/>
      <c r="C5" s="3"/>
      <c r="D5" s="3"/>
      <c r="E5" s="3"/>
      <c r="F5" s="3"/>
      <c r="G5" s="3"/>
      <c r="H5" s="3"/>
      <c r="I5" s="3"/>
      <c r="J5" s="4"/>
    </row>
    <row r="6" ht="15.75" customHeight="1">
      <c r="A6" s="5" t="s">
        <v>2</v>
      </c>
      <c r="B6" s="5" t="s">
        <v>29</v>
      </c>
    </row>
    <row r="7" ht="75.75" customHeight="1">
      <c r="A7" s="26" t="s">
        <v>30</v>
      </c>
      <c r="B7" s="27" t="s">
        <v>52</v>
      </c>
      <c r="C7" s="27" t="s">
        <v>53</v>
      </c>
      <c r="D7" s="27" t="s">
        <v>54</v>
      </c>
      <c r="E7" s="27" t="s">
        <v>55</v>
      </c>
      <c r="F7" s="28" t="s">
        <v>56</v>
      </c>
      <c r="G7" s="29" t="s">
        <v>57</v>
      </c>
      <c r="H7" s="30" t="s">
        <v>11</v>
      </c>
      <c r="I7" s="27" t="s">
        <v>58</v>
      </c>
      <c r="J7" s="27" t="s">
        <v>59</v>
      </c>
      <c r="K7" s="11"/>
      <c r="L7" s="11"/>
      <c r="M7" s="11"/>
      <c r="N7" s="11"/>
      <c r="O7" s="11"/>
      <c r="P7" s="11"/>
      <c r="Q7" s="11"/>
      <c r="R7" s="11"/>
      <c r="S7" s="11"/>
      <c r="T7" s="11"/>
      <c r="U7" s="11"/>
      <c r="V7" s="11"/>
      <c r="W7" s="11"/>
      <c r="X7" s="11"/>
      <c r="Y7" s="11"/>
      <c r="Z7" s="11"/>
    </row>
    <row r="8" ht="50.25" customHeight="1">
      <c r="A8" s="31" t="s">
        <v>14</v>
      </c>
      <c r="B8" s="13" t="s">
        <v>60</v>
      </c>
      <c r="C8" s="14" t="s">
        <v>61</v>
      </c>
      <c r="D8" s="13" t="s">
        <v>62</v>
      </c>
      <c r="E8" s="15">
        <f>23980/1.19</f>
        <v>20151.2605</v>
      </c>
      <c r="F8" s="36">
        <f t="shared" ref="F8:F10" si="1">E8*19%</f>
        <v>3828.739496</v>
      </c>
      <c r="G8" s="15">
        <f t="shared" ref="G8:G10" si="2">E8+F8</f>
        <v>23980</v>
      </c>
      <c r="H8" s="15">
        <f t="shared" ref="H8:H10" si="3">G8</f>
        <v>23980</v>
      </c>
      <c r="I8" s="13" t="s">
        <v>42</v>
      </c>
      <c r="J8" s="13" t="s">
        <v>63</v>
      </c>
      <c r="K8" s="5"/>
      <c r="L8" s="5"/>
      <c r="M8" s="5"/>
    </row>
    <row r="9" ht="50.25" customHeight="1">
      <c r="A9" s="31" t="s">
        <v>20</v>
      </c>
      <c r="B9" s="13" t="s">
        <v>39</v>
      </c>
      <c r="C9" s="37" t="s">
        <v>64</v>
      </c>
      <c r="D9" s="13" t="s">
        <v>65</v>
      </c>
      <c r="E9" s="15">
        <f>25900/1.19</f>
        <v>21764.70588</v>
      </c>
      <c r="F9" s="15">
        <f t="shared" si="1"/>
        <v>4135.294118</v>
      </c>
      <c r="G9" s="15">
        <f t="shared" si="2"/>
        <v>25900</v>
      </c>
      <c r="H9" s="15">
        <f t="shared" si="3"/>
        <v>25900</v>
      </c>
      <c r="I9" s="13" t="s">
        <v>42</v>
      </c>
      <c r="J9" s="24" t="s">
        <v>66</v>
      </c>
      <c r="L9" s="5"/>
    </row>
    <row r="10" ht="50.25" customHeight="1">
      <c r="A10" s="31" t="s">
        <v>24</v>
      </c>
      <c r="B10" s="13" t="s">
        <v>67</v>
      </c>
      <c r="C10" s="38" t="s">
        <v>68</v>
      </c>
      <c r="D10" s="13" t="s">
        <v>69</v>
      </c>
      <c r="E10" s="15">
        <f>23000/1.19</f>
        <v>19327.73109</v>
      </c>
      <c r="F10" s="15">
        <f t="shared" si="1"/>
        <v>3672.268908</v>
      </c>
      <c r="G10" s="15">
        <f t="shared" si="2"/>
        <v>23000</v>
      </c>
      <c r="H10" s="15">
        <f t="shared" si="3"/>
        <v>23000</v>
      </c>
      <c r="I10" s="13" t="s">
        <v>42</v>
      </c>
      <c r="J10" s="24" t="s">
        <v>70</v>
      </c>
    </row>
    <row r="11" ht="15.0" hidden="1" customHeight="1">
      <c r="A11" s="23"/>
      <c r="B11" s="24"/>
      <c r="C11" s="24"/>
      <c r="D11" s="24"/>
      <c r="E11" s="24"/>
      <c r="F11" s="24"/>
      <c r="G11" s="24"/>
      <c r="H11" s="24"/>
      <c r="I11" s="24"/>
      <c r="J11" s="24"/>
    </row>
    <row r="12" ht="12.75" customHeight="1"/>
    <row r="13">
      <c r="A13" s="25"/>
      <c r="B13" s="3"/>
      <c r="C13" s="3"/>
      <c r="D13" s="3"/>
      <c r="E13" s="3"/>
      <c r="F13" s="3"/>
      <c r="G13" s="3"/>
      <c r="H13" s="3"/>
      <c r="I13" s="3"/>
      <c r="J13" s="4"/>
    </row>
    <row r="14" ht="12.75" customHeight="1"/>
    <row r="15" ht="75.0" customHeight="1">
      <c r="A15" s="25" t="s">
        <v>71</v>
      </c>
      <c r="B15" s="3"/>
      <c r="C15" s="3"/>
      <c r="D15" s="3"/>
      <c r="E15" s="3"/>
      <c r="F15" s="3"/>
      <c r="G15" s="3"/>
      <c r="H15" s="3"/>
      <c r="I15" s="3"/>
      <c r="J15" s="4"/>
    </row>
    <row r="16" ht="12.75" customHeight="1"/>
    <row r="17" ht="12.75" customHeight="1">
      <c r="A17" s="5"/>
    </row>
    <row r="18" ht="39.0" customHeight="1">
      <c r="A18" s="26"/>
      <c r="B18" s="27"/>
      <c r="C18" s="27"/>
      <c r="D18" s="27"/>
      <c r="E18" s="27"/>
      <c r="F18" s="28"/>
      <c r="G18" s="29"/>
      <c r="H18" s="30"/>
      <c r="I18" s="27"/>
      <c r="J18" s="27"/>
    </row>
    <row r="19" ht="25.5" customHeight="1">
      <c r="A19" s="31"/>
      <c r="B19" s="13"/>
      <c r="C19" s="13"/>
      <c r="D19" s="13"/>
      <c r="E19" s="13"/>
      <c r="F19" s="32"/>
      <c r="G19" s="33"/>
      <c r="H19" s="32"/>
      <c r="I19" s="13"/>
      <c r="J19" s="13"/>
    </row>
    <row r="20" ht="33.75" customHeight="1">
      <c r="A20" s="31"/>
      <c r="B20" s="13"/>
      <c r="C20" s="34"/>
      <c r="D20" s="24"/>
      <c r="E20" s="24"/>
      <c r="F20" s="32"/>
      <c r="G20" s="33"/>
      <c r="H20" s="32"/>
      <c r="I20" s="24"/>
      <c r="J20" s="24"/>
    </row>
    <row r="21" ht="34.5" customHeight="1">
      <c r="A21" s="31"/>
      <c r="B21" s="13"/>
      <c r="C21" s="24"/>
      <c r="D21" s="24"/>
      <c r="E21" s="33"/>
      <c r="F21" s="32"/>
      <c r="G21" s="17"/>
      <c r="H21" s="32"/>
      <c r="I21" s="24"/>
      <c r="J21" s="24"/>
    </row>
    <row r="22" ht="12.75" customHeight="1"/>
    <row r="23" ht="12.75" customHeight="1"/>
    <row r="24" ht="12.75" customHeight="1"/>
    <row r="25" ht="12.75" customHeight="1"/>
    <row r="26" ht="12.75" customHeight="1">
      <c r="D26" s="35"/>
      <c r="E26" s="35"/>
      <c r="F26" s="5"/>
      <c r="G26" s="5"/>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id="rId1" location="polycard_client=search-nordic&amp;searchVariation=180684823267&amp;position=52&amp;search_layout=stack&amp;type=item&amp;tracking_id=0e308cab-3952-4f72-b896-0ab714143114" ref="C8"/>
    <hyperlink r:id="rId2" ref="C9"/>
    <hyperlink r:id="rId3" ref="C10"/>
  </hyperlinks>
  <printOptions/>
  <pageMargins bottom="0.75" footer="0.0" header="0.0" left="0.7" right="0.7" top="0.75"/>
  <pageSetup orientation="landscape"/>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1" t="s">
        <v>0</v>
      </c>
    </row>
    <row r="3" ht="12.75" customHeight="1"/>
    <row r="4" ht="12.75" customHeight="1"/>
    <row r="5" ht="43.5" customHeight="1">
      <c r="A5" s="2" t="s">
        <v>1</v>
      </c>
      <c r="B5" s="3"/>
      <c r="C5" s="3"/>
      <c r="D5" s="3"/>
      <c r="E5" s="3"/>
      <c r="F5" s="3"/>
      <c r="G5" s="3"/>
      <c r="H5" s="3"/>
      <c r="I5" s="3"/>
      <c r="J5" s="4"/>
    </row>
    <row r="6" ht="15.75" customHeight="1">
      <c r="A6" s="5" t="s">
        <v>2</v>
      </c>
      <c r="B6" s="5" t="s">
        <v>29</v>
      </c>
    </row>
    <row r="7" ht="75.75" customHeight="1">
      <c r="A7" s="26" t="s">
        <v>30</v>
      </c>
      <c r="B7" s="27" t="s">
        <v>72</v>
      </c>
      <c r="C7" s="27" t="s">
        <v>73</v>
      </c>
      <c r="D7" s="27" t="s">
        <v>74</v>
      </c>
      <c r="E7" s="27" t="s">
        <v>75</v>
      </c>
      <c r="F7" s="28" t="s">
        <v>76</v>
      </c>
      <c r="G7" s="29" t="s">
        <v>77</v>
      </c>
      <c r="H7" s="30" t="s">
        <v>11</v>
      </c>
      <c r="I7" s="27" t="s">
        <v>78</v>
      </c>
      <c r="J7" s="27" t="s">
        <v>79</v>
      </c>
      <c r="K7" s="11"/>
      <c r="L7" s="11"/>
      <c r="M7" s="11"/>
      <c r="N7" s="11"/>
      <c r="O7" s="11"/>
      <c r="P7" s="11"/>
      <c r="Q7" s="11"/>
      <c r="R7" s="11"/>
      <c r="S7" s="11"/>
      <c r="T7" s="11"/>
      <c r="U7" s="11"/>
      <c r="V7" s="11"/>
      <c r="W7" s="11"/>
      <c r="X7" s="11"/>
      <c r="Y7" s="11"/>
      <c r="Z7" s="11"/>
    </row>
    <row r="8" ht="50.25" customHeight="1">
      <c r="A8" s="31" t="s">
        <v>14</v>
      </c>
      <c r="B8" s="13" t="s">
        <v>60</v>
      </c>
      <c r="C8" s="14" t="s">
        <v>80</v>
      </c>
      <c r="D8" s="13" t="s">
        <v>81</v>
      </c>
      <c r="E8" s="15">
        <f>42900/1.19</f>
        <v>36050.42017</v>
      </c>
      <c r="F8" s="36">
        <f t="shared" ref="F8:F10" si="1">E8*19%</f>
        <v>6849.579832</v>
      </c>
      <c r="G8" s="15">
        <f t="shared" ref="G8:G10" si="2">E8+F8</f>
        <v>42900</v>
      </c>
      <c r="H8" s="15">
        <f t="shared" ref="H8:H10" si="3">G8</f>
        <v>42900</v>
      </c>
      <c r="I8" s="13" t="s">
        <v>42</v>
      </c>
      <c r="J8" s="13" t="s">
        <v>82</v>
      </c>
      <c r="K8" s="5"/>
      <c r="L8" s="5"/>
      <c r="M8" s="5"/>
    </row>
    <row r="9" ht="50.25" customHeight="1">
      <c r="A9" s="31" t="s">
        <v>20</v>
      </c>
      <c r="B9" s="13" t="s">
        <v>83</v>
      </c>
      <c r="C9" s="37" t="s">
        <v>84</v>
      </c>
      <c r="D9" s="13" t="s">
        <v>85</v>
      </c>
      <c r="E9" s="15">
        <f>40000/1.19</f>
        <v>33613.44538</v>
      </c>
      <c r="F9" s="15">
        <f t="shared" si="1"/>
        <v>6386.554622</v>
      </c>
      <c r="G9" s="15">
        <f t="shared" si="2"/>
        <v>40000</v>
      </c>
      <c r="H9" s="15">
        <f t="shared" si="3"/>
        <v>40000</v>
      </c>
      <c r="I9" s="13" t="s">
        <v>42</v>
      </c>
      <c r="J9" s="24" t="s">
        <v>86</v>
      </c>
      <c r="L9" s="5"/>
    </row>
    <row r="10" ht="50.25" customHeight="1">
      <c r="A10" s="31" t="s">
        <v>24</v>
      </c>
      <c r="B10" s="13" t="s">
        <v>44</v>
      </c>
      <c r="C10" s="38" t="s">
        <v>87</v>
      </c>
      <c r="D10" s="13" t="s">
        <v>85</v>
      </c>
      <c r="E10" s="15">
        <f>42900/1.19</f>
        <v>36050.42017</v>
      </c>
      <c r="F10" s="15">
        <f t="shared" si="1"/>
        <v>6849.579832</v>
      </c>
      <c r="G10" s="15">
        <f t="shared" si="2"/>
        <v>42900</v>
      </c>
      <c r="H10" s="15">
        <f t="shared" si="3"/>
        <v>42900</v>
      </c>
      <c r="I10" s="13" t="s">
        <v>42</v>
      </c>
      <c r="J10" s="24" t="s">
        <v>86</v>
      </c>
    </row>
    <row r="11" ht="15.0" hidden="1" customHeight="1">
      <c r="A11" s="23"/>
      <c r="B11" s="24"/>
      <c r="C11" s="24"/>
      <c r="D11" s="24"/>
      <c r="E11" s="24"/>
      <c r="F11" s="24"/>
      <c r="G11" s="24"/>
      <c r="H11" s="24"/>
      <c r="I11" s="24"/>
      <c r="J11" s="24"/>
    </row>
    <row r="12" ht="12.75" customHeight="1"/>
    <row r="13">
      <c r="A13" s="25"/>
      <c r="B13" s="3"/>
      <c r="C13" s="3"/>
      <c r="D13" s="3"/>
      <c r="E13" s="3"/>
      <c r="F13" s="3"/>
      <c r="G13" s="3"/>
      <c r="H13" s="3"/>
      <c r="I13" s="3"/>
      <c r="J13" s="4"/>
    </row>
    <row r="14" ht="12.75" customHeight="1"/>
    <row r="15" ht="75.0" customHeight="1">
      <c r="A15" s="25" t="s">
        <v>88</v>
      </c>
      <c r="B15" s="3"/>
      <c r="C15" s="3"/>
      <c r="D15" s="3"/>
      <c r="E15" s="3"/>
      <c r="F15" s="3"/>
      <c r="G15" s="3"/>
      <c r="H15" s="3"/>
      <c r="I15" s="3"/>
      <c r="J15" s="4"/>
    </row>
    <row r="16" ht="12.75" customHeight="1"/>
    <row r="17" ht="12.75" customHeight="1">
      <c r="A17" s="5"/>
    </row>
    <row r="18" ht="39.0" customHeight="1">
      <c r="A18" s="26"/>
      <c r="B18" s="27"/>
      <c r="C18" s="27"/>
      <c r="D18" s="27"/>
      <c r="E18" s="27"/>
      <c r="F18" s="28"/>
      <c r="G18" s="29"/>
      <c r="H18" s="30"/>
      <c r="I18" s="27"/>
      <c r="J18" s="27"/>
    </row>
    <row r="19" ht="25.5" customHeight="1">
      <c r="A19" s="31"/>
      <c r="B19" s="13"/>
      <c r="C19" s="13"/>
      <c r="D19" s="13"/>
      <c r="E19" s="13"/>
      <c r="F19" s="32"/>
      <c r="G19" s="33"/>
      <c r="H19" s="32"/>
      <c r="I19" s="13"/>
      <c r="J19" s="13"/>
    </row>
    <row r="20" ht="33.75" customHeight="1">
      <c r="A20" s="31"/>
      <c r="B20" s="13"/>
      <c r="C20" s="34"/>
      <c r="D20" s="24"/>
      <c r="E20" s="24"/>
      <c r="F20" s="32"/>
      <c r="G20" s="33"/>
      <c r="H20" s="32"/>
      <c r="I20" s="24"/>
      <c r="J20" s="24"/>
    </row>
    <row r="21" ht="34.5" customHeight="1">
      <c r="A21" s="31"/>
      <c r="B21" s="13"/>
      <c r="C21" s="24"/>
      <c r="D21" s="24"/>
      <c r="E21" s="33"/>
      <c r="F21" s="32"/>
      <c r="G21" s="17"/>
      <c r="H21" s="32"/>
      <c r="I21" s="24"/>
      <c r="J21" s="24"/>
    </row>
    <row r="22" ht="12.75" customHeight="1"/>
    <row r="23" ht="12.75" customHeight="1"/>
    <row r="24" ht="12.75" customHeight="1"/>
    <row r="25" ht="12.75" customHeight="1"/>
    <row r="26" ht="12.75" customHeight="1">
      <c r="D26" s="35"/>
      <c r="E26" s="35"/>
      <c r="F26" s="5"/>
      <c r="G26" s="5"/>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id="rId1" location="polycard_client=search-nordic&amp;searchVariation=181601208026&amp;position=35&amp;search_layout=stack&amp;type=item&amp;tracking_id=6af578fd-6704-4a2c-ac7d-87e6a3fd1001" ref="C8"/>
    <hyperlink r:id="rId2" ref="C9"/>
    <hyperlink r:id="rId3" ref="C10"/>
  </hyperlinks>
  <printOptions/>
  <pageMargins bottom="0.75" footer="0.0" header="0.0" left="0.7" right="0.7" top="0.75"/>
  <pageSetup orientation="landscape"/>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1" t="s">
        <v>0</v>
      </c>
    </row>
    <row r="3" ht="12.75" customHeight="1"/>
    <row r="4" ht="12.75" customHeight="1"/>
    <row r="5" ht="43.5" customHeight="1">
      <c r="A5" s="2" t="s">
        <v>1</v>
      </c>
      <c r="B5" s="3"/>
      <c r="C5" s="3"/>
      <c r="D5" s="3"/>
      <c r="E5" s="3"/>
      <c r="F5" s="3"/>
      <c r="G5" s="3"/>
      <c r="H5" s="3"/>
      <c r="I5" s="3"/>
      <c r="J5" s="4"/>
    </row>
    <row r="6" ht="15.75" customHeight="1">
      <c r="A6" s="5" t="s">
        <v>89</v>
      </c>
    </row>
    <row r="7" ht="75.75" customHeight="1">
      <c r="A7" s="26" t="s">
        <v>4</v>
      </c>
      <c r="B7" s="27" t="s">
        <v>90</v>
      </c>
      <c r="C7" s="27" t="s">
        <v>91</v>
      </c>
      <c r="D7" s="27" t="s">
        <v>92</v>
      </c>
      <c r="E7" s="27" t="s">
        <v>93</v>
      </c>
      <c r="F7" s="28" t="s">
        <v>94</v>
      </c>
      <c r="G7" s="29" t="s">
        <v>95</v>
      </c>
      <c r="H7" s="30" t="s">
        <v>11</v>
      </c>
      <c r="I7" s="27" t="s">
        <v>96</v>
      </c>
      <c r="J7" s="27" t="s">
        <v>97</v>
      </c>
      <c r="K7" s="11"/>
      <c r="L7" s="11"/>
      <c r="M7" s="11"/>
      <c r="N7" s="11"/>
      <c r="O7" s="11"/>
      <c r="P7" s="11"/>
      <c r="Q7" s="11"/>
      <c r="R7" s="11"/>
      <c r="S7" s="11"/>
      <c r="T7" s="11"/>
      <c r="U7" s="11"/>
      <c r="V7" s="11"/>
      <c r="W7" s="11"/>
      <c r="X7" s="11"/>
      <c r="Y7" s="11"/>
      <c r="Z7" s="11"/>
    </row>
    <row r="8" ht="50.25" customHeight="1">
      <c r="A8" s="31" t="s">
        <v>14</v>
      </c>
      <c r="B8" s="13" t="s">
        <v>98</v>
      </c>
      <c r="C8" s="39" t="s">
        <v>99</v>
      </c>
      <c r="D8" s="15" t="s">
        <v>100</v>
      </c>
      <c r="E8" s="15">
        <f>4599000/1.19</f>
        <v>3864705.882</v>
      </c>
      <c r="F8" s="36">
        <f t="shared" ref="F8:F10" si="1">E8*19%</f>
        <v>734294.1176</v>
      </c>
      <c r="G8" s="15">
        <f t="shared" ref="G8:G10" si="2">E8+F8</f>
        <v>4599000</v>
      </c>
      <c r="H8" s="15">
        <f t="shared" ref="H8:H10" si="3">G8</f>
        <v>4599000</v>
      </c>
      <c r="I8" s="13" t="s">
        <v>101</v>
      </c>
      <c r="J8" s="13" t="s">
        <v>102</v>
      </c>
      <c r="K8" s="5"/>
      <c r="L8" s="5"/>
      <c r="M8" s="5"/>
    </row>
    <row r="9" ht="50.25" customHeight="1">
      <c r="A9" s="31" t="s">
        <v>20</v>
      </c>
      <c r="B9" s="13" t="s">
        <v>44</v>
      </c>
      <c r="C9" s="34" t="s">
        <v>103</v>
      </c>
      <c r="D9" s="15" t="s">
        <v>104</v>
      </c>
      <c r="E9" s="15">
        <f>4299000/1.19</f>
        <v>3612605.042</v>
      </c>
      <c r="F9" s="15">
        <f t="shared" si="1"/>
        <v>686394.958</v>
      </c>
      <c r="G9" s="15">
        <f t="shared" si="2"/>
        <v>4299000</v>
      </c>
      <c r="H9" s="15">
        <f t="shared" si="3"/>
        <v>4299000</v>
      </c>
      <c r="I9" s="13" t="s">
        <v>101</v>
      </c>
      <c r="J9" s="24" t="s">
        <v>105</v>
      </c>
      <c r="L9" s="5"/>
    </row>
    <row r="10" ht="50.25" customHeight="1">
      <c r="A10" s="31" t="s">
        <v>24</v>
      </c>
      <c r="B10" s="13" t="s">
        <v>106</v>
      </c>
      <c r="C10" s="34" t="s">
        <v>107</v>
      </c>
      <c r="D10" s="15" t="s">
        <v>108</v>
      </c>
      <c r="E10" s="15">
        <f>3899000/1.19</f>
        <v>3276470.588</v>
      </c>
      <c r="F10" s="15">
        <f t="shared" si="1"/>
        <v>622529.4118</v>
      </c>
      <c r="G10" s="15">
        <f t="shared" si="2"/>
        <v>3899000</v>
      </c>
      <c r="H10" s="15">
        <f t="shared" si="3"/>
        <v>3899000</v>
      </c>
      <c r="I10" s="13" t="s">
        <v>101</v>
      </c>
      <c r="J10" s="24" t="s">
        <v>109</v>
      </c>
    </row>
    <row r="11" ht="15.0" hidden="1" customHeight="1">
      <c r="A11" s="23"/>
      <c r="B11" s="24"/>
      <c r="C11" s="24"/>
      <c r="D11" s="24"/>
      <c r="E11" s="24"/>
      <c r="F11" s="24"/>
      <c r="G11" s="24"/>
      <c r="H11" s="24"/>
      <c r="I11" s="24"/>
      <c r="J11" s="24"/>
    </row>
    <row r="12" ht="12.75" customHeight="1"/>
    <row r="13" ht="138.75" customHeight="1">
      <c r="A13" s="25" t="s">
        <v>110</v>
      </c>
      <c r="B13" s="3"/>
      <c r="C13" s="3"/>
      <c r="D13" s="3"/>
      <c r="E13" s="3"/>
      <c r="F13" s="3"/>
      <c r="G13" s="3"/>
      <c r="H13" s="3"/>
      <c r="I13" s="3"/>
      <c r="J13" s="4"/>
    </row>
    <row r="14" ht="12.75" customHeight="1"/>
    <row r="15" ht="75.0" customHeight="1">
      <c r="A15" s="25" t="s">
        <v>111</v>
      </c>
      <c r="B15" s="3"/>
      <c r="C15" s="3"/>
      <c r="D15" s="3"/>
      <c r="E15" s="3"/>
      <c r="F15" s="3"/>
      <c r="G15" s="3"/>
      <c r="H15" s="3"/>
      <c r="I15" s="3"/>
      <c r="J15" s="4"/>
    </row>
    <row r="16" ht="12.75" customHeight="1"/>
    <row r="17" ht="12.75" customHeight="1">
      <c r="A17" s="5"/>
    </row>
    <row r="18" ht="39.0" customHeight="1">
      <c r="A18" s="26"/>
      <c r="B18" s="27"/>
      <c r="C18" s="27"/>
      <c r="D18" s="27"/>
      <c r="E18" s="27"/>
      <c r="F18" s="28"/>
      <c r="G18" s="29"/>
      <c r="H18" s="30"/>
      <c r="I18" s="27"/>
      <c r="J18" s="27"/>
    </row>
    <row r="19" ht="25.5" customHeight="1">
      <c r="A19" s="31"/>
      <c r="B19" s="13"/>
      <c r="C19" s="13"/>
      <c r="D19" s="13"/>
      <c r="E19" s="13"/>
      <c r="F19" s="32"/>
      <c r="G19" s="33"/>
      <c r="H19" s="32"/>
      <c r="I19" s="13"/>
      <c r="J19" s="13"/>
    </row>
    <row r="20" ht="33.75" customHeight="1">
      <c r="A20" s="31"/>
      <c r="B20" s="13"/>
      <c r="C20" s="34"/>
      <c r="D20" s="24"/>
      <c r="E20" s="24"/>
      <c r="F20" s="32"/>
      <c r="G20" s="33"/>
      <c r="H20" s="32"/>
      <c r="I20" s="24"/>
      <c r="J20" s="24"/>
    </row>
    <row r="21" ht="34.5" customHeight="1">
      <c r="A21" s="31"/>
      <c r="B21" s="13"/>
      <c r="C21" s="24"/>
      <c r="D21" s="24"/>
      <c r="E21" s="33"/>
      <c r="F21" s="32"/>
      <c r="G21" s="17"/>
      <c r="H21" s="32"/>
      <c r="I21" s="24"/>
      <c r="J21" s="24"/>
    </row>
    <row r="22" ht="12.75" customHeight="1"/>
    <row r="23" ht="12.75" customHeight="1"/>
    <row r="24" ht="12.75" customHeight="1"/>
    <row r="25" ht="12.75" customHeight="1"/>
    <row r="26" ht="12.75" customHeight="1">
      <c r="D26" s="35"/>
      <c r="E26" s="35"/>
      <c r="F26" s="5"/>
      <c r="G26" s="5"/>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id="rId1" ref="C8"/>
    <hyperlink r:id="rId2" ref="C9"/>
    <hyperlink r:id="rId3" location="polycard_client=search-nordic&amp;position=5&amp;search_layout=stack&amp;type=item&amp;tracking_id=f9cf24b2-3755-4fca-a9b4-0b27a2c3edb3" ref="C10"/>
  </hyperlinks>
  <printOptions/>
  <pageMargins bottom="0.75" footer="0.0" header="0.0" left="0.7" right="0.7" top="0.75"/>
  <pageSetup orientation="landscape"/>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1" t="s">
        <v>0</v>
      </c>
    </row>
    <row r="3" ht="12.75" customHeight="1"/>
    <row r="4" ht="12.75" customHeight="1"/>
    <row r="5" ht="43.5" customHeight="1">
      <c r="A5" s="2" t="s">
        <v>1</v>
      </c>
      <c r="B5" s="3"/>
      <c r="C5" s="3"/>
      <c r="D5" s="3"/>
      <c r="E5" s="3"/>
      <c r="F5" s="3"/>
      <c r="G5" s="3"/>
      <c r="H5" s="3"/>
      <c r="I5" s="3"/>
      <c r="J5" s="4"/>
    </row>
    <row r="6" ht="15.75" customHeight="1">
      <c r="A6" s="5" t="s">
        <v>2</v>
      </c>
      <c r="B6" s="5" t="s">
        <v>112</v>
      </c>
    </row>
    <row r="7" ht="75.75" customHeight="1">
      <c r="A7" s="6" t="s">
        <v>4</v>
      </c>
      <c r="B7" s="7" t="s">
        <v>113</v>
      </c>
      <c r="C7" s="7" t="s">
        <v>114</v>
      </c>
      <c r="D7" s="7" t="s">
        <v>115</v>
      </c>
      <c r="E7" s="7" t="s">
        <v>116</v>
      </c>
      <c r="F7" s="8" t="s">
        <v>117</v>
      </c>
      <c r="G7" s="9" t="s">
        <v>118</v>
      </c>
      <c r="H7" s="10" t="s">
        <v>11</v>
      </c>
      <c r="I7" s="7" t="s">
        <v>119</v>
      </c>
      <c r="J7" s="7" t="s">
        <v>120</v>
      </c>
      <c r="K7" s="11"/>
      <c r="L7" s="11"/>
      <c r="M7" s="11"/>
      <c r="N7" s="11"/>
      <c r="O7" s="11"/>
      <c r="P7" s="11"/>
      <c r="Q7" s="11"/>
      <c r="R7" s="11"/>
      <c r="S7" s="11"/>
      <c r="T7" s="11"/>
      <c r="U7" s="11"/>
      <c r="V7" s="11"/>
      <c r="W7" s="11"/>
      <c r="X7" s="11"/>
      <c r="Y7" s="11"/>
      <c r="Z7" s="11"/>
    </row>
    <row r="8" ht="50.25" customHeight="1">
      <c r="A8" s="12" t="s">
        <v>14</v>
      </c>
      <c r="B8" s="13" t="s">
        <v>121</v>
      </c>
      <c r="C8" s="40" t="s">
        <v>122</v>
      </c>
      <c r="D8" s="13" t="s">
        <v>123</v>
      </c>
      <c r="E8" s="15">
        <f>134000/1.19</f>
        <v>112605.042</v>
      </c>
      <c r="F8" s="16">
        <f t="shared" ref="F8:F10" si="1">E8*19%</f>
        <v>21394.95798</v>
      </c>
      <c r="G8" s="17">
        <f t="shared" ref="G8:G10" si="2">E8+F8</f>
        <v>134000</v>
      </c>
      <c r="H8" s="16">
        <f t="shared" ref="H8:H10" si="3">G8</f>
        <v>134000</v>
      </c>
      <c r="I8" s="13" t="s">
        <v>42</v>
      </c>
      <c r="J8" s="13" t="s">
        <v>124</v>
      </c>
      <c r="K8" s="5"/>
      <c r="L8" s="5"/>
      <c r="M8" s="5"/>
    </row>
    <row r="9" ht="50.25" customHeight="1">
      <c r="A9" s="12" t="s">
        <v>20</v>
      </c>
      <c r="B9" s="13" t="s">
        <v>125</v>
      </c>
      <c r="C9" s="40" t="s">
        <v>126</v>
      </c>
      <c r="D9" s="13" t="s">
        <v>123</v>
      </c>
      <c r="E9" s="15">
        <f>57000/1.19</f>
        <v>47899.15966</v>
      </c>
      <c r="F9" s="16">
        <f t="shared" si="1"/>
        <v>9100.840336</v>
      </c>
      <c r="G9" s="17">
        <f t="shared" si="2"/>
        <v>57000</v>
      </c>
      <c r="H9" s="16">
        <f t="shared" si="3"/>
        <v>57000</v>
      </c>
      <c r="I9" s="13" t="s">
        <v>42</v>
      </c>
      <c r="J9" s="13" t="s">
        <v>124</v>
      </c>
      <c r="L9" s="5"/>
    </row>
    <row r="10" ht="50.25" customHeight="1">
      <c r="A10" s="12" t="s">
        <v>24</v>
      </c>
      <c r="B10" s="13" t="s">
        <v>127</v>
      </c>
      <c r="C10" s="40" t="s">
        <v>128</v>
      </c>
      <c r="D10" s="13" t="s">
        <v>123</v>
      </c>
      <c r="E10" s="15">
        <f>24900/1.19</f>
        <v>20924.36975</v>
      </c>
      <c r="F10" s="16">
        <f t="shared" si="1"/>
        <v>3975.630252</v>
      </c>
      <c r="G10" s="17">
        <f t="shared" si="2"/>
        <v>24900</v>
      </c>
      <c r="H10" s="16">
        <f t="shared" si="3"/>
        <v>24900</v>
      </c>
      <c r="I10" s="13" t="s">
        <v>42</v>
      </c>
      <c r="J10" s="13" t="s">
        <v>124</v>
      </c>
    </row>
    <row r="11" ht="15.0" hidden="1" customHeight="1">
      <c r="A11" s="23"/>
      <c r="B11" s="24"/>
      <c r="C11" s="24"/>
      <c r="D11" s="24"/>
      <c r="E11" s="24"/>
      <c r="F11" s="24"/>
      <c r="G11" s="24"/>
      <c r="H11" s="24"/>
      <c r="I11" s="24"/>
      <c r="J11" s="24"/>
    </row>
    <row r="12" ht="12.75" customHeight="1">
      <c r="I12" s="5" t="s">
        <v>129</v>
      </c>
    </row>
    <row r="13" ht="138.75" customHeight="1">
      <c r="A13" s="25" t="s">
        <v>110</v>
      </c>
      <c r="B13" s="3"/>
      <c r="C13" s="3"/>
      <c r="D13" s="3"/>
      <c r="E13" s="3"/>
      <c r="F13" s="3"/>
      <c r="G13" s="3"/>
      <c r="H13" s="3"/>
      <c r="I13" s="3"/>
      <c r="J13" s="4"/>
    </row>
    <row r="14" ht="12.75" customHeight="1"/>
    <row r="15" ht="75.0" customHeight="1">
      <c r="A15" s="25" t="s">
        <v>130</v>
      </c>
      <c r="B15" s="3"/>
      <c r="C15" s="3"/>
      <c r="D15" s="3"/>
      <c r="E15" s="3"/>
      <c r="F15" s="3"/>
      <c r="G15" s="3"/>
      <c r="H15" s="3"/>
      <c r="I15" s="3"/>
      <c r="J15" s="4"/>
    </row>
    <row r="16" ht="12.75" customHeight="1"/>
    <row r="17" ht="12.75" customHeight="1">
      <c r="A17" s="5"/>
    </row>
    <row r="18" ht="39.0" customHeight="1">
      <c r="A18" s="26" t="s">
        <v>4</v>
      </c>
      <c r="B18" s="27" t="s">
        <v>131</v>
      </c>
      <c r="C18" s="27" t="s">
        <v>132</v>
      </c>
      <c r="D18" s="27" t="s">
        <v>133</v>
      </c>
      <c r="E18" s="27" t="s">
        <v>134</v>
      </c>
      <c r="F18" s="28" t="s">
        <v>135</v>
      </c>
      <c r="G18" s="29" t="s">
        <v>136</v>
      </c>
      <c r="H18" s="30" t="s">
        <v>11</v>
      </c>
      <c r="I18" s="27" t="s">
        <v>137</v>
      </c>
      <c r="J18" s="27" t="s">
        <v>138</v>
      </c>
    </row>
    <row r="19" ht="25.5" customHeight="1">
      <c r="A19" s="31" t="s">
        <v>14</v>
      </c>
      <c r="B19" s="13"/>
      <c r="C19" s="13"/>
      <c r="D19" s="13"/>
      <c r="E19" s="13"/>
      <c r="F19" s="32"/>
      <c r="G19" s="33"/>
      <c r="H19" s="32"/>
      <c r="I19" s="13"/>
      <c r="J19" s="13"/>
    </row>
    <row r="20" ht="33.75" customHeight="1">
      <c r="A20" s="31" t="s">
        <v>20</v>
      </c>
      <c r="B20" s="13"/>
      <c r="C20" s="34"/>
      <c r="D20" s="24"/>
      <c r="E20" s="24"/>
      <c r="F20" s="32"/>
      <c r="G20" s="33"/>
      <c r="H20" s="32"/>
      <c r="I20" s="24"/>
      <c r="J20" s="24"/>
    </row>
    <row r="21" ht="34.5" customHeight="1">
      <c r="A21" s="31" t="s">
        <v>24</v>
      </c>
      <c r="B21" s="13"/>
      <c r="C21" s="24"/>
      <c r="D21" s="24"/>
      <c r="E21" s="33"/>
      <c r="F21" s="32"/>
      <c r="G21" s="17"/>
      <c r="H21" s="32"/>
      <c r="I21" s="24"/>
      <c r="J21" s="24"/>
    </row>
    <row r="22" ht="12.75" customHeight="1"/>
    <row r="23" ht="12.75" customHeight="1"/>
    <row r="24" ht="12.75" customHeight="1"/>
    <row r="25" ht="12.75" customHeight="1"/>
    <row r="26" ht="12.75" customHeight="1">
      <c r="D26" s="35"/>
      <c r="E26" s="35"/>
      <c r="F26" s="5"/>
      <c r="G26" s="5"/>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1" t="s">
        <v>0</v>
      </c>
    </row>
    <row r="3" ht="12.75" customHeight="1"/>
    <row r="4" ht="12.75" customHeight="1"/>
    <row r="5" ht="43.5" customHeight="1">
      <c r="A5" s="2" t="s">
        <v>1</v>
      </c>
      <c r="B5" s="3"/>
      <c r="C5" s="3"/>
      <c r="D5" s="3"/>
      <c r="E5" s="3"/>
      <c r="F5" s="3"/>
      <c r="G5" s="3"/>
      <c r="H5" s="3"/>
      <c r="I5" s="3"/>
      <c r="J5" s="4"/>
    </row>
    <row r="6" ht="15.75" customHeight="1">
      <c r="A6" s="5" t="s">
        <v>2</v>
      </c>
      <c r="B6" s="5" t="s">
        <v>112</v>
      </c>
    </row>
    <row r="7" ht="75.75" customHeight="1">
      <c r="A7" s="6" t="s">
        <v>4</v>
      </c>
      <c r="B7" s="7" t="s">
        <v>139</v>
      </c>
      <c r="C7" s="7" t="s">
        <v>140</v>
      </c>
      <c r="D7" s="7" t="s">
        <v>141</v>
      </c>
      <c r="E7" s="7" t="s">
        <v>142</v>
      </c>
      <c r="F7" s="8" t="s">
        <v>143</v>
      </c>
      <c r="G7" s="9" t="s">
        <v>144</v>
      </c>
      <c r="H7" s="10" t="s">
        <v>11</v>
      </c>
      <c r="I7" s="7" t="s">
        <v>145</v>
      </c>
      <c r="J7" s="7" t="s">
        <v>146</v>
      </c>
      <c r="K7" s="11"/>
      <c r="L7" s="11"/>
      <c r="M7" s="11"/>
      <c r="N7" s="11"/>
      <c r="O7" s="11"/>
      <c r="P7" s="11"/>
      <c r="Q7" s="11"/>
      <c r="R7" s="11"/>
      <c r="S7" s="11"/>
      <c r="T7" s="11"/>
      <c r="U7" s="11"/>
      <c r="V7" s="11"/>
      <c r="W7" s="11"/>
      <c r="X7" s="11"/>
      <c r="Y7" s="11"/>
      <c r="Z7" s="11"/>
    </row>
    <row r="8" ht="50.25" customHeight="1">
      <c r="A8" s="12" t="s">
        <v>14</v>
      </c>
      <c r="B8" s="13" t="s">
        <v>147</v>
      </c>
      <c r="C8" s="39" t="s">
        <v>148</v>
      </c>
      <c r="D8" s="13" t="s">
        <v>149</v>
      </c>
      <c r="E8" s="15">
        <f>1099999/1.19</f>
        <v>924368.9076</v>
      </c>
      <c r="F8" s="16">
        <f>E8*0.19</f>
        <v>175630.0924</v>
      </c>
      <c r="G8" s="17">
        <f t="shared" ref="G8:G10" si="1">E8+F8</f>
        <v>1099999</v>
      </c>
      <c r="H8" s="16">
        <f t="shared" ref="H8:H10" si="2">G8</f>
        <v>1099999</v>
      </c>
      <c r="I8" s="13" t="s">
        <v>42</v>
      </c>
      <c r="J8" s="13" t="s">
        <v>150</v>
      </c>
      <c r="K8" s="5"/>
      <c r="L8" s="5"/>
      <c r="M8" s="5"/>
    </row>
    <row r="9" ht="50.25" customHeight="1">
      <c r="A9" s="12" t="s">
        <v>20</v>
      </c>
      <c r="B9" s="13" t="s">
        <v>151</v>
      </c>
      <c r="C9" s="40" t="s">
        <v>152</v>
      </c>
      <c r="D9" s="13" t="s">
        <v>149</v>
      </c>
      <c r="E9" s="15">
        <v>39900.0</v>
      </c>
      <c r="F9" s="16">
        <f t="shared" ref="F9:F10" si="3">E9*0</f>
        <v>0</v>
      </c>
      <c r="G9" s="17">
        <f t="shared" si="1"/>
        <v>39900</v>
      </c>
      <c r="H9" s="16">
        <f t="shared" si="2"/>
        <v>39900</v>
      </c>
      <c r="I9" s="13" t="s">
        <v>42</v>
      </c>
      <c r="J9" s="13" t="s">
        <v>153</v>
      </c>
      <c r="L9" s="5"/>
    </row>
    <row r="10" ht="50.25" customHeight="1">
      <c r="A10" s="12" t="s">
        <v>24</v>
      </c>
      <c r="B10" s="13" t="s">
        <v>154</v>
      </c>
      <c r="C10" s="40" t="s">
        <v>155</v>
      </c>
      <c r="D10" s="13" t="s">
        <v>149</v>
      </c>
      <c r="E10" s="15">
        <v>68400.0</v>
      </c>
      <c r="F10" s="16">
        <f t="shared" si="3"/>
        <v>0</v>
      </c>
      <c r="G10" s="17">
        <f t="shared" si="1"/>
        <v>68400</v>
      </c>
      <c r="H10" s="16">
        <f t="shared" si="2"/>
        <v>68400</v>
      </c>
      <c r="I10" s="13" t="s">
        <v>42</v>
      </c>
      <c r="J10" s="13" t="s">
        <v>156</v>
      </c>
    </row>
    <row r="11" ht="15.0" hidden="1" customHeight="1">
      <c r="A11" s="23"/>
      <c r="B11" s="24"/>
      <c r="C11" s="24"/>
      <c r="D11" s="24"/>
      <c r="E11" s="24"/>
      <c r="F11" s="24"/>
      <c r="G11" s="24"/>
      <c r="H11" s="24"/>
      <c r="I11" s="24"/>
      <c r="J11" s="24"/>
    </row>
    <row r="12" ht="12.75" customHeight="1">
      <c r="I12" s="5" t="s">
        <v>129</v>
      </c>
    </row>
    <row r="13" ht="138.75" customHeight="1">
      <c r="A13" s="25" t="s">
        <v>110</v>
      </c>
      <c r="B13" s="3"/>
      <c r="C13" s="3"/>
      <c r="D13" s="3"/>
      <c r="E13" s="3"/>
      <c r="F13" s="3"/>
      <c r="G13" s="3"/>
      <c r="H13" s="3"/>
      <c r="I13" s="3"/>
      <c r="J13" s="4"/>
    </row>
    <row r="14" ht="12.75" customHeight="1"/>
    <row r="15" ht="75.0" customHeight="1">
      <c r="A15" s="25" t="s">
        <v>157</v>
      </c>
      <c r="B15" s="3"/>
      <c r="C15" s="3"/>
      <c r="D15" s="3"/>
      <c r="E15" s="3"/>
      <c r="F15" s="3"/>
      <c r="G15" s="3"/>
      <c r="H15" s="3"/>
      <c r="I15" s="3"/>
      <c r="J15" s="4"/>
    </row>
    <row r="16" ht="12.75" customHeight="1"/>
    <row r="17" ht="12.75" customHeight="1">
      <c r="A17" s="5"/>
    </row>
    <row r="18" ht="39.0" customHeight="1">
      <c r="A18" s="26" t="s">
        <v>4</v>
      </c>
      <c r="B18" s="27" t="s">
        <v>158</v>
      </c>
      <c r="C18" s="27" t="s">
        <v>159</v>
      </c>
      <c r="D18" s="27" t="s">
        <v>160</v>
      </c>
      <c r="E18" s="27" t="s">
        <v>161</v>
      </c>
      <c r="F18" s="28" t="s">
        <v>162</v>
      </c>
      <c r="G18" s="29" t="s">
        <v>163</v>
      </c>
      <c r="H18" s="30" t="s">
        <v>11</v>
      </c>
      <c r="I18" s="27" t="s">
        <v>164</v>
      </c>
      <c r="J18" s="27" t="s">
        <v>165</v>
      </c>
    </row>
    <row r="19" ht="25.5" customHeight="1">
      <c r="A19" s="31" t="s">
        <v>14</v>
      </c>
      <c r="B19" s="13"/>
      <c r="C19" s="13"/>
      <c r="D19" s="13"/>
      <c r="E19" s="13"/>
      <c r="F19" s="32"/>
      <c r="G19" s="33"/>
      <c r="H19" s="32"/>
      <c r="I19" s="13"/>
      <c r="J19" s="13"/>
    </row>
    <row r="20" ht="33.75" customHeight="1">
      <c r="A20" s="31" t="s">
        <v>20</v>
      </c>
      <c r="B20" s="13"/>
      <c r="C20" s="34"/>
      <c r="D20" s="24"/>
      <c r="E20" s="24"/>
      <c r="F20" s="32"/>
      <c r="G20" s="33"/>
      <c r="H20" s="32"/>
      <c r="I20" s="24"/>
      <c r="J20" s="24"/>
    </row>
    <row r="21" ht="34.5" customHeight="1">
      <c r="A21" s="31" t="s">
        <v>24</v>
      </c>
      <c r="B21" s="13"/>
      <c r="C21" s="24"/>
      <c r="D21" s="24"/>
      <c r="E21" s="33"/>
      <c r="F21" s="32"/>
      <c r="G21" s="17"/>
      <c r="H21" s="32"/>
      <c r="I21" s="24"/>
      <c r="J21" s="24"/>
    </row>
    <row r="22" ht="12.75" customHeight="1"/>
    <row r="23" ht="12.75" customHeight="1"/>
    <row r="24" ht="12.75" customHeight="1"/>
    <row r="25" ht="12.75" customHeight="1"/>
    <row r="26" ht="12.75" customHeight="1">
      <c r="D26" s="35"/>
      <c r="E26" s="35"/>
      <c r="F26" s="5"/>
      <c r="G26" s="5"/>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1" t="s">
        <v>0</v>
      </c>
    </row>
    <row r="3" ht="12.75" customHeight="1"/>
    <row r="4" ht="12.75" customHeight="1"/>
    <row r="5" ht="43.5" customHeight="1">
      <c r="A5" s="2" t="s">
        <v>1</v>
      </c>
      <c r="B5" s="3"/>
      <c r="C5" s="3"/>
      <c r="D5" s="3"/>
      <c r="E5" s="3"/>
      <c r="F5" s="3"/>
      <c r="G5" s="3"/>
      <c r="H5" s="3"/>
      <c r="I5" s="3"/>
      <c r="J5" s="4"/>
    </row>
    <row r="6" ht="15.75" customHeight="1">
      <c r="A6" s="5" t="s">
        <v>2</v>
      </c>
      <c r="B6" s="5" t="s">
        <v>112</v>
      </c>
    </row>
    <row r="7" ht="75.75" customHeight="1">
      <c r="A7" s="6" t="s">
        <v>4</v>
      </c>
      <c r="B7" s="7" t="s">
        <v>166</v>
      </c>
      <c r="C7" s="7" t="s">
        <v>167</v>
      </c>
      <c r="D7" s="7" t="s">
        <v>168</v>
      </c>
      <c r="E7" s="7" t="s">
        <v>169</v>
      </c>
      <c r="F7" s="8" t="s">
        <v>170</v>
      </c>
      <c r="G7" s="9" t="s">
        <v>171</v>
      </c>
      <c r="H7" s="10" t="s">
        <v>11</v>
      </c>
      <c r="I7" s="7" t="s">
        <v>172</v>
      </c>
      <c r="J7" s="7" t="s">
        <v>173</v>
      </c>
      <c r="K7" s="11"/>
      <c r="L7" s="11"/>
      <c r="M7" s="11"/>
      <c r="N7" s="11"/>
      <c r="O7" s="11"/>
      <c r="P7" s="11"/>
      <c r="Q7" s="11"/>
      <c r="R7" s="11"/>
      <c r="S7" s="11"/>
      <c r="T7" s="11"/>
      <c r="U7" s="11"/>
      <c r="V7" s="11"/>
      <c r="W7" s="11"/>
      <c r="X7" s="11"/>
      <c r="Y7" s="11"/>
      <c r="Z7" s="11"/>
    </row>
    <row r="8" ht="50.25" customHeight="1">
      <c r="A8" s="12" t="s">
        <v>14</v>
      </c>
      <c r="B8" s="13" t="s">
        <v>147</v>
      </c>
      <c r="C8" s="39" t="s">
        <v>174</v>
      </c>
      <c r="D8" s="41" t="s">
        <v>175</v>
      </c>
      <c r="E8" s="42">
        <f>176918</f>
        <v>176918</v>
      </c>
      <c r="F8" s="16">
        <f t="shared" ref="F8:F10" si="1">E8*0</f>
        <v>0</v>
      </c>
      <c r="G8" s="17">
        <f t="shared" ref="G8:G10" si="2">E8+F8</f>
        <v>176918</v>
      </c>
      <c r="H8" s="16">
        <f t="shared" ref="H8:H10" si="3">G8</f>
        <v>176918</v>
      </c>
      <c r="I8" s="13" t="s">
        <v>42</v>
      </c>
      <c r="J8" s="13" t="s">
        <v>150</v>
      </c>
      <c r="K8" s="5"/>
      <c r="L8" s="5"/>
      <c r="M8" s="5"/>
    </row>
    <row r="9" ht="50.25" customHeight="1">
      <c r="A9" s="12" t="s">
        <v>20</v>
      </c>
      <c r="B9" s="13" t="s">
        <v>176</v>
      </c>
      <c r="C9" s="40" t="s">
        <v>177</v>
      </c>
      <c r="D9" s="41" t="s">
        <v>178</v>
      </c>
      <c r="E9" s="15">
        <f>519000</f>
        <v>519000</v>
      </c>
      <c r="F9" s="16">
        <f t="shared" si="1"/>
        <v>0</v>
      </c>
      <c r="G9" s="17">
        <f t="shared" si="2"/>
        <v>519000</v>
      </c>
      <c r="H9" s="16">
        <f t="shared" si="3"/>
        <v>519000</v>
      </c>
      <c r="I9" s="13" t="s">
        <v>42</v>
      </c>
      <c r="J9" s="13" t="s">
        <v>153</v>
      </c>
      <c r="L9" s="5"/>
    </row>
    <row r="10" ht="50.25" customHeight="1">
      <c r="A10" s="12" t="s">
        <v>24</v>
      </c>
      <c r="B10" s="13" t="s">
        <v>179</v>
      </c>
      <c r="C10" s="40" t="s">
        <v>180</v>
      </c>
      <c r="D10" s="43" t="s">
        <v>178</v>
      </c>
      <c r="E10" s="15">
        <f>443512</f>
        <v>443512</v>
      </c>
      <c r="F10" s="16">
        <f t="shared" si="1"/>
        <v>0</v>
      </c>
      <c r="G10" s="17">
        <f t="shared" si="2"/>
        <v>443512</v>
      </c>
      <c r="H10" s="16">
        <f t="shared" si="3"/>
        <v>443512</v>
      </c>
      <c r="I10" s="13" t="s">
        <v>42</v>
      </c>
      <c r="J10" s="13" t="s">
        <v>156</v>
      </c>
    </row>
    <row r="11" ht="15.0" hidden="1" customHeight="1">
      <c r="A11" s="23"/>
      <c r="B11" s="24"/>
      <c r="C11" s="24"/>
      <c r="D11" s="24"/>
      <c r="E11" s="24"/>
      <c r="F11" s="24"/>
      <c r="G11" s="24"/>
      <c r="H11" s="24"/>
      <c r="I11" s="24"/>
      <c r="J11" s="24"/>
    </row>
    <row r="12" ht="12.75" customHeight="1">
      <c r="I12" s="5" t="s">
        <v>129</v>
      </c>
    </row>
    <row r="13" ht="138.75" customHeight="1">
      <c r="A13" s="25" t="s">
        <v>110</v>
      </c>
      <c r="B13" s="3"/>
      <c r="C13" s="3"/>
      <c r="D13" s="3"/>
      <c r="E13" s="3"/>
      <c r="F13" s="3"/>
      <c r="G13" s="3"/>
      <c r="H13" s="3"/>
      <c r="I13" s="3"/>
      <c r="J13" s="4"/>
    </row>
    <row r="14" ht="12.75" customHeight="1"/>
    <row r="15" ht="75.0" customHeight="1">
      <c r="A15" s="25" t="s">
        <v>181</v>
      </c>
      <c r="B15" s="3"/>
      <c r="C15" s="3"/>
      <c r="D15" s="3"/>
      <c r="E15" s="3"/>
      <c r="F15" s="3"/>
      <c r="G15" s="3"/>
      <c r="H15" s="3"/>
      <c r="I15" s="3"/>
      <c r="J15" s="4"/>
    </row>
    <row r="16" ht="12.75" customHeight="1"/>
    <row r="17" ht="12.75" customHeight="1">
      <c r="A17" s="5"/>
    </row>
    <row r="18" ht="39.0" customHeight="1">
      <c r="A18" s="26" t="s">
        <v>4</v>
      </c>
      <c r="B18" s="27" t="s">
        <v>182</v>
      </c>
      <c r="C18" s="27" t="s">
        <v>183</v>
      </c>
      <c r="D18" s="27" t="s">
        <v>184</v>
      </c>
      <c r="E18" s="27" t="s">
        <v>185</v>
      </c>
      <c r="F18" s="28" t="s">
        <v>186</v>
      </c>
      <c r="G18" s="29" t="s">
        <v>187</v>
      </c>
      <c r="H18" s="30" t="s">
        <v>11</v>
      </c>
      <c r="I18" s="27" t="s">
        <v>188</v>
      </c>
      <c r="J18" s="27" t="s">
        <v>189</v>
      </c>
    </row>
    <row r="19" ht="25.5" customHeight="1">
      <c r="A19" s="31" t="s">
        <v>14</v>
      </c>
      <c r="B19" s="13"/>
      <c r="C19" s="13"/>
      <c r="D19" s="13"/>
      <c r="E19" s="13"/>
      <c r="F19" s="32"/>
      <c r="G19" s="33"/>
      <c r="H19" s="32"/>
      <c r="I19" s="13"/>
      <c r="J19" s="13"/>
    </row>
    <row r="20" ht="33.75" customHeight="1">
      <c r="A20" s="31" t="s">
        <v>20</v>
      </c>
      <c r="B20" s="13"/>
      <c r="C20" s="34"/>
      <c r="D20" s="24"/>
      <c r="E20" s="24"/>
      <c r="F20" s="32"/>
      <c r="G20" s="33"/>
      <c r="H20" s="32"/>
      <c r="I20" s="24"/>
      <c r="J20" s="24"/>
    </row>
    <row r="21" ht="34.5" customHeight="1">
      <c r="A21" s="31" t="s">
        <v>24</v>
      </c>
      <c r="B21" s="13"/>
      <c r="C21" s="24"/>
      <c r="D21" s="24"/>
      <c r="E21" s="33"/>
      <c r="F21" s="32"/>
      <c r="G21" s="17"/>
      <c r="H21" s="32"/>
      <c r="I21" s="24"/>
      <c r="J21" s="24"/>
    </row>
    <row r="22" ht="12.75" customHeight="1"/>
    <row r="23" ht="12.75" customHeight="1"/>
    <row r="24" ht="12.75" customHeight="1"/>
    <row r="25" ht="12.75" customHeight="1"/>
    <row r="26" ht="12.75" customHeight="1">
      <c r="D26" s="35"/>
      <c r="E26" s="35"/>
      <c r="F26" s="5"/>
      <c r="G26" s="5"/>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paperSize="3" orientation="landscape"/>
  <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1" t="s">
        <v>0</v>
      </c>
    </row>
    <row r="3" ht="12.75" customHeight="1"/>
    <row r="4" ht="12.75" customHeight="1"/>
    <row r="5" ht="43.5" customHeight="1">
      <c r="A5" s="2" t="s">
        <v>1</v>
      </c>
      <c r="B5" s="3"/>
      <c r="C5" s="3"/>
      <c r="D5" s="3"/>
      <c r="E5" s="3"/>
      <c r="F5" s="3"/>
      <c r="G5" s="3"/>
      <c r="H5" s="3"/>
      <c r="I5" s="3"/>
      <c r="J5" s="4"/>
    </row>
    <row r="6" ht="15.75" customHeight="1">
      <c r="A6" s="5" t="s">
        <v>2</v>
      </c>
      <c r="B6" s="5" t="s">
        <v>112</v>
      </c>
    </row>
    <row r="7" ht="75.75" customHeight="1">
      <c r="A7" s="6" t="s">
        <v>4</v>
      </c>
      <c r="B7" s="7" t="s">
        <v>190</v>
      </c>
      <c r="C7" s="7" t="s">
        <v>191</v>
      </c>
      <c r="D7" s="7" t="s">
        <v>192</v>
      </c>
      <c r="E7" s="7" t="s">
        <v>193</v>
      </c>
      <c r="F7" s="8" t="s">
        <v>194</v>
      </c>
      <c r="G7" s="9" t="s">
        <v>195</v>
      </c>
      <c r="H7" s="10" t="s">
        <v>11</v>
      </c>
      <c r="I7" s="7" t="s">
        <v>196</v>
      </c>
      <c r="J7" s="7" t="s">
        <v>197</v>
      </c>
      <c r="K7" s="11"/>
      <c r="L7" s="11"/>
      <c r="M7" s="11"/>
      <c r="N7" s="11"/>
      <c r="O7" s="11"/>
      <c r="P7" s="11"/>
      <c r="Q7" s="11"/>
      <c r="R7" s="11"/>
      <c r="S7" s="11"/>
      <c r="T7" s="11"/>
      <c r="U7" s="11"/>
      <c r="V7" s="11"/>
      <c r="W7" s="11"/>
      <c r="X7" s="11"/>
      <c r="Y7" s="11"/>
      <c r="Z7" s="11"/>
    </row>
    <row r="8" ht="50.25" customHeight="1">
      <c r="A8" s="12" t="s">
        <v>14</v>
      </c>
      <c r="B8" s="13" t="s">
        <v>198</v>
      </c>
      <c r="C8" s="39" t="s">
        <v>199</v>
      </c>
      <c r="D8" s="44" t="s">
        <v>200</v>
      </c>
      <c r="E8" s="45">
        <f>90000</f>
        <v>90000</v>
      </c>
      <c r="F8" s="46">
        <f t="shared" ref="F8:F10" si="1">E8*0</f>
        <v>0</v>
      </c>
      <c r="G8" s="47">
        <f t="shared" ref="G8:G10" si="2">E8+F8</f>
        <v>90000</v>
      </c>
      <c r="H8" s="46">
        <f t="shared" ref="H8:H10" si="3">G8</f>
        <v>90000</v>
      </c>
      <c r="I8" s="48" t="s">
        <v>42</v>
      </c>
      <c r="J8" s="19" t="s">
        <v>201</v>
      </c>
      <c r="K8" s="5"/>
      <c r="L8" s="5"/>
      <c r="M8" s="5"/>
    </row>
    <row r="9" ht="50.25" customHeight="1">
      <c r="A9" s="12" t="s">
        <v>20</v>
      </c>
      <c r="B9" s="13" t="s">
        <v>202</v>
      </c>
      <c r="C9" s="14" t="s">
        <v>203</v>
      </c>
      <c r="D9" s="44" t="s">
        <v>204</v>
      </c>
      <c r="E9" s="45">
        <f>599988</f>
        <v>599988</v>
      </c>
      <c r="F9" s="46">
        <f t="shared" si="1"/>
        <v>0</v>
      </c>
      <c r="G9" s="47">
        <f t="shared" si="2"/>
        <v>599988</v>
      </c>
      <c r="H9" s="46">
        <f t="shared" si="3"/>
        <v>599988</v>
      </c>
      <c r="I9" s="48" t="s">
        <v>42</v>
      </c>
      <c r="J9" s="44" t="s">
        <v>205</v>
      </c>
      <c r="L9" s="5"/>
    </row>
    <row r="10" ht="50.25" customHeight="1">
      <c r="A10" s="12" t="s">
        <v>24</v>
      </c>
      <c r="B10" s="13" t="s">
        <v>206</v>
      </c>
      <c r="C10" s="39" t="s">
        <v>207</v>
      </c>
      <c r="D10" s="49" t="s">
        <v>208</v>
      </c>
      <c r="E10" s="45">
        <f>2445600</f>
        <v>2445600</v>
      </c>
      <c r="F10" s="46">
        <f t="shared" si="1"/>
        <v>0</v>
      </c>
      <c r="G10" s="47">
        <f t="shared" si="2"/>
        <v>2445600</v>
      </c>
      <c r="H10" s="46">
        <f t="shared" si="3"/>
        <v>2445600</v>
      </c>
      <c r="I10" s="48" t="s">
        <v>42</v>
      </c>
      <c r="J10" s="49" t="s">
        <v>209</v>
      </c>
    </row>
    <row r="11" ht="15.0" hidden="1" customHeight="1">
      <c r="A11" s="23"/>
      <c r="B11" s="24"/>
      <c r="C11" s="24"/>
      <c r="D11" s="24"/>
      <c r="E11" s="24"/>
      <c r="F11" s="24"/>
      <c r="G11" s="24"/>
      <c r="H11" s="24"/>
      <c r="I11" s="24"/>
      <c r="J11" s="24"/>
    </row>
    <row r="12" ht="12.75" customHeight="1">
      <c r="I12" s="5" t="s">
        <v>129</v>
      </c>
    </row>
    <row r="13" ht="138.75" customHeight="1">
      <c r="A13" s="25" t="s">
        <v>110</v>
      </c>
      <c r="B13" s="3"/>
      <c r="C13" s="3"/>
      <c r="D13" s="3"/>
      <c r="E13" s="3"/>
      <c r="F13" s="3"/>
      <c r="G13" s="3"/>
      <c r="H13" s="3"/>
      <c r="I13" s="3"/>
      <c r="J13" s="4"/>
    </row>
    <row r="14" ht="12.75" customHeight="1"/>
    <row r="15" ht="75.0" customHeight="1">
      <c r="A15" s="25" t="s">
        <v>210</v>
      </c>
      <c r="B15" s="3"/>
      <c r="C15" s="3"/>
      <c r="D15" s="3"/>
      <c r="E15" s="3"/>
      <c r="F15" s="3"/>
      <c r="G15" s="3"/>
      <c r="H15" s="3"/>
      <c r="I15" s="3"/>
      <c r="J15" s="4"/>
    </row>
    <row r="16" ht="12.75" customHeight="1"/>
    <row r="17" ht="12.75" customHeight="1">
      <c r="A17" s="5"/>
    </row>
    <row r="18" ht="39.0" customHeight="1">
      <c r="A18" s="26" t="s">
        <v>4</v>
      </c>
      <c r="B18" s="27" t="s">
        <v>211</v>
      </c>
      <c r="C18" s="27" t="s">
        <v>212</v>
      </c>
      <c r="D18" s="27" t="s">
        <v>213</v>
      </c>
      <c r="E18" s="27" t="s">
        <v>214</v>
      </c>
      <c r="F18" s="28" t="s">
        <v>215</v>
      </c>
      <c r="G18" s="29" t="s">
        <v>216</v>
      </c>
      <c r="H18" s="30" t="s">
        <v>11</v>
      </c>
      <c r="I18" s="27" t="s">
        <v>217</v>
      </c>
      <c r="J18" s="27" t="s">
        <v>218</v>
      </c>
    </row>
    <row r="19" ht="25.5" customHeight="1">
      <c r="A19" s="31" t="s">
        <v>14</v>
      </c>
      <c r="B19" s="13"/>
      <c r="C19" s="13"/>
      <c r="D19" s="13"/>
      <c r="E19" s="13"/>
      <c r="F19" s="32"/>
      <c r="G19" s="33"/>
      <c r="H19" s="32"/>
      <c r="I19" s="13"/>
      <c r="J19" s="13"/>
    </row>
    <row r="20" ht="33.75" customHeight="1">
      <c r="A20" s="31" t="s">
        <v>20</v>
      </c>
      <c r="B20" s="13"/>
      <c r="C20" s="34"/>
      <c r="D20" s="24"/>
      <c r="E20" s="24"/>
      <c r="F20" s="32"/>
      <c r="G20" s="33"/>
      <c r="H20" s="32"/>
      <c r="I20" s="24"/>
      <c r="J20" s="24"/>
    </row>
    <row r="21" ht="34.5" customHeight="1">
      <c r="A21" s="31" t="s">
        <v>24</v>
      </c>
      <c r="B21" s="13"/>
      <c r="C21" s="24"/>
      <c r="D21" s="24"/>
      <c r="E21" s="33"/>
      <c r="F21" s="32"/>
      <c r="G21" s="17"/>
      <c r="H21" s="32"/>
      <c r="I21" s="24"/>
      <c r="J21" s="24"/>
    </row>
    <row r="22" ht="12.75" customHeight="1"/>
    <row r="23" ht="12.75" customHeight="1"/>
    <row r="24" ht="12.75" customHeight="1"/>
    <row r="25" ht="12.75" customHeight="1"/>
    <row r="26" ht="12.75" customHeight="1">
      <c r="D26" s="35"/>
      <c r="E26" s="35"/>
      <c r="F26" s="5"/>
      <c r="G26" s="5"/>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2010-11-08T17:12:41Z</dcterms:created>
  <dc:creator>Administrador</dc:creator>
</cp:coreProperties>
</file>