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support doc\New to be added\"/>
    </mc:Choice>
  </mc:AlternateContent>
  <xr:revisionPtr revIDLastSave="0" documentId="13_ncr:1_{3931FCAE-2050-4E60-B54D-6B361DB3AB7B}" xr6:coauthVersionLast="47" xr6:coauthVersionMax="47" xr10:uidLastSave="{00000000-0000-0000-0000-000000000000}"/>
  <bookViews>
    <workbookView xWindow="-23148" yWindow="-108" windowWidth="23256" windowHeight="12576" activeTab="1" xr2:uid="{00000000-000D-0000-FFFF-FFFF00000000}"/>
  </bookViews>
  <sheets>
    <sheet name="1. Notes for users" sheetId="3" r:id="rId1"/>
    <sheet name="2. Forecast sheet" sheetId="1" r:id="rId2"/>
    <sheet name="3. Summary" sheetId="6" r:id="rId3"/>
    <sheet name="% of Grads Hired by SHA" sheetId="5" state="hidden" r:id="rId4"/>
    <sheet name="% In-migrated HPs hired by SHA" sheetId="4" state="hidden" r:id="rId5"/>
  </sheets>
  <definedNames>
    <definedName name="forecast_year">'2. Forecast sheet'!$D$2</definedName>
    <definedName name="prev_fiscal_year" localSheetId="0">#REF!</definedName>
    <definedName name="prev_fiscal_year">'2. Forecast sheet'!#REF!</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 i="5" l="1"/>
  <c r="E43" i="5"/>
  <c r="F43" i="5"/>
  <c r="G43" i="5"/>
  <c r="H43" i="5"/>
  <c r="C43" i="5"/>
  <c r="K41" i="5"/>
  <c r="J41" i="5"/>
  <c r="I41" i="5"/>
  <c r="K40" i="5"/>
  <c r="J40" i="5"/>
  <c r="I40" i="5"/>
  <c r="K39" i="5"/>
  <c r="J39" i="5"/>
  <c r="I39" i="5"/>
  <c r="K38" i="5"/>
  <c r="J38" i="5"/>
  <c r="I38" i="5"/>
  <c r="K36" i="5"/>
  <c r="J36" i="5"/>
  <c r="I36" i="5"/>
  <c r="K35" i="5"/>
  <c r="J35" i="5"/>
  <c r="I35" i="5"/>
  <c r="K34" i="5"/>
  <c r="J34" i="5"/>
  <c r="I34" i="5"/>
  <c r="K33" i="5"/>
  <c r="J33" i="5"/>
  <c r="I33" i="5"/>
  <c r="K32" i="5"/>
  <c r="J32" i="5"/>
  <c r="I32" i="5"/>
  <c r="K31" i="5"/>
  <c r="J31" i="5"/>
  <c r="I31" i="5"/>
  <c r="K30" i="5"/>
  <c r="J30" i="5"/>
  <c r="I30" i="5"/>
  <c r="K29" i="5"/>
  <c r="J29" i="5"/>
  <c r="I29" i="5"/>
  <c r="K28" i="5"/>
  <c r="J28" i="5"/>
  <c r="I28" i="5"/>
  <c r="K26" i="5"/>
  <c r="J26" i="5"/>
  <c r="I26" i="5"/>
  <c r="K25" i="5"/>
  <c r="J25" i="5"/>
  <c r="I25" i="5"/>
  <c r="K24" i="5"/>
  <c r="J24" i="5"/>
  <c r="I24" i="5"/>
  <c r="K23" i="5"/>
  <c r="J23" i="5"/>
  <c r="I23" i="5"/>
  <c r="K22" i="5"/>
  <c r="J22" i="5"/>
  <c r="I22" i="5"/>
  <c r="K21" i="5"/>
  <c r="J21" i="5"/>
  <c r="I21" i="5"/>
  <c r="K20" i="5"/>
  <c r="J20" i="5"/>
  <c r="I20" i="5"/>
  <c r="K19" i="5"/>
  <c r="J19" i="5"/>
  <c r="I19" i="5"/>
  <c r="K18" i="5"/>
  <c r="J18" i="5"/>
  <c r="I18" i="5"/>
  <c r="K17" i="5"/>
  <c r="J17" i="5"/>
  <c r="I17" i="5"/>
  <c r="K16" i="5"/>
  <c r="J16" i="5"/>
  <c r="I16" i="5"/>
  <c r="K15" i="5"/>
  <c r="J15" i="5"/>
  <c r="I15" i="5"/>
  <c r="K14" i="5"/>
  <c r="J14" i="5"/>
  <c r="I14" i="5"/>
  <c r="K13" i="5"/>
  <c r="J13" i="5"/>
  <c r="I13" i="5"/>
  <c r="K12" i="5"/>
  <c r="J12" i="5"/>
  <c r="I12" i="5"/>
  <c r="K11" i="5"/>
  <c r="J11" i="5"/>
  <c r="I11" i="5"/>
  <c r="K10" i="5"/>
  <c r="J10" i="5"/>
  <c r="I10" i="5"/>
  <c r="K9" i="5"/>
  <c r="J9" i="5"/>
  <c r="I9" i="5"/>
  <c r="K8" i="5"/>
  <c r="J8" i="5"/>
  <c r="I8" i="5"/>
  <c r="K7" i="5"/>
  <c r="J7" i="5"/>
  <c r="I7" i="5"/>
  <c r="K6" i="5"/>
  <c r="J6" i="5"/>
  <c r="I6" i="5"/>
  <c r="K5" i="5"/>
  <c r="J5" i="5"/>
  <c r="I5" i="5"/>
  <c r="L28" i="5" l="1"/>
  <c r="L5" i="5"/>
  <c r="L13" i="5"/>
  <c r="K43" i="5"/>
  <c r="L20" i="5"/>
  <c r="L21" i="5"/>
  <c r="L29" i="5"/>
  <c r="L38" i="5"/>
  <c r="L24" i="5"/>
  <c r="L15" i="5"/>
  <c r="L31" i="5"/>
  <c r="J43" i="5"/>
  <c r="L9" i="5"/>
  <c r="L17" i="5"/>
  <c r="L25" i="5"/>
  <c r="L8" i="5"/>
  <c r="L16" i="5"/>
  <c r="L32" i="5"/>
  <c r="L41" i="5"/>
  <c r="L22" i="5"/>
  <c r="L30" i="5"/>
  <c r="L39" i="5"/>
  <c r="L6" i="5"/>
  <c r="L14" i="5"/>
  <c r="L26" i="5"/>
  <c r="L35" i="5"/>
  <c r="L34" i="5"/>
  <c r="L11" i="5"/>
  <c r="L19" i="5"/>
  <c r="L33" i="5"/>
  <c r="L18" i="5"/>
  <c r="L10" i="5"/>
  <c r="L7" i="5"/>
  <c r="L12" i="5"/>
  <c r="L23" i="5"/>
  <c r="L36" i="5"/>
  <c r="L40" i="5"/>
  <c r="I43" i="5"/>
  <c r="L43" i="5" l="1"/>
  <c r="H19" i="4" l="1"/>
  <c r="G19" i="4"/>
  <c r="F19" i="4"/>
  <c r="E19" i="4"/>
  <c r="D19" i="4"/>
  <c r="C19" i="4"/>
  <c r="K18" i="4"/>
  <c r="J18" i="4"/>
  <c r="I18" i="4"/>
  <c r="K17" i="4"/>
  <c r="J17" i="4"/>
  <c r="I17" i="4"/>
  <c r="K16" i="4"/>
  <c r="J16" i="4"/>
  <c r="I16" i="4"/>
  <c r="K15" i="4"/>
  <c r="J15" i="4"/>
  <c r="I15" i="4"/>
  <c r="K14" i="4"/>
  <c r="J14" i="4"/>
  <c r="I14" i="4"/>
  <c r="K13" i="4"/>
  <c r="J13" i="4"/>
  <c r="I13" i="4"/>
  <c r="K12" i="4"/>
  <c r="J12" i="4"/>
  <c r="I12" i="4"/>
  <c r="K11" i="4"/>
  <c r="J11" i="4"/>
  <c r="I11" i="4"/>
  <c r="K10" i="4"/>
  <c r="J10" i="4"/>
  <c r="I10" i="4"/>
  <c r="K9" i="4"/>
  <c r="J9" i="4"/>
  <c r="I9" i="4"/>
  <c r="K8" i="4"/>
  <c r="J8" i="4"/>
  <c r="I8" i="4"/>
  <c r="K7" i="4"/>
  <c r="J7" i="4"/>
  <c r="I7" i="4"/>
  <c r="K6" i="4"/>
  <c r="J6" i="4"/>
  <c r="I6" i="4"/>
  <c r="L10" i="4" l="1"/>
  <c r="L17" i="4"/>
  <c r="L18" i="4"/>
  <c r="I19" i="4"/>
  <c r="L16" i="4"/>
  <c r="L6" i="4"/>
  <c r="L9" i="4"/>
  <c r="L15" i="4"/>
  <c r="L8" i="4"/>
  <c r="L7" i="4"/>
  <c r="L12" i="4"/>
  <c r="L11" i="4"/>
  <c r="L14" i="4"/>
  <c r="L13" i="4"/>
  <c r="J19" i="4"/>
  <c r="K19" i="4"/>
  <c r="L19" i="4" l="1"/>
  <c r="I181" i="1"/>
  <c r="J181" i="1" s="1"/>
  <c r="AA75" i="1" l="1"/>
  <c r="AC75" i="1" s="1"/>
  <c r="AA74" i="1"/>
  <c r="AA73" i="1"/>
  <c r="AC73" i="1" s="1"/>
  <c r="AA72" i="1"/>
  <c r="AA71" i="1"/>
  <c r="AC71" i="1" s="1"/>
  <c r="AA115" i="1"/>
  <c r="AA113" i="1"/>
  <c r="AA114" i="1"/>
  <c r="AA112" i="1"/>
  <c r="AA111" i="1"/>
  <c r="AA186" i="1"/>
  <c r="AA187" i="1"/>
  <c r="AA188" i="1"/>
  <c r="AA189" i="1"/>
  <c r="AA190" i="1"/>
  <c r="AA195" i="1"/>
  <c r="AA194" i="1"/>
  <c r="AA193" i="1"/>
  <c r="AA192" i="1"/>
  <c r="AA191" i="1"/>
  <c r="AA185" i="1"/>
  <c r="AA184" i="1"/>
  <c r="AA183" i="1"/>
  <c r="AA182" i="1"/>
  <c r="AA18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0" i="1"/>
  <c r="AA109" i="1"/>
  <c r="AA108" i="1"/>
  <c r="AA107" i="1"/>
  <c r="AA106" i="1"/>
  <c r="AA105" i="1"/>
  <c r="AA104" i="1"/>
  <c r="AA103" i="1"/>
  <c r="AA102" i="1"/>
  <c r="AA101" i="1"/>
  <c r="AA100" i="1"/>
  <c r="AA99" i="1"/>
  <c r="AA98" i="1"/>
  <c r="AA97" i="1"/>
  <c r="AA96" i="1"/>
  <c r="AA95" i="1"/>
  <c r="AA94" i="1"/>
  <c r="AA93" i="1"/>
  <c r="AA92" i="1"/>
  <c r="AA91" i="1"/>
  <c r="AA90" i="1"/>
  <c r="AA89" i="1"/>
  <c r="AC89" i="1" s="1"/>
  <c r="AA88" i="1"/>
  <c r="AA87" i="1"/>
  <c r="AA86" i="1"/>
  <c r="AA85" i="1"/>
  <c r="AA84" i="1"/>
  <c r="AA83" i="1"/>
  <c r="AA82" i="1"/>
  <c r="AA81" i="1"/>
  <c r="AA80" i="1"/>
  <c r="AA79" i="1"/>
  <c r="AA78" i="1"/>
  <c r="AC78" i="1" s="1"/>
  <c r="AA77" i="1"/>
  <c r="AA76" i="1"/>
  <c r="AA70" i="1" l="1"/>
  <c r="AA69" i="1"/>
  <c r="AA68" i="1"/>
  <c r="AA67" i="1"/>
  <c r="AA66" i="1"/>
  <c r="AC66" i="1" s="1"/>
  <c r="AA65" i="1"/>
  <c r="AA64" i="1"/>
  <c r="AA63" i="1"/>
  <c r="AA62" i="1"/>
  <c r="AA61" i="1"/>
  <c r="AC61" i="1" s="1"/>
  <c r="AA60" i="1"/>
  <c r="AA59" i="1"/>
  <c r="AA58" i="1"/>
  <c r="AA57" i="1"/>
  <c r="AA56" i="1"/>
  <c r="AC56" i="1" s="1"/>
  <c r="AA55" i="1"/>
  <c r="AA54" i="1"/>
  <c r="AA53" i="1"/>
  <c r="AA52" i="1"/>
  <c r="AA51" i="1"/>
  <c r="AA50" i="1"/>
  <c r="AA49" i="1"/>
  <c r="AA48" i="1"/>
  <c r="AC48" i="1" s="1"/>
  <c r="AA47" i="1"/>
  <c r="AA46" i="1"/>
  <c r="AA45" i="1"/>
  <c r="AA44" i="1"/>
  <c r="AA43" i="1"/>
  <c r="AA42" i="1"/>
  <c r="AA41" i="1"/>
  <c r="AA40" i="1"/>
  <c r="AA39" i="1"/>
  <c r="AA38" i="1"/>
  <c r="AA37" i="1"/>
  <c r="AA36" i="1"/>
  <c r="AA35" i="1"/>
  <c r="AA34" i="1"/>
  <c r="AA33" i="1"/>
  <c r="AA32" i="1"/>
  <c r="AA31" i="1"/>
  <c r="AA25" i="1"/>
  <c r="AA24" i="1"/>
  <c r="AA23" i="1"/>
  <c r="AA22" i="1"/>
  <c r="AA21" i="1"/>
  <c r="AA20" i="1"/>
  <c r="AA19" i="1"/>
  <c r="AA18" i="1"/>
  <c r="AA17" i="1"/>
  <c r="AA16" i="1"/>
  <c r="AA15" i="1"/>
  <c r="AA14" i="1"/>
  <c r="AA13" i="1"/>
  <c r="AA12" i="1"/>
  <c r="AA11" i="1"/>
  <c r="AA30" i="1"/>
  <c r="AA29" i="1"/>
  <c r="AA28" i="1"/>
  <c r="AA27" i="1"/>
  <c r="AA26" i="1"/>
  <c r="AA6" i="1"/>
  <c r="AA7" i="1"/>
  <c r="AA8" i="1"/>
  <c r="AA9" i="1"/>
  <c r="AA10" i="1"/>
  <c r="AF20" i="1" l="1"/>
  <c r="AF18" i="1"/>
  <c r="AF19" i="1"/>
  <c r="AF17" i="1"/>
  <c r="AF16" i="1"/>
  <c r="AC17" i="1"/>
  <c r="AC18" i="1"/>
  <c r="AC19" i="1"/>
  <c r="AC20" i="1"/>
  <c r="AC16" i="1"/>
  <c r="S16" i="1"/>
  <c r="T16" i="1" s="1"/>
  <c r="S17" i="1"/>
  <c r="T17" i="1" s="1"/>
  <c r="S18" i="1"/>
  <c r="T18" i="1" s="1"/>
  <c r="S19" i="1"/>
  <c r="T19" i="1" s="1"/>
  <c r="S20" i="1"/>
  <c r="T20" i="1" s="1"/>
  <c r="P20" i="1"/>
  <c r="P19" i="1"/>
  <c r="P18" i="1"/>
  <c r="P17" i="1"/>
  <c r="P16" i="1"/>
  <c r="S7" i="1"/>
  <c r="T7" i="1" s="1"/>
  <c r="S8" i="1"/>
  <c r="T8" i="1" s="1"/>
  <c r="S9" i="1"/>
  <c r="T9" i="1" s="1"/>
  <c r="S10" i="1"/>
  <c r="T10" i="1" s="1"/>
  <c r="S11" i="1"/>
  <c r="T11" i="1" s="1"/>
  <c r="S12" i="1"/>
  <c r="T12" i="1" s="1"/>
  <c r="S13" i="1"/>
  <c r="T13" i="1" s="1"/>
  <c r="S14" i="1"/>
  <c r="T14" i="1" s="1"/>
  <c r="S15" i="1"/>
  <c r="T15" i="1" s="1"/>
  <c r="S21" i="1"/>
  <c r="T21" i="1" s="1"/>
  <c r="S22" i="1"/>
  <c r="T22" i="1" s="1"/>
  <c r="S23" i="1"/>
  <c r="T23" i="1" s="1"/>
  <c r="S24" i="1"/>
  <c r="T24" i="1" s="1"/>
  <c r="S25" i="1"/>
  <c r="T25" i="1" s="1"/>
  <c r="S26" i="1"/>
  <c r="T26" i="1" s="1"/>
  <c r="S27" i="1"/>
  <c r="T27" i="1" s="1"/>
  <c r="S28" i="1"/>
  <c r="T28" i="1" s="1"/>
  <c r="S29" i="1"/>
  <c r="T29" i="1" s="1"/>
  <c r="S30" i="1"/>
  <c r="T30" i="1" s="1"/>
  <c r="S31" i="1"/>
  <c r="T31" i="1" s="1"/>
  <c r="S32" i="1"/>
  <c r="T32" i="1" s="1"/>
  <c r="S33" i="1"/>
  <c r="T33" i="1" s="1"/>
  <c r="S34" i="1"/>
  <c r="T34" i="1" s="1"/>
  <c r="S35" i="1"/>
  <c r="T35" i="1" s="1"/>
  <c r="S36" i="1"/>
  <c r="T36" i="1" s="1"/>
  <c r="S37" i="1"/>
  <c r="T37" i="1" s="1"/>
  <c r="S38" i="1"/>
  <c r="T38" i="1" s="1"/>
  <c r="S39" i="1"/>
  <c r="T39" i="1" s="1"/>
  <c r="S40" i="1"/>
  <c r="T40" i="1" s="1"/>
  <c r="S41" i="1"/>
  <c r="T41" i="1" s="1"/>
  <c r="S42" i="1"/>
  <c r="T42" i="1" s="1"/>
  <c r="S43" i="1"/>
  <c r="T43" i="1" s="1"/>
  <c r="S44" i="1"/>
  <c r="T44" i="1" s="1"/>
  <c r="S45" i="1"/>
  <c r="T45" i="1" s="1"/>
  <c r="S46" i="1"/>
  <c r="T46" i="1" s="1"/>
  <c r="S47" i="1"/>
  <c r="T47" i="1" s="1"/>
  <c r="S48" i="1"/>
  <c r="T48" i="1" s="1"/>
  <c r="S49" i="1"/>
  <c r="T49" i="1" s="1"/>
  <c r="S50" i="1"/>
  <c r="T50" i="1" s="1"/>
  <c r="S51" i="1"/>
  <c r="T51" i="1" s="1"/>
  <c r="S52" i="1"/>
  <c r="T52" i="1" s="1"/>
  <c r="S53" i="1"/>
  <c r="T53" i="1" s="1"/>
  <c r="S54" i="1"/>
  <c r="T54" i="1" s="1"/>
  <c r="S55" i="1"/>
  <c r="T55" i="1" s="1"/>
  <c r="S56" i="1"/>
  <c r="T56" i="1" s="1"/>
  <c r="S57" i="1"/>
  <c r="T57" i="1" s="1"/>
  <c r="S58" i="1"/>
  <c r="T58" i="1" s="1"/>
  <c r="S59" i="1"/>
  <c r="T59" i="1" s="1"/>
  <c r="S60" i="1"/>
  <c r="T60" i="1" s="1"/>
  <c r="S61" i="1"/>
  <c r="T61" i="1" s="1"/>
  <c r="S62" i="1"/>
  <c r="T62" i="1" s="1"/>
  <c r="S63" i="1"/>
  <c r="T63" i="1" s="1"/>
  <c r="S64" i="1"/>
  <c r="T64" i="1" s="1"/>
  <c r="S65" i="1"/>
  <c r="T65" i="1" s="1"/>
  <c r="S66" i="1"/>
  <c r="T66" i="1" s="1"/>
  <c r="S67" i="1"/>
  <c r="T67" i="1" s="1"/>
  <c r="S68" i="1"/>
  <c r="T68" i="1" s="1"/>
  <c r="S69" i="1"/>
  <c r="T69" i="1" s="1"/>
  <c r="S70" i="1"/>
  <c r="T70" i="1" s="1"/>
  <c r="S71" i="1"/>
  <c r="T71" i="1" s="1"/>
  <c r="S72" i="1"/>
  <c r="T72" i="1" s="1"/>
  <c r="S73" i="1"/>
  <c r="T73" i="1" s="1"/>
  <c r="S74" i="1"/>
  <c r="T74" i="1" s="1"/>
  <c r="S75" i="1"/>
  <c r="T75" i="1" s="1"/>
  <c r="S76" i="1"/>
  <c r="T76" i="1" s="1"/>
  <c r="S77" i="1"/>
  <c r="T77" i="1" s="1"/>
  <c r="S78" i="1"/>
  <c r="T78" i="1" s="1"/>
  <c r="S79" i="1"/>
  <c r="T79" i="1" s="1"/>
  <c r="S80" i="1"/>
  <c r="T80" i="1" s="1"/>
  <c r="S81" i="1"/>
  <c r="T81" i="1" s="1"/>
  <c r="S82" i="1"/>
  <c r="T82" i="1" s="1"/>
  <c r="S83" i="1"/>
  <c r="T83" i="1" s="1"/>
  <c r="S84" i="1"/>
  <c r="T84" i="1" s="1"/>
  <c r="S85" i="1"/>
  <c r="T85" i="1" s="1"/>
  <c r="S86" i="1"/>
  <c r="T86" i="1" s="1"/>
  <c r="S87" i="1"/>
  <c r="T87" i="1" s="1"/>
  <c r="S88" i="1"/>
  <c r="T88" i="1" s="1"/>
  <c r="S89" i="1"/>
  <c r="T89" i="1" s="1"/>
  <c r="S90" i="1"/>
  <c r="T90" i="1" s="1"/>
  <c r="S91" i="1"/>
  <c r="T91" i="1" s="1"/>
  <c r="S92" i="1"/>
  <c r="T92" i="1" s="1"/>
  <c r="S93" i="1"/>
  <c r="T93" i="1" s="1"/>
  <c r="S94" i="1"/>
  <c r="T94" i="1" s="1"/>
  <c r="S95" i="1"/>
  <c r="T95" i="1" s="1"/>
  <c r="S96" i="1"/>
  <c r="T96" i="1" s="1"/>
  <c r="S97" i="1"/>
  <c r="T97" i="1" s="1"/>
  <c r="S98" i="1"/>
  <c r="T98" i="1" s="1"/>
  <c r="S99" i="1"/>
  <c r="T99" i="1" s="1"/>
  <c r="S100" i="1"/>
  <c r="T100" i="1" s="1"/>
  <c r="S101" i="1"/>
  <c r="T101" i="1" s="1"/>
  <c r="S102" i="1"/>
  <c r="T102" i="1" s="1"/>
  <c r="S103" i="1"/>
  <c r="T103" i="1" s="1"/>
  <c r="S104" i="1"/>
  <c r="T104" i="1" s="1"/>
  <c r="S105" i="1"/>
  <c r="T105" i="1" s="1"/>
  <c r="S106" i="1"/>
  <c r="T106" i="1" s="1"/>
  <c r="S107" i="1"/>
  <c r="T107" i="1" s="1"/>
  <c r="S108" i="1"/>
  <c r="T108" i="1" s="1"/>
  <c r="S109" i="1"/>
  <c r="T109" i="1" s="1"/>
  <c r="S110" i="1"/>
  <c r="T110" i="1" s="1"/>
  <c r="S111" i="1"/>
  <c r="T111" i="1" s="1"/>
  <c r="S112" i="1"/>
  <c r="T112" i="1" s="1"/>
  <c r="S113" i="1"/>
  <c r="T113" i="1" s="1"/>
  <c r="S114" i="1"/>
  <c r="T114" i="1" s="1"/>
  <c r="S115" i="1"/>
  <c r="T115" i="1" s="1"/>
  <c r="S116" i="1"/>
  <c r="T116" i="1" s="1"/>
  <c r="S117" i="1"/>
  <c r="T117" i="1" s="1"/>
  <c r="S118" i="1"/>
  <c r="T118" i="1" s="1"/>
  <c r="S119" i="1"/>
  <c r="T119" i="1" s="1"/>
  <c r="S120" i="1"/>
  <c r="T120" i="1" s="1"/>
  <c r="S121" i="1"/>
  <c r="T121" i="1" s="1"/>
  <c r="S122" i="1"/>
  <c r="T122" i="1" s="1"/>
  <c r="S123" i="1"/>
  <c r="T123" i="1" s="1"/>
  <c r="S124" i="1"/>
  <c r="T124" i="1" s="1"/>
  <c r="S125" i="1"/>
  <c r="T125" i="1" s="1"/>
  <c r="S126" i="1"/>
  <c r="T126" i="1" s="1"/>
  <c r="S127" i="1"/>
  <c r="T127" i="1" s="1"/>
  <c r="S128" i="1"/>
  <c r="T128" i="1" s="1"/>
  <c r="S129" i="1"/>
  <c r="T129" i="1" s="1"/>
  <c r="S130" i="1"/>
  <c r="T130" i="1" s="1"/>
  <c r="S131" i="1"/>
  <c r="T131" i="1" s="1"/>
  <c r="S132" i="1"/>
  <c r="T132" i="1" s="1"/>
  <c r="S133" i="1"/>
  <c r="T133" i="1" s="1"/>
  <c r="S134" i="1"/>
  <c r="T134" i="1" s="1"/>
  <c r="S135" i="1"/>
  <c r="T135" i="1" s="1"/>
  <c r="S136" i="1"/>
  <c r="T136" i="1" s="1"/>
  <c r="S137" i="1"/>
  <c r="T137" i="1" s="1"/>
  <c r="S138" i="1"/>
  <c r="T138" i="1" s="1"/>
  <c r="S139" i="1"/>
  <c r="T139" i="1" s="1"/>
  <c r="S140" i="1"/>
  <c r="T140" i="1" s="1"/>
  <c r="S141" i="1"/>
  <c r="T141" i="1" s="1"/>
  <c r="S142" i="1"/>
  <c r="T142" i="1" s="1"/>
  <c r="S143" i="1"/>
  <c r="T143" i="1" s="1"/>
  <c r="S144" i="1"/>
  <c r="T144" i="1" s="1"/>
  <c r="S145" i="1"/>
  <c r="T145" i="1" s="1"/>
  <c r="S146" i="1"/>
  <c r="T146" i="1" s="1"/>
  <c r="S147" i="1"/>
  <c r="T147" i="1" s="1"/>
  <c r="S148" i="1"/>
  <c r="T148" i="1" s="1"/>
  <c r="S149" i="1"/>
  <c r="T149" i="1" s="1"/>
  <c r="S150" i="1"/>
  <c r="T150" i="1" s="1"/>
  <c r="S151" i="1"/>
  <c r="T151" i="1" s="1"/>
  <c r="S152" i="1"/>
  <c r="T152" i="1" s="1"/>
  <c r="S153" i="1"/>
  <c r="T153" i="1" s="1"/>
  <c r="S154" i="1"/>
  <c r="T154" i="1" s="1"/>
  <c r="S155" i="1"/>
  <c r="T155" i="1" s="1"/>
  <c r="S156" i="1"/>
  <c r="T156" i="1" s="1"/>
  <c r="S157" i="1"/>
  <c r="T157" i="1" s="1"/>
  <c r="S158" i="1"/>
  <c r="T158" i="1" s="1"/>
  <c r="S159" i="1"/>
  <c r="T159" i="1" s="1"/>
  <c r="S160" i="1"/>
  <c r="T160" i="1" s="1"/>
  <c r="S161" i="1"/>
  <c r="T161" i="1" s="1"/>
  <c r="S162" i="1"/>
  <c r="T162" i="1" s="1"/>
  <c r="S163" i="1"/>
  <c r="T163" i="1" s="1"/>
  <c r="S164" i="1"/>
  <c r="T164" i="1" s="1"/>
  <c r="S165" i="1"/>
  <c r="T165" i="1" s="1"/>
  <c r="S166" i="1"/>
  <c r="T166" i="1" s="1"/>
  <c r="S167" i="1"/>
  <c r="T167" i="1" s="1"/>
  <c r="S168" i="1"/>
  <c r="T168" i="1" s="1"/>
  <c r="S169" i="1"/>
  <c r="T169" i="1" s="1"/>
  <c r="S170" i="1"/>
  <c r="T170" i="1" s="1"/>
  <c r="S171" i="1"/>
  <c r="T171" i="1" s="1"/>
  <c r="S172" i="1"/>
  <c r="T172" i="1" s="1"/>
  <c r="S173" i="1"/>
  <c r="T173" i="1" s="1"/>
  <c r="S174" i="1"/>
  <c r="T174" i="1" s="1"/>
  <c r="S175" i="1"/>
  <c r="T175" i="1" s="1"/>
  <c r="S176" i="1"/>
  <c r="T176" i="1" s="1"/>
  <c r="S177" i="1"/>
  <c r="T177" i="1" s="1"/>
  <c r="S178" i="1"/>
  <c r="T178" i="1" s="1"/>
  <c r="S179" i="1"/>
  <c r="T179" i="1" s="1"/>
  <c r="S180" i="1"/>
  <c r="T180" i="1" s="1"/>
  <c r="S181" i="1"/>
  <c r="T181" i="1" s="1"/>
  <c r="S182" i="1"/>
  <c r="T182" i="1" s="1"/>
  <c r="S183" i="1"/>
  <c r="T183" i="1" s="1"/>
  <c r="S184" i="1"/>
  <c r="T184" i="1" s="1"/>
  <c r="S185" i="1"/>
  <c r="T185" i="1" s="1"/>
  <c r="S186" i="1"/>
  <c r="T186" i="1" s="1"/>
  <c r="S187" i="1"/>
  <c r="T187" i="1" s="1"/>
  <c r="S188" i="1"/>
  <c r="T188" i="1" s="1"/>
  <c r="S189" i="1"/>
  <c r="T189" i="1" s="1"/>
  <c r="S190" i="1"/>
  <c r="T190" i="1" s="1"/>
  <c r="S191" i="1"/>
  <c r="T191" i="1" s="1"/>
  <c r="S192" i="1"/>
  <c r="T192" i="1" s="1"/>
  <c r="S193" i="1"/>
  <c r="T193" i="1" s="1"/>
  <c r="S194" i="1"/>
  <c r="T194" i="1" s="1"/>
  <c r="S195" i="1"/>
  <c r="T195" i="1" s="1"/>
  <c r="S6" i="1"/>
  <c r="T6" i="1" s="1"/>
  <c r="AH18" i="1" l="1"/>
  <c r="AH17" i="1"/>
  <c r="AH19" i="1"/>
  <c r="AH16" i="1"/>
  <c r="AH20" i="1"/>
  <c r="I16" i="1" l="1"/>
  <c r="J16" i="1" s="1"/>
  <c r="I17" i="1"/>
  <c r="I19" i="1"/>
  <c r="I18" i="1"/>
  <c r="I20" i="1"/>
  <c r="M20" i="1" l="1"/>
  <c r="N20" i="1" s="1"/>
  <c r="J20" i="1"/>
  <c r="K20" i="1" s="1"/>
  <c r="J18" i="1"/>
  <c r="K18" i="1" s="1"/>
  <c r="M18" i="1"/>
  <c r="N18" i="1" s="1"/>
  <c r="J19" i="1"/>
  <c r="K19" i="1" s="1"/>
  <c r="M19" i="1"/>
  <c r="N19" i="1" s="1"/>
  <c r="J17" i="1"/>
  <c r="K17" i="1" s="1"/>
  <c r="M17" i="1"/>
  <c r="N17" i="1" s="1"/>
  <c r="M16" i="1"/>
  <c r="N16" i="1" s="1"/>
  <c r="K16" i="1"/>
  <c r="W16" i="1" l="1"/>
  <c r="V17" i="1" s="1"/>
  <c r="W17" i="1" s="1"/>
  <c r="AI16" i="1" l="1"/>
  <c r="V18" i="1"/>
  <c r="W18" i="1" s="1"/>
  <c r="AI17"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15" i="1"/>
  <c r="AF14" i="1"/>
  <c r="AF13" i="1"/>
  <c r="AF12" i="1"/>
  <c r="AF11" i="1"/>
  <c r="AF10" i="1"/>
  <c r="AF9" i="1"/>
  <c r="AF8" i="1"/>
  <c r="AF7" i="1"/>
  <c r="AF6" i="1"/>
  <c r="AC7" i="1"/>
  <c r="AC8" i="1"/>
  <c r="AC9" i="1"/>
  <c r="AC10" i="1"/>
  <c r="AC6" i="1"/>
  <c r="AH10" i="1" l="1"/>
  <c r="V19" i="1"/>
  <c r="W19" i="1" s="1"/>
  <c r="AI18" i="1"/>
  <c r="AH6" i="1"/>
  <c r="AH9" i="1"/>
  <c r="AH8" i="1"/>
  <c r="AH7" i="1"/>
  <c r="V20" i="1" l="1"/>
  <c r="W20" i="1" s="1"/>
  <c r="AI20" i="1" s="1"/>
  <c r="AI19" i="1"/>
  <c r="P52" i="1"/>
  <c r="P53" i="1"/>
  <c r="P54" i="1"/>
  <c r="P55" i="1"/>
  <c r="AC172" i="1" l="1"/>
  <c r="AH172" i="1" s="1"/>
  <c r="AC173" i="1"/>
  <c r="AH173" i="1" s="1"/>
  <c r="AC174" i="1"/>
  <c r="AH174" i="1" s="1"/>
  <c r="AC175" i="1"/>
  <c r="AH175" i="1" s="1"/>
  <c r="AC171" i="1"/>
  <c r="AH171" i="1" s="1"/>
  <c r="AC167" i="1"/>
  <c r="AH167" i="1" s="1"/>
  <c r="AC168" i="1"/>
  <c r="AH168" i="1" s="1"/>
  <c r="AC169" i="1"/>
  <c r="AH169" i="1" s="1"/>
  <c r="AC170" i="1"/>
  <c r="AH170" i="1" s="1"/>
  <c r="AC166" i="1"/>
  <c r="AH166" i="1" s="1"/>
  <c r="AC157" i="1"/>
  <c r="AH157" i="1" s="1"/>
  <c r="AC158" i="1"/>
  <c r="AH158" i="1" s="1"/>
  <c r="AC159" i="1"/>
  <c r="AH159" i="1" s="1"/>
  <c r="AC160" i="1"/>
  <c r="AH160" i="1" s="1"/>
  <c r="AC156" i="1"/>
  <c r="AH156" i="1" s="1"/>
  <c r="AC137" i="1" l="1"/>
  <c r="AH137" i="1" s="1"/>
  <c r="AC138" i="1"/>
  <c r="AH138" i="1" s="1"/>
  <c r="AC139" i="1"/>
  <c r="AH139" i="1" s="1"/>
  <c r="AC140" i="1"/>
  <c r="AH140" i="1" s="1"/>
  <c r="AC136" i="1"/>
  <c r="AH136" i="1" s="1"/>
  <c r="AC127" i="1"/>
  <c r="AH127" i="1" s="1"/>
  <c r="AC128" i="1"/>
  <c r="AH128" i="1" s="1"/>
  <c r="AC129" i="1"/>
  <c r="AH129" i="1" s="1"/>
  <c r="AC130" i="1"/>
  <c r="AH130" i="1" s="1"/>
  <c r="AC126" i="1"/>
  <c r="AH126" i="1" s="1"/>
  <c r="AC117" i="1"/>
  <c r="AH117" i="1" s="1"/>
  <c r="AC118" i="1"/>
  <c r="AH118" i="1" s="1"/>
  <c r="AC119" i="1"/>
  <c r="AH119" i="1" s="1"/>
  <c r="AC120" i="1"/>
  <c r="AH120" i="1" s="1"/>
  <c r="AC116" i="1"/>
  <c r="AH116" i="1" s="1"/>
  <c r="AC92" i="1"/>
  <c r="AH92" i="1" s="1"/>
  <c r="AC93" i="1"/>
  <c r="AH93" i="1" s="1"/>
  <c r="AC94" i="1"/>
  <c r="AH94" i="1" s="1"/>
  <c r="AC95" i="1"/>
  <c r="AH95" i="1" s="1"/>
  <c r="AC91" i="1"/>
  <c r="AH91" i="1" s="1"/>
  <c r="AC82" i="1"/>
  <c r="AH82" i="1" s="1"/>
  <c r="AC83" i="1"/>
  <c r="AH83" i="1" s="1"/>
  <c r="AC84" i="1"/>
  <c r="AH84" i="1" s="1"/>
  <c r="AC85" i="1"/>
  <c r="AH85" i="1" s="1"/>
  <c r="AC81" i="1"/>
  <c r="AH81" i="1" s="1"/>
  <c r="AC77" i="1"/>
  <c r="AH77" i="1" s="1"/>
  <c r="AH78" i="1"/>
  <c r="AC79" i="1"/>
  <c r="AH79" i="1" s="1"/>
  <c r="AC80" i="1"/>
  <c r="AH80" i="1" s="1"/>
  <c r="AC76" i="1"/>
  <c r="AH76" i="1" s="1"/>
  <c r="AC72" i="1"/>
  <c r="AH72" i="1" s="1"/>
  <c r="AH73" i="1"/>
  <c r="AC74" i="1"/>
  <c r="AH74" i="1" s="1"/>
  <c r="AH75" i="1"/>
  <c r="AH71" i="1"/>
  <c r="AC67" i="1"/>
  <c r="AH67" i="1" s="1"/>
  <c r="AC68" i="1"/>
  <c r="AH68" i="1" s="1"/>
  <c r="AC69" i="1"/>
  <c r="AH69" i="1" s="1"/>
  <c r="AC70" i="1"/>
  <c r="AH70" i="1" s="1"/>
  <c r="AH66" i="1"/>
  <c r="AC57" i="1" l="1"/>
  <c r="AH57" i="1" s="1"/>
  <c r="AC58" i="1"/>
  <c r="AH58" i="1" s="1"/>
  <c r="AC59" i="1"/>
  <c r="AH59" i="1" s="1"/>
  <c r="AC60" i="1"/>
  <c r="AH60" i="1" s="1"/>
  <c r="AH56" i="1"/>
  <c r="AC47" i="1"/>
  <c r="AH47" i="1" s="1"/>
  <c r="AH48" i="1"/>
  <c r="AC49" i="1"/>
  <c r="AH49" i="1" s="1"/>
  <c r="AC50" i="1"/>
  <c r="AH50" i="1" s="1"/>
  <c r="AC46" i="1"/>
  <c r="AH46" i="1" s="1"/>
  <c r="P172" i="1" l="1"/>
  <c r="P173" i="1"/>
  <c r="P174" i="1"/>
  <c r="P175" i="1"/>
  <c r="P171" i="1"/>
  <c r="P167" i="1"/>
  <c r="P168" i="1"/>
  <c r="P169" i="1"/>
  <c r="P170" i="1"/>
  <c r="P166" i="1"/>
  <c r="P152" i="1"/>
  <c r="P153" i="1"/>
  <c r="P154" i="1"/>
  <c r="P155" i="1"/>
  <c r="P151" i="1"/>
  <c r="P147" i="1"/>
  <c r="P148" i="1"/>
  <c r="P149" i="1"/>
  <c r="P150" i="1"/>
  <c r="P146" i="1"/>
  <c r="P142" i="1"/>
  <c r="P143" i="1"/>
  <c r="P144" i="1"/>
  <c r="P145" i="1"/>
  <c r="P141" i="1"/>
  <c r="P137" i="1"/>
  <c r="P138" i="1"/>
  <c r="P139" i="1"/>
  <c r="P140" i="1"/>
  <c r="P136" i="1"/>
  <c r="P127" i="1"/>
  <c r="P128" i="1"/>
  <c r="P129" i="1"/>
  <c r="P130" i="1"/>
  <c r="P126" i="1"/>
  <c r="P117" i="1"/>
  <c r="P118" i="1"/>
  <c r="P119" i="1"/>
  <c r="P120" i="1"/>
  <c r="P116" i="1"/>
  <c r="P112" i="1"/>
  <c r="P113" i="1"/>
  <c r="P114" i="1"/>
  <c r="P115" i="1"/>
  <c r="P111" i="1"/>
  <c r="P107" i="1"/>
  <c r="P108" i="1"/>
  <c r="P109" i="1"/>
  <c r="P110" i="1"/>
  <c r="P106" i="1"/>
  <c r="P102" i="1"/>
  <c r="P103" i="1"/>
  <c r="P104" i="1"/>
  <c r="P105" i="1"/>
  <c r="P101" i="1"/>
  <c r="P92" i="1"/>
  <c r="P93" i="1"/>
  <c r="P94" i="1"/>
  <c r="P95" i="1"/>
  <c r="P91" i="1"/>
  <c r="P82" i="1"/>
  <c r="P83" i="1"/>
  <c r="P84" i="1"/>
  <c r="P85" i="1"/>
  <c r="P81" i="1"/>
  <c r="P77" i="1"/>
  <c r="P78" i="1"/>
  <c r="P79" i="1"/>
  <c r="P80" i="1"/>
  <c r="P76" i="1"/>
  <c r="P72" i="1"/>
  <c r="P73" i="1"/>
  <c r="P74" i="1"/>
  <c r="P75" i="1"/>
  <c r="P71" i="1"/>
  <c r="P67" i="1"/>
  <c r="P68" i="1"/>
  <c r="P69" i="1"/>
  <c r="P70" i="1"/>
  <c r="P66" i="1"/>
  <c r="P62" i="1"/>
  <c r="P63" i="1"/>
  <c r="P64" i="1"/>
  <c r="P65" i="1"/>
  <c r="P61" i="1"/>
  <c r="P57" i="1"/>
  <c r="P58" i="1"/>
  <c r="P59" i="1"/>
  <c r="P60" i="1"/>
  <c r="P56" i="1"/>
  <c r="P47" i="1"/>
  <c r="P48" i="1"/>
  <c r="P49" i="1"/>
  <c r="P50" i="1"/>
  <c r="P46" i="1"/>
  <c r="P42" i="1"/>
  <c r="P43" i="1"/>
  <c r="P44" i="1"/>
  <c r="P45" i="1"/>
  <c r="P41" i="1"/>
  <c r="P37" i="1"/>
  <c r="P38" i="1"/>
  <c r="P39" i="1"/>
  <c r="P40" i="1"/>
  <c r="P36" i="1"/>
  <c r="P32" i="1"/>
  <c r="P33" i="1"/>
  <c r="P34" i="1"/>
  <c r="P35" i="1"/>
  <c r="P31" i="1"/>
  <c r="P27" i="1"/>
  <c r="P28" i="1"/>
  <c r="P29" i="1"/>
  <c r="P30" i="1"/>
  <c r="P26" i="1"/>
  <c r="P22" i="1"/>
  <c r="P23" i="1"/>
  <c r="P24" i="1"/>
  <c r="P25" i="1"/>
  <c r="P21" i="1"/>
  <c r="I172" i="1" l="1"/>
  <c r="M172" i="1" s="1"/>
  <c r="N172" i="1" s="1"/>
  <c r="I173" i="1"/>
  <c r="M173" i="1" s="1"/>
  <c r="N173" i="1" s="1"/>
  <c r="I174" i="1"/>
  <c r="M174" i="1" s="1"/>
  <c r="N174" i="1" s="1"/>
  <c r="I175" i="1"/>
  <c r="M175" i="1" s="1"/>
  <c r="N175" i="1" s="1"/>
  <c r="I171" i="1"/>
  <c r="M171" i="1" s="1"/>
  <c r="N171" i="1" s="1"/>
  <c r="I167" i="1"/>
  <c r="M167" i="1" s="1"/>
  <c r="N167" i="1" s="1"/>
  <c r="I168" i="1"/>
  <c r="M168" i="1" s="1"/>
  <c r="N168" i="1" s="1"/>
  <c r="I169" i="1"/>
  <c r="M169" i="1" s="1"/>
  <c r="N169" i="1" s="1"/>
  <c r="I170" i="1"/>
  <c r="M170" i="1" s="1"/>
  <c r="N170" i="1" s="1"/>
  <c r="I166" i="1"/>
  <c r="M166" i="1" s="1"/>
  <c r="N166" i="1" s="1"/>
  <c r="I152" i="1"/>
  <c r="M152" i="1" s="1"/>
  <c r="N152" i="1" s="1"/>
  <c r="I153" i="1"/>
  <c r="M153" i="1" s="1"/>
  <c r="N153" i="1" s="1"/>
  <c r="I154" i="1"/>
  <c r="M154" i="1" s="1"/>
  <c r="N154" i="1" s="1"/>
  <c r="I155" i="1"/>
  <c r="M155" i="1" s="1"/>
  <c r="N155" i="1" s="1"/>
  <c r="I151" i="1"/>
  <c r="I147" i="1"/>
  <c r="M147" i="1" s="1"/>
  <c r="N147" i="1" s="1"/>
  <c r="I148" i="1"/>
  <c r="M148" i="1" s="1"/>
  <c r="N148" i="1" s="1"/>
  <c r="I149" i="1"/>
  <c r="M149" i="1" s="1"/>
  <c r="N149" i="1" s="1"/>
  <c r="I150" i="1"/>
  <c r="M150" i="1" s="1"/>
  <c r="N150" i="1" s="1"/>
  <c r="I146" i="1"/>
  <c r="I142" i="1"/>
  <c r="M142" i="1" s="1"/>
  <c r="N142" i="1" s="1"/>
  <c r="I143" i="1"/>
  <c r="M143" i="1" s="1"/>
  <c r="N143" i="1" s="1"/>
  <c r="I144" i="1"/>
  <c r="M144" i="1" s="1"/>
  <c r="N144" i="1" s="1"/>
  <c r="I145" i="1"/>
  <c r="M145" i="1" s="1"/>
  <c r="N145" i="1" s="1"/>
  <c r="I141" i="1"/>
  <c r="M141" i="1" s="1"/>
  <c r="N141" i="1" s="1"/>
  <c r="I137" i="1"/>
  <c r="M137" i="1" s="1"/>
  <c r="N137" i="1" s="1"/>
  <c r="I138" i="1"/>
  <c r="M138" i="1" s="1"/>
  <c r="N138" i="1" s="1"/>
  <c r="I139" i="1"/>
  <c r="M139" i="1" s="1"/>
  <c r="N139" i="1" s="1"/>
  <c r="I140" i="1"/>
  <c r="M140" i="1" s="1"/>
  <c r="N140" i="1" s="1"/>
  <c r="I136" i="1"/>
  <c r="M136" i="1" s="1"/>
  <c r="N136" i="1" s="1"/>
  <c r="M151" i="1" l="1"/>
  <c r="N151" i="1" s="1"/>
  <c r="J151" i="1"/>
  <c r="M146" i="1"/>
  <c r="N146" i="1" s="1"/>
  <c r="J146" i="1"/>
  <c r="J141" i="1"/>
  <c r="K141" i="1" s="1"/>
  <c r="I127" i="1"/>
  <c r="M127" i="1" s="1"/>
  <c r="N127" i="1" s="1"/>
  <c r="I128" i="1"/>
  <c r="M128" i="1" s="1"/>
  <c r="N128" i="1" s="1"/>
  <c r="I129" i="1"/>
  <c r="M129" i="1" s="1"/>
  <c r="N129" i="1" s="1"/>
  <c r="I130" i="1"/>
  <c r="M130" i="1" s="1"/>
  <c r="N130" i="1" s="1"/>
  <c r="I126" i="1"/>
  <c r="M126" i="1" s="1"/>
  <c r="N126" i="1" s="1"/>
  <c r="I117" i="1"/>
  <c r="M117" i="1" s="1"/>
  <c r="N117" i="1" s="1"/>
  <c r="I118" i="1"/>
  <c r="M118" i="1" s="1"/>
  <c r="N118" i="1" s="1"/>
  <c r="I119" i="1"/>
  <c r="M119" i="1" s="1"/>
  <c r="N119" i="1" s="1"/>
  <c r="I120" i="1"/>
  <c r="M120" i="1" s="1"/>
  <c r="N120" i="1" s="1"/>
  <c r="I116" i="1"/>
  <c r="M116" i="1" s="1"/>
  <c r="N116" i="1" s="1"/>
  <c r="I112" i="1"/>
  <c r="M112" i="1" s="1"/>
  <c r="N112" i="1" s="1"/>
  <c r="I113" i="1"/>
  <c r="M113" i="1" s="1"/>
  <c r="N113" i="1" s="1"/>
  <c r="I114" i="1"/>
  <c r="M114" i="1" s="1"/>
  <c r="N114" i="1" s="1"/>
  <c r="I115" i="1"/>
  <c r="M115" i="1" s="1"/>
  <c r="N115" i="1" s="1"/>
  <c r="I111" i="1"/>
  <c r="M111" i="1" s="1"/>
  <c r="N111" i="1" s="1"/>
  <c r="I107" i="1"/>
  <c r="M107" i="1" s="1"/>
  <c r="N107" i="1" s="1"/>
  <c r="I108" i="1"/>
  <c r="M108" i="1" s="1"/>
  <c r="N108" i="1" s="1"/>
  <c r="I109" i="1"/>
  <c r="M109" i="1" s="1"/>
  <c r="N109" i="1" s="1"/>
  <c r="I110" i="1"/>
  <c r="M110" i="1" s="1"/>
  <c r="N110" i="1" s="1"/>
  <c r="I106" i="1"/>
  <c r="I102" i="1"/>
  <c r="M102" i="1" s="1"/>
  <c r="N102" i="1" s="1"/>
  <c r="I103" i="1"/>
  <c r="M103" i="1" s="1"/>
  <c r="N103" i="1" s="1"/>
  <c r="I104" i="1"/>
  <c r="M104" i="1" s="1"/>
  <c r="N104" i="1" s="1"/>
  <c r="I105" i="1"/>
  <c r="M105" i="1" s="1"/>
  <c r="N105" i="1" s="1"/>
  <c r="I101" i="1"/>
  <c r="I92" i="1"/>
  <c r="M92" i="1" s="1"/>
  <c r="N92" i="1" s="1"/>
  <c r="I93" i="1"/>
  <c r="M93" i="1" s="1"/>
  <c r="N93" i="1" s="1"/>
  <c r="I94" i="1"/>
  <c r="M94" i="1" s="1"/>
  <c r="N94" i="1" s="1"/>
  <c r="I95" i="1"/>
  <c r="M95" i="1" s="1"/>
  <c r="N95" i="1" s="1"/>
  <c r="I91" i="1"/>
  <c r="I82" i="1"/>
  <c r="M82" i="1" s="1"/>
  <c r="N82" i="1" s="1"/>
  <c r="I83" i="1"/>
  <c r="M83" i="1" s="1"/>
  <c r="N83" i="1" s="1"/>
  <c r="I84" i="1"/>
  <c r="M84" i="1" s="1"/>
  <c r="N84" i="1" s="1"/>
  <c r="I85" i="1"/>
  <c r="M85" i="1" s="1"/>
  <c r="N85" i="1" s="1"/>
  <c r="I81" i="1"/>
  <c r="M81" i="1" s="1"/>
  <c r="N81" i="1" s="1"/>
  <c r="I77" i="1"/>
  <c r="M77" i="1" s="1"/>
  <c r="N77" i="1" s="1"/>
  <c r="I78" i="1"/>
  <c r="M78" i="1" s="1"/>
  <c r="N78" i="1" s="1"/>
  <c r="I79" i="1"/>
  <c r="M79" i="1" s="1"/>
  <c r="N79" i="1" s="1"/>
  <c r="I80" i="1"/>
  <c r="M80" i="1" s="1"/>
  <c r="N80" i="1" s="1"/>
  <c r="I76" i="1"/>
  <c r="M76" i="1" s="1"/>
  <c r="N76" i="1" s="1"/>
  <c r="I72" i="1"/>
  <c r="M72" i="1" s="1"/>
  <c r="N72" i="1" s="1"/>
  <c r="I73" i="1"/>
  <c r="M73" i="1" s="1"/>
  <c r="N73" i="1" s="1"/>
  <c r="I74" i="1"/>
  <c r="M74" i="1" s="1"/>
  <c r="N74" i="1" s="1"/>
  <c r="I75" i="1"/>
  <c r="M75" i="1" s="1"/>
  <c r="N75" i="1" s="1"/>
  <c r="I71" i="1"/>
  <c r="M71" i="1" s="1"/>
  <c r="N71" i="1" s="1"/>
  <c r="I67" i="1"/>
  <c r="M67" i="1" s="1"/>
  <c r="N67" i="1" s="1"/>
  <c r="I68" i="1"/>
  <c r="M68" i="1" s="1"/>
  <c r="N68" i="1" s="1"/>
  <c r="I69" i="1"/>
  <c r="M69" i="1" s="1"/>
  <c r="N69" i="1" s="1"/>
  <c r="I70" i="1"/>
  <c r="M70" i="1" s="1"/>
  <c r="N70" i="1" s="1"/>
  <c r="I66" i="1"/>
  <c r="M66" i="1" s="1"/>
  <c r="N66" i="1" s="1"/>
  <c r="I62" i="1"/>
  <c r="M62" i="1" s="1"/>
  <c r="N62" i="1" s="1"/>
  <c r="I63" i="1"/>
  <c r="M63" i="1" s="1"/>
  <c r="N63" i="1" s="1"/>
  <c r="I64" i="1"/>
  <c r="M64" i="1" s="1"/>
  <c r="N64" i="1" s="1"/>
  <c r="I65" i="1"/>
  <c r="M65" i="1" s="1"/>
  <c r="N65" i="1" s="1"/>
  <c r="I61" i="1"/>
  <c r="M61" i="1" s="1"/>
  <c r="N61" i="1" s="1"/>
  <c r="I57" i="1"/>
  <c r="M57" i="1" s="1"/>
  <c r="N57" i="1" s="1"/>
  <c r="I58" i="1"/>
  <c r="M58" i="1" s="1"/>
  <c r="N58" i="1" s="1"/>
  <c r="I59" i="1"/>
  <c r="M59" i="1" s="1"/>
  <c r="N59" i="1" s="1"/>
  <c r="I60" i="1"/>
  <c r="M60" i="1" s="1"/>
  <c r="N60" i="1" s="1"/>
  <c r="I56" i="1"/>
  <c r="I51" i="1"/>
  <c r="J51" i="1" s="1"/>
  <c r="K51" i="1" s="1"/>
  <c r="I47" i="1"/>
  <c r="M47" i="1" s="1"/>
  <c r="N47" i="1" s="1"/>
  <c r="I48" i="1"/>
  <c r="M48" i="1" s="1"/>
  <c r="N48" i="1" s="1"/>
  <c r="I49" i="1"/>
  <c r="M49" i="1" s="1"/>
  <c r="N49" i="1" s="1"/>
  <c r="I50" i="1"/>
  <c r="M50" i="1" s="1"/>
  <c r="N50" i="1" s="1"/>
  <c r="I46" i="1"/>
  <c r="I42" i="1"/>
  <c r="M42" i="1" s="1"/>
  <c r="N42" i="1" s="1"/>
  <c r="I43" i="1"/>
  <c r="M43" i="1" s="1"/>
  <c r="N43" i="1" s="1"/>
  <c r="I44" i="1"/>
  <c r="M44" i="1" s="1"/>
  <c r="N44" i="1" s="1"/>
  <c r="I45" i="1"/>
  <c r="M45" i="1" s="1"/>
  <c r="N45" i="1" s="1"/>
  <c r="I41" i="1"/>
  <c r="M41" i="1" s="1"/>
  <c r="N41" i="1" s="1"/>
  <c r="I37" i="1"/>
  <c r="M37" i="1" s="1"/>
  <c r="N37" i="1" s="1"/>
  <c r="I38" i="1"/>
  <c r="M38" i="1" s="1"/>
  <c r="N38" i="1" s="1"/>
  <c r="I39" i="1"/>
  <c r="M39" i="1" s="1"/>
  <c r="N39" i="1" s="1"/>
  <c r="I40" i="1"/>
  <c r="M40" i="1" s="1"/>
  <c r="N40" i="1" s="1"/>
  <c r="I36" i="1"/>
  <c r="M36" i="1" s="1"/>
  <c r="N36" i="1" s="1"/>
  <c r="I32" i="1"/>
  <c r="M32" i="1" s="1"/>
  <c r="N32" i="1" s="1"/>
  <c r="I33" i="1"/>
  <c r="M33" i="1" s="1"/>
  <c r="N33" i="1" s="1"/>
  <c r="I34" i="1"/>
  <c r="M34" i="1" s="1"/>
  <c r="N34" i="1" s="1"/>
  <c r="I35" i="1"/>
  <c r="M35" i="1" s="1"/>
  <c r="N35" i="1" s="1"/>
  <c r="I31" i="1"/>
  <c r="M31" i="1" s="1"/>
  <c r="N31" i="1" s="1"/>
  <c r="I27" i="1"/>
  <c r="M27" i="1" s="1"/>
  <c r="N27" i="1" s="1"/>
  <c r="I28" i="1"/>
  <c r="M28" i="1" s="1"/>
  <c r="N28" i="1" s="1"/>
  <c r="I29" i="1"/>
  <c r="M29" i="1" s="1"/>
  <c r="N29" i="1" s="1"/>
  <c r="I30" i="1"/>
  <c r="M30" i="1" s="1"/>
  <c r="N30" i="1" s="1"/>
  <c r="I26" i="1"/>
  <c r="I22" i="1"/>
  <c r="M22" i="1" s="1"/>
  <c r="N22" i="1" s="1"/>
  <c r="I23" i="1"/>
  <c r="M23" i="1" s="1"/>
  <c r="N23" i="1" s="1"/>
  <c r="I24" i="1"/>
  <c r="M24" i="1" s="1"/>
  <c r="N24" i="1" s="1"/>
  <c r="I25" i="1"/>
  <c r="M25" i="1" s="1"/>
  <c r="N25" i="1" s="1"/>
  <c r="I21" i="1"/>
  <c r="M21" i="1" s="1"/>
  <c r="N21" i="1" s="1"/>
  <c r="M46" i="1" l="1"/>
  <c r="N46" i="1" s="1"/>
  <c r="J46" i="1"/>
  <c r="M26" i="1"/>
  <c r="N26" i="1" s="1"/>
  <c r="J26" i="1"/>
  <c r="M91" i="1"/>
  <c r="N91" i="1" s="1"/>
  <c r="J91" i="1"/>
  <c r="M101" i="1"/>
  <c r="N101" i="1" s="1"/>
  <c r="J101" i="1"/>
  <c r="M56" i="1"/>
  <c r="N56" i="1" s="1"/>
  <c r="J56" i="1"/>
  <c r="M106" i="1"/>
  <c r="N106" i="1" s="1"/>
  <c r="J106" i="1"/>
  <c r="J116" i="1"/>
  <c r="K116" i="1" s="1"/>
  <c r="J71" i="1"/>
  <c r="K71" i="1" s="1"/>
  <c r="J32" i="1"/>
  <c r="K32" i="1" s="1"/>
  <c r="J31" i="1"/>
  <c r="K31" i="1" s="1"/>
  <c r="J66" i="1"/>
  <c r="K66" i="1" s="1"/>
  <c r="J111" i="1"/>
  <c r="K111" i="1" s="1"/>
  <c r="J81" i="1"/>
  <c r="K81" i="1" s="1"/>
  <c r="J41" i="1"/>
  <c r="K41" i="1" s="1"/>
  <c r="J36" i="1"/>
  <c r="K36" i="1" s="1"/>
  <c r="J166" i="1"/>
  <c r="K166" i="1" s="1"/>
  <c r="J137" i="1"/>
  <c r="K137" i="1" s="1"/>
  <c r="J76" i="1"/>
  <c r="K76" i="1" s="1"/>
  <c r="J72" i="1"/>
  <c r="K72" i="1" s="1"/>
  <c r="AC65" i="1"/>
  <c r="AH65" i="1" s="1"/>
  <c r="AC64" i="1"/>
  <c r="AH64" i="1" s="1"/>
  <c r="AC63" i="1"/>
  <c r="AH63" i="1" s="1"/>
  <c r="AC62" i="1"/>
  <c r="AH62" i="1" s="1"/>
  <c r="AH61" i="1"/>
  <c r="AC45" i="1"/>
  <c r="AH45" i="1" s="1"/>
  <c r="AC44" i="1"/>
  <c r="AH44" i="1" s="1"/>
  <c r="AC43" i="1"/>
  <c r="AH43" i="1" s="1"/>
  <c r="AC42" i="1"/>
  <c r="AH42" i="1" s="1"/>
  <c r="AC41" i="1"/>
  <c r="AH41" i="1" s="1"/>
  <c r="AC40" i="1"/>
  <c r="AH40" i="1" s="1"/>
  <c r="AC39" i="1"/>
  <c r="AH39" i="1" s="1"/>
  <c r="AC38" i="1"/>
  <c r="AH38" i="1" s="1"/>
  <c r="AC37" i="1"/>
  <c r="AH37" i="1" s="1"/>
  <c r="AC36" i="1"/>
  <c r="AH36" i="1" s="1"/>
  <c r="AC35" i="1"/>
  <c r="AH35" i="1" s="1"/>
  <c r="AC34" i="1"/>
  <c r="AH34" i="1" s="1"/>
  <c r="AC33" i="1"/>
  <c r="AH33" i="1" s="1"/>
  <c r="AC32" i="1"/>
  <c r="AH32" i="1" s="1"/>
  <c r="AC31" i="1"/>
  <c r="AH31" i="1" s="1"/>
  <c r="AC30" i="1"/>
  <c r="AH30" i="1" s="1"/>
  <c r="AC29" i="1"/>
  <c r="AH29" i="1" s="1"/>
  <c r="AC28" i="1"/>
  <c r="AH28" i="1" s="1"/>
  <c r="AC27" i="1"/>
  <c r="AH27" i="1" s="1"/>
  <c r="AC26" i="1"/>
  <c r="AH26" i="1" s="1"/>
  <c r="AC25" i="1"/>
  <c r="AH25" i="1" s="1"/>
  <c r="AC24" i="1"/>
  <c r="AH24" i="1" s="1"/>
  <c r="AC23" i="1"/>
  <c r="AH23" i="1" s="1"/>
  <c r="AC22" i="1"/>
  <c r="AH22" i="1" s="1"/>
  <c r="AC21" i="1"/>
  <c r="AH21" i="1" s="1"/>
  <c r="W71" i="1" l="1"/>
  <c r="V72" i="1" s="1"/>
  <c r="J117" i="1"/>
  <c r="K117" i="1" s="1"/>
  <c r="J172" i="1"/>
  <c r="K172" i="1" s="1"/>
  <c r="W81" i="1"/>
  <c r="V82" i="1" s="1"/>
  <c r="W76" i="1"/>
  <c r="AI76" i="1" s="1"/>
  <c r="J173" i="1"/>
  <c r="K173" i="1" s="1"/>
  <c r="J175" i="1"/>
  <c r="K175" i="1" s="1"/>
  <c r="J136" i="1"/>
  <c r="K136" i="1" s="1"/>
  <c r="J174" i="1"/>
  <c r="K174" i="1" s="1"/>
  <c r="J171" i="1"/>
  <c r="K171" i="1" s="1"/>
  <c r="J138" i="1"/>
  <c r="K138" i="1" s="1"/>
  <c r="J140" i="1"/>
  <c r="K140" i="1" s="1"/>
  <c r="J130" i="1"/>
  <c r="K130" i="1" s="1"/>
  <c r="W166" i="1"/>
  <c r="V167" i="1" s="1"/>
  <c r="J167" i="1"/>
  <c r="K167" i="1" s="1"/>
  <c r="J168" i="1"/>
  <c r="K168" i="1" s="1"/>
  <c r="J169" i="1"/>
  <c r="K169" i="1" s="1"/>
  <c r="J170" i="1"/>
  <c r="K170" i="1" s="1"/>
  <c r="J120" i="1"/>
  <c r="K120" i="1" s="1"/>
  <c r="J128" i="1"/>
  <c r="K128" i="1" s="1"/>
  <c r="J139" i="1"/>
  <c r="K139" i="1" s="1"/>
  <c r="J119" i="1"/>
  <c r="K119" i="1" s="1"/>
  <c r="J129" i="1"/>
  <c r="K129" i="1" s="1"/>
  <c r="J126" i="1"/>
  <c r="K126" i="1" s="1"/>
  <c r="J127" i="1"/>
  <c r="K127" i="1" s="1"/>
  <c r="J118" i="1"/>
  <c r="K118" i="1" s="1"/>
  <c r="W116" i="1"/>
  <c r="V117" i="1" s="1"/>
  <c r="J92" i="1"/>
  <c r="K92" i="1" s="1"/>
  <c r="J93" i="1"/>
  <c r="K93" i="1" s="1"/>
  <c r="J94" i="1"/>
  <c r="K94" i="1" s="1"/>
  <c r="J95" i="1"/>
  <c r="K95" i="1" s="1"/>
  <c r="K91" i="1"/>
  <c r="J85" i="1"/>
  <c r="K85" i="1" s="1"/>
  <c r="J84" i="1"/>
  <c r="K84" i="1" s="1"/>
  <c r="J63" i="1"/>
  <c r="K63" i="1" s="1"/>
  <c r="J75" i="1"/>
  <c r="K75" i="1" s="1"/>
  <c r="J83" i="1"/>
  <c r="K83" i="1" s="1"/>
  <c r="J82" i="1"/>
  <c r="K82" i="1" s="1"/>
  <c r="J80" i="1"/>
  <c r="K80" i="1" s="1"/>
  <c r="J79" i="1"/>
  <c r="K79" i="1" s="1"/>
  <c r="J78" i="1"/>
  <c r="K78" i="1" s="1"/>
  <c r="J74" i="1"/>
  <c r="K74" i="1" s="1"/>
  <c r="J77" i="1"/>
  <c r="K77" i="1" s="1"/>
  <c r="J70" i="1"/>
  <c r="K70" i="1" s="1"/>
  <c r="J73" i="1"/>
  <c r="K73" i="1" s="1"/>
  <c r="J68" i="1"/>
  <c r="K68" i="1" s="1"/>
  <c r="J58" i="1"/>
  <c r="K58" i="1" s="1"/>
  <c r="J69" i="1"/>
  <c r="K69" i="1" s="1"/>
  <c r="W66" i="1"/>
  <c r="J67" i="1"/>
  <c r="K67" i="1" s="1"/>
  <c r="J65" i="1"/>
  <c r="K65" i="1" s="1"/>
  <c r="J64" i="1"/>
  <c r="K64" i="1" s="1"/>
  <c r="J33" i="1"/>
  <c r="K33" i="1" s="1"/>
  <c r="J45" i="1"/>
  <c r="K45" i="1" s="1"/>
  <c r="J62" i="1"/>
  <c r="K62" i="1" s="1"/>
  <c r="J61" i="1"/>
  <c r="K61" i="1" s="1"/>
  <c r="J60" i="1"/>
  <c r="K60" i="1" s="1"/>
  <c r="J59" i="1"/>
  <c r="K59" i="1" s="1"/>
  <c r="J57" i="1"/>
  <c r="K57" i="1" s="1"/>
  <c r="K56" i="1"/>
  <c r="J40" i="1"/>
  <c r="K40" i="1" s="1"/>
  <c r="J47" i="1"/>
  <c r="K47" i="1" s="1"/>
  <c r="J48" i="1"/>
  <c r="K48" i="1" s="1"/>
  <c r="J49" i="1"/>
  <c r="K49" i="1" s="1"/>
  <c r="J50" i="1"/>
  <c r="K50" i="1" s="1"/>
  <c r="K46" i="1"/>
  <c r="J44" i="1"/>
  <c r="K44" i="1" s="1"/>
  <c r="J43" i="1"/>
  <c r="K43" i="1" s="1"/>
  <c r="J42" i="1"/>
  <c r="K42" i="1" s="1"/>
  <c r="W41" i="1"/>
  <c r="V42" i="1" s="1"/>
  <c r="J39" i="1"/>
  <c r="K39" i="1" s="1"/>
  <c r="J38" i="1"/>
  <c r="K38" i="1" s="1"/>
  <c r="J37" i="1"/>
  <c r="K37" i="1" s="1"/>
  <c r="W36" i="1"/>
  <c r="V37" i="1" s="1"/>
  <c r="J35" i="1"/>
  <c r="K35" i="1" s="1"/>
  <c r="J34" i="1"/>
  <c r="K34" i="1" s="1"/>
  <c r="W31" i="1"/>
  <c r="V32" i="1" s="1"/>
  <c r="J27" i="1"/>
  <c r="K27" i="1" s="1"/>
  <c r="J28" i="1"/>
  <c r="K28" i="1" s="1"/>
  <c r="J29" i="1"/>
  <c r="K29" i="1" s="1"/>
  <c r="J30" i="1"/>
  <c r="K30" i="1" s="1"/>
  <c r="K26" i="1"/>
  <c r="J21" i="1"/>
  <c r="K21" i="1" s="1"/>
  <c r="J23" i="1"/>
  <c r="K23" i="1" s="1"/>
  <c r="J24" i="1"/>
  <c r="K24" i="1" s="1"/>
  <c r="J25" i="1"/>
  <c r="K25" i="1" s="1"/>
  <c r="J22" i="1"/>
  <c r="K22" i="1" s="1"/>
  <c r="AC182" i="1"/>
  <c r="AH182" i="1" s="1"/>
  <c r="AC183" i="1"/>
  <c r="AH183" i="1" s="1"/>
  <c r="AC184" i="1"/>
  <c r="AH184" i="1" s="1"/>
  <c r="AC185" i="1"/>
  <c r="AH185" i="1" s="1"/>
  <c r="AC181" i="1"/>
  <c r="AH181" i="1" s="1"/>
  <c r="W61" i="1" l="1"/>
  <c r="V62" i="1" s="1"/>
  <c r="W62" i="1" s="1"/>
  <c r="W91" i="1"/>
  <c r="W126" i="1"/>
  <c r="W136" i="1"/>
  <c r="W56" i="1"/>
  <c r="V57" i="1" s="1"/>
  <c r="W57" i="1" s="1"/>
  <c r="W21" i="1"/>
  <c r="W26" i="1"/>
  <c r="W46" i="1"/>
  <c r="V47" i="1" s="1"/>
  <c r="W47" i="1" s="1"/>
  <c r="V48" i="1" s="1"/>
  <c r="W48" i="1" s="1"/>
  <c r="W117" i="1"/>
  <c r="V118" i="1" s="1"/>
  <c r="W118" i="1" s="1"/>
  <c r="V119" i="1" s="1"/>
  <c r="W119" i="1" s="1"/>
  <c r="W171" i="1"/>
  <c r="V172" i="1" s="1"/>
  <c r="W172" i="1" s="1"/>
  <c r="V173" i="1" s="1"/>
  <c r="W173" i="1" s="1"/>
  <c r="W82" i="1"/>
  <c r="V83" i="1" s="1"/>
  <c r="W83" i="1" s="1"/>
  <c r="V84" i="1" s="1"/>
  <c r="W84" i="1" s="1"/>
  <c r="AI81" i="1"/>
  <c r="V77" i="1"/>
  <c r="W77" i="1" s="1"/>
  <c r="AI166" i="1"/>
  <c r="W167" i="1"/>
  <c r="V168" i="1" s="1"/>
  <c r="W168" i="1" s="1"/>
  <c r="W72" i="1"/>
  <c r="V73" i="1" s="1"/>
  <c r="W73" i="1" s="1"/>
  <c r="V74" i="1" s="1"/>
  <c r="W74" i="1" s="1"/>
  <c r="V75" i="1" s="1"/>
  <c r="W75" i="1" s="1"/>
  <c r="AI75" i="1" s="1"/>
  <c r="AI116" i="1"/>
  <c r="AI71" i="1"/>
  <c r="V67" i="1"/>
  <c r="W67" i="1" s="1"/>
  <c r="AI66" i="1"/>
  <c r="W42" i="1"/>
  <c r="AI41" i="1"/>
  <c r="W37" i="1"/>
  <c r="AI36" i="1"/>
  <c r="W32" i="1"/>
  <c r="AI31" i="1"/>
  <c r="AI61" i="1" l="1"/>
  <c r="AI56" i="1"/>
  <c r="V127" i="1"/>
  <c r="W127" i="1" s="1"/>
  <c r="AI127" i="1" s="1"/>
  <c r="AI126" i="1"/>
  <c r="V137" i="1"/>
  <c r="W137" i="1" s="1"/>
  <c r="V138" i="1" s="1"/>
  <c r="W138" i="1" s="1"/>
  <c r="V139" i="1" s="1"/>
  <c r="W139" i="1" s="1"/>
  <c r="AI136" i="1"/>
  <c r="V92" i="1"/>
  <c r="W92" i="1" s="1"/>
  <c r="V93" i="1" s="1"/>
  <c r="W93" i="1" s="1"/>
  <c r="AI91" i="1"/>
  <c r="V22" i="1"/>
  <c r="W22" i="1" s="1"/>
  <c r="V23" i="1" s="1"/>
  <c r="W23" i="1" s="1"/>
  <c r="V24" i="1" s="1"/>
  <c r="W24" i="1" s="1"/>
  <c r="AI21" i="1"/>
  <c r="V27" i="1"/>
  <c r="W27" i="1" s="1"/>
  <c r="V28" i="1" s="1"/>
  <c r="W28" i="1" s="1"/>
  <c r="AI26" i="1"/>
  <c r="AI46" i="1"/>
  <c r="AI171" i="1"/>
  <c r="AI172" i="1"/>
  <c r="AI118" i="1"/>
  <c r="AI117" i="1"/>
  <c r="AI82" i="1"/>
  <c r="AI47" i="1"/>
  <c r="AI72" i="1"/>
  <c r="AI167" i="1"/>
  <c r="AI83" i="1"/>
  <c r="V174" i="1"/>
  <c r="W174" i="1" s="1"/>
  <c r="AI173" i="1"/>
  <c r="V169" i="1"/>
  <c r="W169" i="1" s="1"/>
  <c r="AI168" i="1"/>
  <c r="V120" i="1"/>
  <c r="W120" i="1" s="1"/>
  <c r="AI120" i="1" s="1"/>
  <c r="AI119" i="1"/>
  <c r="AI73" i="1"/>
  <c r="V85" i="1"/>
  <c r="W85" i="1" s="1"/>
  <c r="AI85" i="1" s="1"/>
  <c r="AI84" i="1"/>
  <c r="AI74" i="1"/>
  <c r="V78" i="1"/>
  <c r="W78" i="1" s="1"/>
  <c r="AI77" i="1"/>
  <c r="V68" i="1"/>
  <c r="W68" i="1" s="1"/>
  <c r="AI67" i="1"/>
  <c r="V63" i="1"/>
  <c r="W63" i="1" s="1"/>
  <c r="AI62" i="1"/>
  <c r="V58" i="1"/>
  <c r="W58" i="1" s="1"/>
  <c r="AI57" i="1"/>
  <c r="V49" i="1"/>
  <c r="W49" i="1" s="1"/>
  <c r="AI48" i="1"/>
  <c r="V43" i="1"/>
  <c r="W43" i="1" s="1"/>
  <c r="AI42" i="1"/>
  <c r="V38" i="1"/>
  <c r="W38" i="1" s="1"/>
  <c r="AI37" i="1"/>
  <c r="V33" i="1"/>
  <c r="W33" i="1" s="1"/>
  <c r="AI32" i="1"/>
  <c r="AC112" i="1"/>
  <c r="AH112" i="1" s="1"/>
  <c r="AC113" i="1"/>
  <c r="AH113" i="1" s="1"/>
  <c r="AC114" i="1"/>
  <c r="AH114" i="1" s="1"/>
  <c r="AC115" i="1"/>
  <c r="AH115" i="1" s="1"/>
  <c r="AC111" i="1"/>
  <c r="AH111" i="1" s="1"/>
  <c r="I121" i="1"/>
  <c r="P121" i="1"/>
  <c r="AC121" i="1"/>
  <c r="AH121" i="1" s="1"/>
  <c r="AC187" i="1"/>
  <c r="AH187" i="1" s="1"/>
  <c r="AC188" i="1"/>
  <c r="AH188" i="1" s="1"/>
  <c r="AC189" i="1"/>
  <c r="AH189" i="1" s="1"/>
  <c r="AC190" i="1"/>
  <c r="AH190" i="1" s="1"/>
  <c r="AC186" i="1"/>
  <c r="AH186" i="1" s="1"/>
  <c r="AI27" i="1" l="1"/>
  <c r="AI137" i="1"/>
  <c r="AI138" i="1"/>
  <c r="V128" i="1"/>
  <c r="W128" i="1" s="1"/>
  <c r="V129" i="1" s="1"/>
  <c r="W129" i="1" s="1"/>
  <c r="AI22" i="1"/>
  <c r="AI92" i="1"/>
  <c r="AI23" i="1"/>
  <c r="J121" i="1"/>
  <c r="K121" i="1" s="1"/>
  <c r="J115" i="1"/>
  <c r="K115" i="1" s="1"/>
  <c r="M121" i="1"/>
  <c r="J112" i="1"/>
  <c r="K112" i="1" s="1"/>
  <c r="V175" i="1"/>
  <c r="W175" i="1" s="1"/>
  <c r="AI175" i="1" s="1"/>
  <c r="AI174" i="1"/>
  <c r="V170" i="1"/>
  <c r="W170" i="1" s="1"/>
  <c r="AI170" i="1" s="1"/>
  <c r="AI169" i="1"/>
  <c r="V140" i="1"/>
  <c r="W140" i="1" s="1"/>
  <c r="AI140" i="1" s="1"/>
  <c r="AI139" i="1"/>
  <c r="J114" i="1"/>
  <c r="K114" i="1" s="1"/>
  <c r="V94" i="1"/>
  <c r="W94" i="1" s="1"/>
  <c r="AI93" i="1"/>
  <c r="V79" i="1"/>
  <c r="W79" i="1" s="1"/>
  <c r="AI78" i="1"/>
  <c r="V69" i="1"/>
  <c r="W69" i="1" s="1"/>
  <c r="AI68" i="1"/>
  <c r="V64" i="1"/>
  <c r="W64" i="1" s="1"/>
  <c r="AI63" i="1"/>
  <c r="V59" i="1"/>
  <c r="W59" i="1" s="1"/>
  <c r="AI58" i="1"/>
  <c r="V50" i="1"/>
  <c r="W50" i="1" s="1"/>
  <c r="AI50" i="1" s="1"/>
  <c r="AI49" i="1"/>
  <c r="V44" i="1"/>
  <c r="W44" i="1" s="1"/>
  <c r="AI43" i="1"/>
  <c r="V39" i="1"/>
  <c r="W39" i="1" s="1"/>
  <c r="AI38" i="1"/>
  <c r="V34" i="1"/>
  <c r="W34" i="1" s="1"/>
  <c r="AI33" i="1"/>
  <c r="V29" i="1"/>
  <c r="W29" i="1" s="1"/>
  <c r="AI28" i="1"/>
  <c r="V25" i="1"/>
  <c r="W25" i="1" s="1"/>
  <c r="AI25" i="1" s="1"/>
  <c r="AI24" i="1"/>
  <c r="J113" i="1"/>
  <c r="K113" i="1" s="1"/>
  <c r="W111" i="1"/>
  <c r="AC162" i="1"/>
  <c r="AH162" i="1" s="1"/>
  <c r="AC163" i="1"/>
  <c r="AH163" i="1" s="1"/>
  <c r="AC164" i="1"/>
  <c r="AH164" i="1" s="1"/>
  <c r="AC165" i="1"/>
  <c r="AH165" i="1" s="1"/>
  <c r="AC161" i="1"/>
  <c r="AH161" i="1" s="1"/>
  <c r="P162" i="1"/>
  <c r="P163" i="1"/>
  <c r="P164" i="1"/>
  <c r="P165" i="1"/>
  <c r="P161" i="1"/>
  <c r="I162" i="1"/>
  <c r="M162" i="1" s="1"/>
  <c r="N162" i="1" s="1"/>
  <c r="I163" i="1"/>
  <c r="M163" i="1" s="1"/>
  <c r="N163" i="1" s="1"/>
  <c r="I164" i="1"/>
  <c r="M164" i="1" s="1"/>
  <c r="N164" i="1" s="1"/>
  <c r="I165" i="1"/>
  <c r="M165" i="1" s="1"/>
  <c r="N165" i="1" s="1"/>
  <c r="I161" i="1"/>
  <c r="AC132" i="1"/>
  <c r="AH132" i="1" s="1"/>
  <c r="AC133" i="1"/>
  <c r="AH133" i="1" s="1"/>
  <c r="AC134" i="1"/>
  <c r="AH134" i="1" s="1"/>
  <c r="AC135" i="1"/>
  <c r="AH135" i="1" s="1"/>
  <c r="AC131" i="1"/>
  <c r="AH131" i="1" s="1"/>
  <c r="P132" i="1"/>
  <c r="P133" i="1"/>
  <c r="P134" i="1"/>
  <c r="P135" i="1"/>
  <c r="P131" i="1"/>
  <c r="I132" i="1"/>
  <c r="M132" i="1" s="1"/>
  <c r="N132" i="1" s="1"/>
  <c r="I133" i="1"/>
  <c r="M133" i="1" s="1"/>
  <c r="N133" i="1" s="1"/>
  <c r="I134" i="1"/>
  <c r="M134" i="1" s="1"/>
  <c r="N134" i="1" s="1"/>
  <c r="I135" i="1"/>
  <c r="M135" i="1" s="1"/>
  <c r="N135" i="1" s="1"/>
  <c r="I131" i="1"/>
  <c r="M131" i="1" s="1"/>
  <c r="N131" i="1" s="1"/>
  <c r="M161" i="1" l="1"/>
  <c r="N161" i="1" s="1"/>
  <c r="J161" i="1"/>
  <c r="N121" i="1"/>
  <c r="W121" i="1" s="1"/>
  <c r="AI121" i="1" s="1"/>
  <c r="AI128" i="1"/>
  <c r="V112" i="1"/>
  <c r="W112" i="1" s="1"/>
  <c r="AI111" i="1"/>
  <c r="V130" i="1"/>
  <c r="W130" i="1" s="1"/>
  <c r="AI130" i="1" s="1"/>
  <c r="AI129" i="1"/>
  <c r="V95" i="1"/>
  <c r="W95" i="1" s="1"/>
  <c r="AI95" i="1" s="1"/>
  <c r="AI94" i="1"/>
  <c r="V80" i="1"/>
  <c r="W80" i="1" s="1"/>
  <c r="AI80" i="1" s="1"/>
  <c r="AI79" i="1"/>
  <c r="V70" i="1"/>
  <c r="W70" i="1" s="1"/>
  <c r="AI70" i="1" s="1"/>
  <c r="AI69" i="1"/>
  <c r="V65" i="1"/>
  <c r="W65" i="1" s="1"/>
  <c r="AI65" i="1" s="1"/>
  <c r="AI64" i="1"/>
  <c r="V60" i="1"/>
  <c r="W60" i="1" s="1"/>
  <c r="AI60" i="1" s="1"/>
  <c r="AI59" i="1"/>
  <c r="V45" i="1"/>
  <c r="W45" i="1" s="1"/>
  <c r="AI45" i="1" s="1"/>
  <c r="AI44" i="1"/>
  <c r="V40" i="1"/>
  <c r="W40" i="1" s="1"/>
  <c r="AI40" i="1" s="1"/>
  <c r="AI39" i="1"/>
  <c r="V35" i="1"/>
  <c r="W35" i="1" s="1"/>
  <c r="AI35" i="1" s="1"/>
  <c r="AI34" i="1"/>
  <c r="V30" i="1"/>
  <c r="W30" i="1" s="1"/>
  <c r="AI30" i="1" s="1"/>
  <c r="AI29" i="1"/>
  <c r="J165" i="1"/>
  <c r="K165" i="1" s="1"/>
  <c r="J163" i="1"/>
  <c r="K163" i="1" s="1"/>
  <c r="K161" i="1"/>
  <c r="J162" i="1"/>
  <c r="K162" i="1" s="1"/>
  <c r="J164" i="1"/>
  <c r="K164" i="1" s="1"/>
  <c r="J133" i="1"/>
  <c r="K133" i="1" s="1"/>
  <c r="J135" i="1"/>
  <c r="K135" i="1" s="1"/>
  <c r="J131" i="1"/>
  <c r="K131" i="1" s="1"/>
  <c r="J132" i="1"/>
  <c r="K132" i="1" s="1"/>
  <c r="J134" i="1"/>
  <c r="K134" i="1" s="1"/>
  <c r="AI112" i="1" l="1"/>
  <c r="V113" i="1"/>
  <c r="W113" i="1" s="1"/>
  <c r="W131" i="1"/>
  <c r="V132" i="1" s="1"/>
  <c r="W132" i="1" s="1"/>
  <c r="W161" i="1"/>
  <c r="V162" i="1" s="1"/>
  <c r="W162" i="1" s="1"/>
  <c r="V114" i="1" l="1"/>
  <c r="W114" i="1" s="1"/>
  <c r="AI113" i="1"/>
  <c r="AI131" i="1"/>
  <c r="AI161" i="1"/>
  <c r="V163" i="1"/>
  <c r="W163" i="1" s="1"/>
  <c r="AI162" i="1"/>
  <c r="V133" i="1"/>
  <c r="W133" i="1" s="1"/>
  <c r="AI132" i="1"/>
  <c r="P157" i="1"/>
  <c r="P158" i="1"/>
  <c r="P159" i="1"/>
  <c r="P160" i="1"/>
  <c r="P156" i="1"/>
  <c r="AI114" i="1" l="1"/>
  <c r="V115" i="1"/>
  <c r="W115" i="1" s="1"/>
  <c r="AI115" i="1" s="1"/>
  <c r="V164" i="1"/>
  <c r="W164" i="1" s="1"/>
  <c r="AI163" i="1"/>
  <c r="V134" i="1"/>
  <c r="W134" i="1" s="1"/>
  <c r="AI133" i="1"/>
  <c r="V165" i="1" l="1"/>
  <c r="W165" i="1" s="1"/>
  <c r="AI165" i="1" s="1"/>
  <c r="AI164" i="1"/>
  <c r="V135" i="1"/>
  <c r="W135" i="1" s="1"/>
  <c r="AI135" i="1" s="1"/>
  <c r="AI134" i="1"/>
  <c r="I157" i="1"/>
  <c r="I158" i="1"/>
  <c r="M158" i="1" s="1"/>
  <c r="N158" i="1" s="1"/>
  <c r="I159" i="1"/>
  <c r="M159" i="1" s="1"/>
  <c r="N159" i="1" s="1"/>
  <c r="I160" i="1"/>
  <c r="I156" i="1"/>
  <c r="AC153" i="1"/>
  <c r="AH153" i="1" s="1"/>
  <c r="AC152" i="1"/>
  <c r="AH152" i="1" s="1"/>
  <c r="AC154" i="1"/>
  <c r="AH154" i="1" s="1"/>
  <c r="AC155" i="1"/>
  <c r="AH155" i="1" s="1"/>
  <c r="AC151" i="1"/>
  <c r="AH151" i="1" s="1"/>
  <c r="AC150" i="1"/>
  <c r="AH150" i="1" s="1"/>
  <c r="AC147" i="1"/>
  <c r="AH147" i="1" s="1"/>
  <c r="AC148" i="1"/>
  <c r="AH148" i="1" s="1"/>
  <c r="AC149" i="1"/>
  <c r="AH149" i="1" s="1"/>
  <c r="AC146" i="1"/>
  <c r="AH146" i="1" s="1"/>
  <c r="AC142" i="1"/>
  <c r="AH142" i="1" s="1"/>
  <c r="AC143" i="1"/>
  <c r="AH143" i="1" s="1"/>
  <c r="AC144" i="1"/>
  <c r="AH144" i="1" s="1"/>
  <c r="AC145" i="1"/>
  <c r="AH145" i="1" s="1"/>
  <c r="AC141" i="1"/>
  <c r="AH141" i="1" s="1"/>
  <c r="M156" i="1" l="1"/>
  <c r="N156" i="1" s="1"/>
  <c r="J156" i="1"/>
  <c r="K156" i="1" s="1"/>
  <c r="J160" i="1"/>
  <c r="K160" i="1" s="1"/>
  <c r="M160" i="1"/>
  <c r="N160" i="1" s="1"/>
  <c r="J157" i="1"/>
  <c r="K157" i="1" s="1"/>
  <c r="M157" i="1"/>
  <c r="N157" i="1" s="1"/>
  <c r="J155" i="1"/>
  <c r="K155" i="1" s="1"/>
  <c r="J158" i="1"/>
  <c r="K158" i="1" s="1"/>
  <c r="J159" i="1"/>
  <c r="K159" i="1" s="1"/>
  <c r="J150" i="1"/>
  <c r="K150" i="1" s="1"/>
  <c r="J153" i="1"/>
  <c r="K153" i="1" s="1"/>
  <c r="J154" i="1"/>
  <c r="K154" i="1" s="1"/>
  <c r="J152" i="1"/>
  <c r="K152" i="1" s="1"/>
  <c r="K151" i="1"/>
  <c r="J149" i="1"/>
  <c r="K149" i="1" s="1"/>
  <c r="J148" i="1"/>
  <c r="K148" i="1" s="1"/>
  <c r="J147" i="1"/>
  <c r="K147" i="1" s="1"/>
  <c r="K146" i="1"/>
  <c r="W151" i="1" l="1"/>
  <c r="W146" i="1"/>
  <c r="W156" i="1"/>
  <c r="V157" i="1" s="1"/>
  <c r="W157" i="1" s="1"/>
  <c r="V158" i="1" s="1"/>
  <c r="W158" i="1" s="1"/>
  <c r="V147" i="1" l="1"/>
  <c r="W147" i="1" s="1"/>
  <c r="V148" i="1" s="1"/>
  <c r="W148" i="1" s="1"/>
  <c r="V149" i="1" s="1"/>
  <c r="W149" i="1" s="1"/>
  <c r="V150" i="1" s="1"/>
  <c r="W150" i="1" s="1"/>
  <c r="AI150" i="1" s="1"/>
  <c r="AI146" i="1"/>
  <c r="V152" i="1"/>
  <c r="W152" i="1" s="1"/>
  <c r="V153" i="1" s="1"/>
  <c r="W153" i="1" s="1"/>
  <c r="AI151" i="1"/>
  <c r="AI156" i="1"/>
  <c r="AI157" i="1"/>
  <c r="V159" i="1"/>
  <c r="W159" i="1" s="1"/>
  <c r="AI158" i="1"/>
  <c r="AI147" i="1" l="1"/>
  <c r="AI149" i="1"/>
  <c r="AI148" i="1"/>
  <c r="AI152" i="1"/>
  <c r="V160" i="1"/>
  <c r="W160" i="1" s="1"/>
  <c r="AI160" i="1" s="1"/>
  <c r="AI159" i="1"/>
  <c r="V154" i="1"/>
  <c r="W154" i="1" s="1"/>
  <c r="AI153" i="1"/>
  <c r="V155" i="1" l="1"/>
  <c r="W155" i="1" s="1"/>
  <c r="AI155" i="1" s="1"/>
  <c r="AI154" i="1"/>
  <c r="AC107" i="1" l="1"/>
  <c r="AH107" i="1" s="1"/>
  <c r="AC108" i="1"/>
  <c r="AH108" i="1" s="1"/>
  <c r="AC109" i="1"/>
  <c r="AH109" i="1" s="1"/>
  <c r="AC110" i="1"/>
  <c r="AH110" i="1" s="1"/>
  <c r="AC106" i="1"/>
  <c r="AH106" i="1" s="1"/>
  <c r="AC102" i="1"/>
  <c r="AH102" i="1" s="1"/>
  <c r="AC103" i="1"/>
  <c r="AH103" i="1" s="1"/>
  <c r="AC104" i="1"/>
  <c r="AH104" i="1" s="1"/>
  <c r="AC105" i="1"/>
  <c r="AH105" i="1" s="1"/>
  <c r="AC101" i="1"/>
  <c r="AH101" i="1" s="1"/>
  <c r="J144" i="1" l="1"/>
  <c r="K144" i="1" s="1"/>
  <c r="J145" i="1"/>
  <c r="K145" i="1" s="1"/>
  <c r="J143" i="1"/>
  <c r="K143" i="1" s="1"/>
  <c r="W141" i="1"/>
  <c r="V142" i="1" s="1"/>
  <c r="J142" i="1"/>
  <c r="K142" i="1" s="1"/>
  <c r="J107" i="1"/>
  <c r="K107" i="1" s="1"/>
  <c r="J108" i="1"/>
  <c r="K108" i="1" s="1"/>
  <c r="J109" i="1"/>
  <c r="K109" i="1" s="1"/>
  <c r="J110" i="1"/>
  <c r="K110" i="1" s="1"/>
  <c r="K106" i="1"/>
  <c r="W106" i="1" l="1"/>
  <c r="V107" i="1" s="1"/>
  <c r="W107" i="1" s="1"/>
  <c r="V108" i="1" s="1"/>
  <c r="W108" i="1" s="1"/>
  <c r="AI141" i="1"/>
  <c r="W142" i="1"/>
  <c r="AI106" i="1" l="1"/>
  <c r="V143" i="1"/>
  <c r="W143" i="1" s="1"/>
  <c r="AI142" i="1"/>
  <c r="AI107" i="1"/>
  <c r="V109" i="1"/>
  <c r="W109" i="1" s="1"/>
  <c r="AI108" i="1"/>
  <c r="V144" i="1" l="1"/>
  <c r="W144" i="1" s="1"/>
  <c r="AI143" i="1"/>
  <c r="V110" i="1"/>
  <c r="W110" i="1" s="1"/>
  <c r="AI110" i="1" s="1"/>
  <c r="AI109" i="1"/>
  <c r="V145" i="1" l="1"/>
  <c r="W145" i="1" s="1"/>
  <c r="AI145" i="1" s="1"/>
  <c r="AI144" i="1"/>
  <c r="K101" i="1" l="1"/>
  <c r="AC12" i="1"/>
  <c r="AH12" i="1" s="1"/>
  <c r="AC13" i="1"/>
  <c r="AH13" i="1" s="1"/>
  <c r="AC14" i="1"/>
  <c r="AH14" i="1" s="1"/>
  <c r="AC15" i="1"/>
  <c r="AH15" i="1" s="1"/>
  <c r="AC11" i="1"/>
  <c r="AH11" i="1" s="1"/>
  <c r="P12" i="1"/>
  <c r="P13" i="1"/>
  <c r="P14" i="1"/>
  <c r="P15" i="1"/>
  <c r="P11" i="1"/>
  <c r="I12" i="1"/>
  <c r="I13" i="1"/>
  <c r="M13" i="1" s="1"/>
  <c r="N13" i="1" s="1"/>
  <c r="I14" i="1"/>
  <c r="M14" i="1" s="1"/>
  <c r="N14" i="1" s="1"/>
  <c r="I15" i="1"/>
  <c r="M15" i="1" s="1"/>
  <c r="N15" i="1" s="1"/>
  <c r="I11" i="1"/>
  <c r="M11" i="1" l="1"/>
  <c r="N11" i="1" s="1"/>
  <c r="J11" i="1"/>
  <c r="M12" i="1"/>
  <c r="N12" i="1" s="1"/>
  <c r="J12" i="1"/>
  <c r="K12" i="1" s="1"/>
  <c r="J105" i="1"/>
  <c r="K105" i="1" s="1"/>
  <c r="J103" i="1"/>
  <c r="K103" i="1" s="1"/>
  <c r="J102" i="1"/>
  <c r="K102" i="1" s="1"/>
  <c r="J104" i="1"/>
  <c r="K104" i="1" s="1"/>
  <c r="W101" i="1"/>
  <c r="J14" i="1"/>
  <c r="K14" i="1" s="1"/>
  <c r="K11" i="1"/>
  <c r="J15" i="1"/>
  <c r="K15" i="1" s="1"/>
  <c r="J13" i="1"/>
  <c r="K13" i="1" s="1"/>
  <c r="P122" i="1"/>
  <c r="P123" i="1"/>
  <c r="P124" i="1"/>
  <c r="P125" i="1"/>
  <c r="I122" i="1"/>
  <c r="M122" i="1" s="1"/>
  <c r="N122" i="1" s="1"/>
  <c r="I123" i="1"/>
  <c r="M123" i="1" s="1"/>
  <c r="N123" i="1" s="1"/>
  <c r="I124" i="1"/>
  <c r="M124" i="1" s="1"/>
  <c r="N124" i="1" s="1"/>
  <c r="I125" i="1"/>
  <c r="M125" i="1" s="1"/>
  <c r="N125" i="1" s="1"/>
  <c r="W11" i="1" l="1"/>
  <c r="V102" i="1"/>
  <c r="W102" i="1" s="1"/>
  <c r="AI101" i="1"/>
  <c r="P97" i="1"/>
  <c r="P98" i="1"/>
  <c r="P99" i="1"/>
  <c r="P100" i="1"/>
  <c r="P96" i="1"/>
  <c r="I97" i="1"/>
  <c r="M97" i="1" s="1"/>
  <c r="N97" i="1" s="1"/>
  <c r="I98" i="1"/>
  <c r="M98" i="1" s="1"/>
  <c r="N98" i="1" s="1"/>
  <c r="I99" i="1"/>
  <c r="M99" i="1" s="1"/>
  <c r="N99" i="1" s="1"/>
  <c r="I100" i="1"/>
  <c r="M100" i="1" s="1"/>
  <c r="N100" i="1" s="1"/>
  <c r="I96" i="1"/>
  <c r="M96" i="1" l="1"/>
  <c r="N96" i="1" s="1"/>
  <c r="J96" i="1"/>
  <c r="V12" i="1"/>
  <c r="W12" i="1" s="1"/>
  <c r="V13" i="1" s="1"/>
  <c r="W13" i="1" s="1"/>
  <c r="AI11" i="1"/>
  <c r="V103" i="1"/>
  <c r="W103" i="1" s="1"/>
  <c r="AI102" i="1"/>
  <c r="P87" i="1"/>
  <c r="P88" i="1"/>
  <c r="P89" i="1"/>
  <c r="P90" i="1"/>
  <c r="P86" i="1"/>
  <c r="AI12" i="1" l="1"/>
  <c r="V104" i="1"/>
  <c r="W104" i="1" s="1"/>
  <c r="AI103" i="1"/>
  <c r="V14" i="1"/>
  <c r="W14" i="1" s="1"/>
  <c r="AI13" i="1"/>
  <c r="I87" i="1"/>
  <c r="M87" i="1" s="1"/>
  <c r="N87" i="1" s="1"/>
  <c r="I88" i="1"/>
  <c r="M88" i="1" s="1"/>
  <c r="N88" i="1" s="1"/>
  <c r="I89" i="1"/>
  <c r="M89" i="1" s="1"/>
  <c r="N89" i="1" s="1"/>
  <c r="I90" i="1"/>
  <c r="M90" i="1" s="1"/>
  <c r="N90" i="1" s="1"/>
  <c r="I86" i="1"/>
  <c r="M86" i="1" l="1"/>
  <c r="N86" i="1" s="1"/>
  <c r="J86" i="1"/>
  <c r="V105" i="1"/>
  <c r="W105" i="1" s="1"/>
  <c r="AI105" i="1" s="1"/>
  <c r="AI104" i="1"/>
  <c r="V15" i="1"/>
  <c r="W15" i="1" s="1"/>
  <c r="AI15" i="1" s="1"/>
  <c r="AI14" i="1"/>
  <c r="P51" i="1"/>
  <c r="M51" i="1"/>
  <c r="N51" i="1" s="1"/>
  <c r="I52" i="1"/>
  <c r="M52" i="1" s="1"/>
  <c r="N52" i="1" s="1"/>
  <c r="I53" i="1"/>
  <c r="M53" i="1" s="1"/>
  <c r="N53" i="1" s="1"/>
  <c r="I54" i="1"/>
  <c r="M54" i="1" s="1"/>
  <c r="N54" i="1" s="1"/>
  <c r="I55" i="1"/>
  <c r="M55" i="1" s="1"/>
  <c r="N55" i="1" s="1"/>
  <c r="P7" i="1" l="1"/>
  <c r="P8" i="1"/>
  <c r="P9" i="1"/>
  <c r="P10" i="1"/>
  <c r="P6" i="1"/>
  <c r="I7" i="1" l="1"/>
  <c r="I8" i="1"/>
  <c r="M8" i="1" s="1"/>
  <c r="N8" i="1" s="1"/>
  <c r="I9" i="1"/>
  <c r="M9" i="1" s="1"/>
  <c r="N9" i="1" s="1"/>
  <c r="I10" i="1"/>
  <c r="M10" i="1" s="1"/>
  <c r="N10" i="1" s="1"/>
  <c r="I6" i="1"/>
  <c r="M6" i="1" s="1"/>
  <c r="N6" i="1" s="1"/>
  <c r="M7" i="1" l="1"/>
  <c r="N7" i="1" s="1"/>
  <c r="AC122" i="1"/>
  <c r="AH122" i="1" s="1"/>
  <c r="AC123" i="1"/>
  <c r="AH123" i="1" s="1"/>
  <c r="AC124" i="1"/>
  <c r="AH124" i="1" s="1"/>
  <c r="AC125" i="1"/>
  <c r="AH125" i="1" s="1"/>
  <c r="AC97" i="1" l="1"/>
  <c r="AH97" i="1" s="1"/>
  <c r="AC98" i="1"/>
  <c r="AH98" i="1" s="1"/>
  <c r="AC99" i="1"/>
  <c r="AH99" i="1" s="1"/>
  <c r="AC100" i="1"/>
  <c r="AH100" i="1" s="1"/>
  <c r="AC96" i="1"/>
  <c r="AH96" i="1" s="1"/>
  <c r="J122" i="1"/>
  <c r="K122" i="1" s="1"/>
  <c r="J100" i="1"/>
  <c r="K100" i="1" s="1"/>
  <c r="J99" i="1"/>
  <c r="K99" i="1" s="1"/>
  <c r="J98" i="1"/>
  <c r="K98" i="1" s="1"/>
  <c r="J97" i="1"/>
  <c r="K97" i="1" s="1"/>
  <c r="K96" i="1"/>
  <c r="AC87" i="1"/>
  <c r="AH87" i="1" s="1"/>
  <c r="AC88" i="1"/>
  <c r="AH88" i="1" s="1"/>
  <c r="AH89" i="1"/>
  <c r="AC90" i="1"/>
  <c r="AH90" i="1" s="1"/>
  <c r="AC86" i="1"/>
  <c r="AH86" i="1" s="1"/>
  <c r="AC51" i="1"/>
  <c r="AH51" i="1" s="1"/>
  <c r="AC52" i="1"/>
  <c r="AH52" i="1" s="1"/>
  <c r="AC53" i="1"/>
  <c r="AH53" i="1" s="1"/>
  <c r="AC54" i="1"/>
  <c r="AH54" i="1" s="1"/>
  <c r="AC55" i="1"/>
  <c r="AH55" i="1" s="1"/>
  <c r="W96" i="1" l="1"/>
  <c r="AI96" i="1" s="1"/>
  <c r="J125" i="1"/>
  <c r="K125" i="1" s="1"/>
  <c r="J123" i="1"/>
  <c r="K123" i="1" s="1"/>
  <c r="J124" i="1"/>
  <c r="K124" i="1" s="1"/>
  <c r="K86" i="1"/>
  <c r="J87" i="1"/>
  <c r="K87" i="1" s="1"/>
  <c r="J88" i="1"/>
  <c r="K88" i="1" s="1"/>
  <c r="J89" i="1"/>
  <c r="K89" i="1" s="1"/>
  <c r="J90" i="1"/>
  <c r="K90" i="1" s="1"/>
  <c r="V122" i="1" l="1"/>
  <c r="W122" i="1" s="1"/>
  <c r="W86" i="1"/>
  <c r="V87" i="1" s="1"/>
  <c r="W87" i="1" s="1"/>
  <c r="V97" i="1"/>
  <c r="W97" i="1" s="1"/>
  <c r="V98" i="1" s="1"/>
  <c r="W98" i="1" s="1"/>
  <c r="V99" i="1" s="1"/>
  <c r="W99" i="1" s="1"/>
  <c r="V100" i="1" s="1"/>
  <c r="W100" i="1" s="1"/>
  <c r="AI100" i="1" s="1"/>
  <c r="V123" i="1" l="1"/>
  <c r="W123" i="1" s="1"/>
  <c r="AI122" i="1"/>
  <c r="AI86" i="1"/>
  <c r="AI98" i="1"/>
  <c r="AI97" i="1"/>
  <c r="AI99" i="1"/>
  <c r="V88" i="1"/>
  <c r="W88" i="1" s="1"/>
  <c r="AI87" i="1"/>
  <c r="V124" i="1" l="1"/>
  <c r="W124" i="1" s="1"/>
  <c r="AI123" i="1"/>
  <c r="V89" i="1"/>
  <c r="W89" i="1" s="1"/>
  <c r="AI88" i="1"/>
  <c r="V125" i="1" l="1"/>
  <c r="W125" i="1" s="1"/>
  <c r="AI125" i="1" s="1"/>
  <c r="AI124" i="1"/>
  <c r="V90" i="1"/>
  <c r="W90" i="1" s="1"/>
  <c r="AI90" i="1" s="1"/>
  <c r="AI89" i="1"/>
  <c r="W51" i="1" l="1"/>
  <c r="V52" i="1" l="1"/>
  <c r="AI51" i="1"/>
  <c r="J52" i="1"/>
  <c r="K52" i="1" s="1"/>
  <c r="J53" i="1"/>
  <c r="K53" i="1" s="1"/>
  <c r="J54" i="1"/>
  <c r="K54" i="1" s="1"/>
  <c r="J55" i="1"/>
  <c r="K55" i="1" s="1"/>
  <c r="W52" i="1" l="1"/>
  <c r="V53" i="1" s="1"/>
  <c r="W53" i="1" s="1"/>
  <c r="J8" i="1"/>
  <c r="K8" i="1" s="1"/>
  <c r="J9" i="1"/>
  <c r="K9" i="1" s="1"/>
  <c r="K6" i="1"/>
  <c r="J7" i="1"/>
  <c r="K7" i="1" s="1"/>
  <c r="J10" i="1"/>
  <c r="K10" i="1" s="1"/>
  <c r="W6" i="1" l="1"/>
  <c r="V7" i="1" s="1"/>
  <c r="W7" i="1" s="1"/>
  <c r="AI52" i="1"/>
  <c r="V54" i="1"/>
  <c r="W54" i="1" s="1"/>
  <c r="AI53" i="1"/>
  <c r="AI6" i="1" l="1"/>
  <c r="V55" i="1"/>
  <c r="W55" i="1" s="1"/>
  <c r="AI55" i="1" s="1"/>
  <c r="AI54" i="1"/>
  <c r="V8" i="1"/>
  <c r="W8" i="1" s="1"/>
  <c r="AI7" i="1"/>
  <c r="V9" i="1" l="1"/>
  <c r="W9" i="1" s="1"/>
  <c r="AI8" i="1"/>
  <c r="V10" i="1" l="1"/>
  <c r="W10" i="1" s="1"/>
  <c r="AI10" i="1" s="1"/>
  <c r="AI9" i="1"/>
  <c r="I186" i="1" l="1"/>
  <c r="M186" i="1" l="1"/>
  <c r="N186" i="1" s="1"/>
  <c r="J186" i="1"/>
  <c r="P192" i="1"/>
  <c r="P193" i="1"/>
  <c r="P194" i="1"/>
  <c r="P195" i="1"/>
  <c r="P191" i="1"/>
  <c r="P187" i="1"/>
  <c r="P188" i="1"/>
  <c r="P189" i="1"/>
  <c r="P190" i="1"/>
  <c r="P186" i="1"/>
  <c r="I192" i="1" l="1"/>
  <c r="M192" i="1" s="1"/>
  <c r="N192" i="1" s="1"/>
  <c r="I193" i="1"/>
  <c r="M193" i="1" s="1"/>
  <c r="N193" i="1" s="1"/>
  <c r="I194" i="1"/>
  <c r="M194" i="1" s="1"/>
  <c r="N194" i="1" s="1"/>
  <c r="I195" i="1"/>
  <c r="M195" i="1" s="1"/>
  <c r="N195" i="1" s="1"/>
  <c r="I187" i="1"/>
  <c r="M187" i="1" s="1"/>
  <c r="N187" i="1" s="1"/>
  <c r="I188" i="1"/>
  <c r="M188" i="1" s="1"/>
  <c r="N188" i="1" s="1"/>
  <c r="I189" i="1"/>
  <c r="M189" i="1" s="1"/>
  <c r="N189" i="1" s="1"/>
  <c r="I190" i="1"/>
  <c r="M190" i="1" s="1"/>
  <c r="N190" i="1" s="1"/>
  <c r="I191" i="1"/>
  <c r="M191" i="1" s="1"/>
  <c r="N191" i="1" s="1"/>
  <c r="AC192" i="1"/>
  <c r="AH192" i="1" s="1"/>
  <c r="AC193" i="1"/>
  <c r="AH193" i="1" s="1"/>
  <c r="AC194" i="1"/>
  <c r="AH194" i="1" s="1"/>
  <c r="AC195" i="1"/>
  <c r="AH195" i="1" s="1"/>
  <c r="AC191" i="1"/>
  <c r="AH191" i="1" s="1"/>
  <c r="P182" i="1" l="1"/>
  <c r="P183" i="1"/>
  <c r="P184" i="1"/>
  <c r="P185" i="1"/>
  <c r="P181" i="1"/>
  <c r="I182" i="1" l="1"/>
  <c r="M182" i="1" s="1"/>
  <c r="N182" i="1" s="1"/>
  <c r="I183" i="1"/>
  <c r="M183" i="1" s="1"/>
  <c r="N183" i="1" s="1"/>
  <c r="I184" i="1"/>
  <c r="M184" i="1" s="1"/>
  <c r="N184" i="1" s="1"/>
  <c r="I185" i="1"/>
  <c r="M185" i="1" s="1"/>
  <c r="N185" i="1" s="1"/>
  <c r="M181" i="1"/>
  <c r="N181" i="1" s="1"/>
  <c r="J195" i="1" l="1"/>
  <c r="K195" i="1" s="1"/>
  <c r="J193" i="1"/>
  <c r="K193" i="1" s="1"/>
  <c r="J191" i="1"/>
  <c r="K191" i="1" s="1"/>
  <c r="J190" i="1"/>
  <c r="K190" i="1" s="1"/>
  <c r="J188" i="1"/>
  <c r="K188" i="1" s="1"/>
  <c r="K186" i="1"/>
  <c r="J185" i="1"/>
  <c r="K185" i="1" s="1"/>
  <c r="J184" i="1"/>
  <c r="K184" i="1" s="1"/>
  <c r="J183" i="1"/>
  <c r="K183" i="1" s="1"/>
  <c r="AC177" i="1"/>
  <c r="AH177" i="1" s="1"/>
  <c r="AC178" i="1"/>
  <c r="AH178" i="1" s="1"/>
  <c r="AC179" i="1"/>
  <c r="AH179" i="1" s="1"/>
  <c r="AC180" i="1"/>
  <c r="AH180" i="1" s="1"/>
  <c r="AC176" i="1"/>
  <c r="AH176" i="1" s="1"/>
  <c r="W191" i="1" l="1"/>
  <c r="V192" i="1" s="1"/>
  <c r="W186" i="1"/>
  <c r="V187" i="1" s="1"/>
  <c r="J192" i="1"/>
  <c r="K192" i="1" s="1"/>
  <c r="J194" i="1"/>
  <c r="K194" i="1" s="1"/>
  <c r="J189" i="1"/>
  <c r="K189" i="1" s="1"/>
  <c r="J187" i="1"/>
  <c r="K187" i="1" s="1"/>
  <c r="K181" i="1"/>
  <c r="J182" i="1"/>
  <c r="K182" i="1" s="1"/>
  <c r="W181" i="1" l="1"/>
  <c r="V182" i="1" s="1"/>
  <c r="W182" i="1" s="1"/>
  <c r="V183" i="1" s="1"/>
  <c r="AI181" i="1" l="1"/>
  <c r="AI186" i="1"/>
  <c r="W187" i="1"/>
  <c r="V188" i="1" s="1"/>
  <c r="AI191" i="1"/>
  <c r="W183" i="1"/>
  <c r="V184" i="1" s="1"/>
  <c r="AI182" i="1"/>
  <c r="W192" i="1" l="1"/>
  <c r="W188" i="1"/>
  <c r="V189" i="1" s="1"/>
  <c r="AI187" i="1"/>
  <c r="W184" i="1"/>
  <c r="V185" i="1" s="1"/>
  <c r="AI183" i="1"/>
  <c r="V193" i="1" l="1"/>
  <c r="W193" i="1" s="1"/>
  <c r="AI192" i="1"/>
  <c r="W189" i="1"/>
  <c r="V190" i="1" s="1"/>
  <c r="AI188" i="1"/>
  <c r="AI184" i="1"/>
  <c r="V194" i="1" l="1"/>
  <c r="W194" i="1" s="1"/>
  <c r="AI193" i="1"/>
  <c r="W185" i="1"/>
  <c r="AI185" i="1" s="1"/>
  <c r="AI189" i="1"/>
  <c r="V195" i="1" l="1"/>
  <c r="W195" i="1" s="1"/>
  <c r="AI195" i="1" s="1"/>
  <c r="AI194" i="1"/>
  <c r="W190" i="1"/>
  <c r="AI190" i="1" s="1"/>
  <c r="P177" i="1"/>
  <c r="P178" i="1"/>
  <c r="P179" i="1"/>
  <c r="P180" i="1"/>
  <c r="P176" i="1"/>
  <c r="I178" i="1" l="1"/>
  <c r="M178" i="1" s="1"/>
  <c r="N178" i="1" s="1"/>
  <c r="I179" i="1"/>
  <c r="M179" i="1" s="1"/>
  <c r="N179" i="1" s="1"/>
  <c r="I180" i="1"/>
  <c r="M180" i="1" s="1"/>
  <c r="N180" i="1" s="1"/>
  <c r="I177" i="1"/>
  <c r="M177" i="1" s="1"/>
  <c r="N177" i="1" s="1"/>
  <c r="I176" i="1"/>
  <c r="J176" i="1" s="1"/>
  <c r="M176" i="1" l="1"/>
  <c r="N176" i="1" s="1"/>
  <c r="K176" i="1"/>
  <c r="J180" i="1"/>
  <c r="K180" i="1" s="1"/>
  <c r="J179" i="1"/>
  <c r="K179" i="1" s="1"/>
  <c r="J177" i="1"/>
  <c r="K177" i="1" s="1"/>
  <c r="J178" i="1"/>
  <c r="K178" i="1" s="1"/>
  <c r="W176" i="1" l="1"/>
  <c r="AI176" i="1" l="1"/>
  <c r="V177" i="1"/>
  <c r="W177" i="1" s="1"/>
  <c r="V178" i="1" s="1"/>
  <c r="W178" i="1" s="1"/>
  <c r="AI177" i="1" l="1"/>
  <c r="V179" i="1"/>
  <c r="W179" i="1" s="1"/>
  <c r="AI178" i="1"/>
  <c r="V180" i="1" l="1"/>
  <c r="AI179" i="1"/>
  <c r="W180" i="1" l="1"/>
  <c r="AI18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Nana Asamoah</author>
  </authors>
  <commentList>
    <comment ref="AB5" authorId="0" shapeId="0" xr:uid="{2A79740E-9480-4D90-A636-976703F71F95}">
      <text>
        <r>
          <rPr>
            <b/>
            <sz val="9"/>
            <color indexed="81"/>
            <rFont val="Tahoma"/>
            <family val="2"/>
          </rPr>
          <t>Values in this colunm AB can be edited in the event that the SHA wants to.</t>
        </r>
      </text>
    </comment>
    <comment ref="AE5" authorId="0" shapeId="0" xr:uid="{00234612-D0A8-45F8-9AA0-AE2F442C0CEA}">
      <text>
        <r>
          <rPr>
            <b/>
            <sz val="9"/>
            <color indexed="81"/>
            <rFont val="Tahoma"/>
            <family val="2"/>
          </rPr>
          <t>Values in this colunm AE can be edited in the event that the SHA wants to.</t>
        </r>
        <r>
          <rPr>
            <sz val="9"/>
            <color indexed="81"/>
            <rFont val="Tahoma"/>
            <family val="2"/>
          </rPr>
          <t xml:space="preserve">
</t>
        </r>
      </text>
    </comment>
  </commentList>
</comments>
</file>

<file path=xl/sharedStrings.xml><?xml version="1.0" encoding="utf-8"?>
<sst xmlns="http://schemas.openxmlformats.org/spreadsheetml/2006/main" count="884" uniqueCount="238">
  <si>
    <t>Occupation</t>
  </si>
  <si>
    <t>2024-25</t>
  </si>
  <si>
    <t>2025-26</t>
  </si>
  <si>
    <t>2026-27</t>
  </si>
  <si>
    <t>2027-28</t>
  </si>
  <si>
    <t>Psychologists</t>
  </si>
  <si>
    <t>Total Supply</t>
  </si>
  <si>
    <t>Forecast Year</t>
  </si>
  <si>
    <t>AESB's Projected Population</t>
  </si>
  <si>
    <t>Addictions Counsellors</t>
  </si>
  <si>
    <t>Licensed Practical Nurses</t>
  </si>
  <si>
    <t>Medical Laboratory Assistants</t>
  </si>
  <si>
    <t>Nurse Practitioners</t>
  </si>
  <si>
    <t>Medical Laboratory Technologists</t>
  </si>
  <si>
    <t>Medical Radiation Technologists</t>
  </si>
  <si>
    <t>Pharmacists</t>
  </si>
  <si>
    <t>Physical Therapists</t>
  </si>
  <si>
    <t>Primary Care Paramedics</t>
  </si>
  <si>
    <t>Respiratory Therapists</t>
  </si>
  <si>
    <t>Social Workers</t>
  </si>
  <si>
    <t>Speech Language Pathologists</t>
  </si>
  <si>
    <t>Mental Health Therapists</t>
  </si>
  <si>
    <t>Advanced Care Paramedics</t>
  </si>
  <si>
    <t>Audiologists</t>
  </si>
  <si>
    <t>Cardiology Technologists</t>
  </si>
  <si>
    <t>Cardiopulmonary Function Technologists</t>
  </si>
  <si>
    <t>Cardiovascular Technologists</t>
  </si>
  <si>
    <t>Clinical Genetics Technologists</t>
  </si>
  <si>
    <t>Combined Lab &amp; X-Ray Technicians</t>
  </si>
  <si>
    <t>Diagnostic Cardiac Sonographers</t>
  </si>
  <si>
    <t>Diagnostic Medical Sonographers</t>
  </si>
  <si>
    <t>Dietitians</t>
  </si>
  <si>
    <t>Electro-Neurophysiology Technologists</t>
  </si>
  <si>
    <t>Health Information Management Practitioners</t>
  </si>
  <si>
    <t>Magnetic Resonance Imaging Technologists</t>
  </si>
  <si>
    <t>Nuclear Medicine Technologists</t>
  </si>
  <si>
    <t>Nutritionists</t>
  </si>
  <si>
    <t>Perfusionists</t>
  </si>
  <si>
    <t>Public Health Inspectors</t>
  </si>
  <si>
    <t>Recreation Therapists</t>
  </si>
  <si>
    <t>2028-29</t>
  </si>
  <si>
    <t>Anaesthesia Assistants</t>
  </si>
  <si>
    <t>Continuing Care Assistants</t>
  </si>
  <si>
    <t>Cooks</t>
  </si>
  <si>
    <t>Occupational Therapists</t>
  </si>
  <si>
    <t>Pharmacy Technicians</t>
  </si>
  <si>
    <t>Registered Nurses/Registered Psychiatric Nurses</t>
  </si>
  <si>
    <t>Estimated Program Graduates</t>
  </si>
  <si>
    <t>No Training</t>
  </si>
  <si>
    <t>197 (51 seats in Sask Polytech;
146 seats in regional colleges)</t>
  </si>
  <si>
    <t>No Training before 2024-25 academic year. 5 seats</t>
  </si>
  <si>
    <t>30</t>
  </si>
  <si>
    <t>855 (173 Sask Polytech  +  682 regional colleges)</t>
  </si>
  <si>
    <t>78 (66 Saskk Polytech + 12 regional colleges)</t>
  </si>
  <si>
    <t>No Training before 2024-25 academic year. 6 seats</t>
  </si>
  <si>
    <t>22 (16 IPA + 6 Suncrest college)</t>
  </si>
  <si>
    <t>28</t>
  </si>
  <si>
    <t>2</t>
  </si>
  <si>
    <t>35 (excluding online)</t>
  </si>
  <si>
    <t>306 (110 Sask Polytech + 196 regional colleges)</t>
  </si>
  <si>
    <t>7 (including 3 seats for the online program)</t>
  </si>
  <si>
    <t>27 (21 Sask Polytech + 6 Parkland College)</t>
  </si>
  <si>
    <t>60</t>
  </si>
  <si>
    <t>40</t>
  </si>
  <si>
    <t>4</t>
  </si>
  <si>
    <t>65 (40 in UofS + 25 UofR)</t>
  </si>
  <si>
    <t>1</t>
  </si>
  <si>
    <t>90</t>
  </si>
  <si>
    <t>228 (192 Sask Polytech + 36 regional colleges)</t>
  </si>
  <si>
    <t>25 (11 UofR and 14 UofS)</t>
  </si>
  <si>
    <t>27 seats from Sask Polytech; # seats from U of R unknown yet</t>
  </si>
  <si>
    <t>942 (838 RN seats and 104 RPN seats)</t>
  </si>
  <si>
    <t>392</t>
  </si>
  <si>
    <t>Targeted Recruitment Initiatives</t>
  </si>
  <si>
    <t>SHA Headcounts as of 31Mar2024</t>
  </si>
  <si>
    <t>Public Commitments (FTE)</t>
  </si>
  <si>
    <t>Public Commitments &amp; Capital Projects (FTE)</t>
  </si>
  <si>
    <t>Public Commitments &amp; Capital Projects (Headcount)</t>
  </si>
  <si>
    <t>SHA Perm Vacancies (FT&amp;PT) as of 01Apr2024</t>
  </si>
  <si>
    <t>Total Demand (Headcount)</t>
  </si>
  <si>
    <t>Forecasted Gaps/Surplus</t>
  </si>
  <si>
    <t>OCCUPATIONS</t>
  </si>
  <si>
    <t>SHA WORKFORCE INFORMATION</t>
  </si>
  <si>
    <t>FORECAST YEAR</t>
  </si>
  <si>
    <t>DEMAND COMPONENTS</t>
  </si>
  <si>
    <t>SUPPLY COMPONENTS</t>
  </si>
  <si>
    <t>FORECASTED GAPS</t>
  </si>
  <si>
    <t>-</t>
  </si>
  <si>
    <t>Demand Due to Population Growth (Headcount)</t>
  </si>
  <si>
    <t>SHA Paid FTEs, 2023-24 Fiscal Year</t>
  </si>
  <si>
    <t>SHA Paid FTE per Capita Ratio (5-year Avg)</t>
  </si>
  <si>
    <t>Projected FTEs based FTEs per Capita Ratio</t>
  </si>
  <si>
    <t>Demand Due to Population Growth (FTEs)</t>
  </si>
  <si>
    <t>SHA 5-Year Avg Resignation Rate (excludes retirement)</t>
  </si>
  <si>
    <t>Demand Due to Resignation (FTE)</t>
  </si>
  <si>
    <t>Demand Due to Resignation (Headcount)</t>
  </si>
  <si>
    <t>Demand Due to Retirement (FTE)</t>
  </si>
  <si>
    <t>Demand Due to Retirement (Headcount)</t>
  </si>
  <si>
    <t>Capital Projects (FTE)</t>
  </si>
  <si>
    <t>Previous Year Gap Carried Over</t>
  </si>
  <si>
    <t>Year 1 Training Intake (2024-25 Academic Yr)</t>
  </si>
  <si>
    <t>Graduates Entering SK Labour Market</t>
  </si>
  <si>
    <t>Grads to Hired by SHA</t>
  </si>
  <si>
    <t xml:space="preserve">In-migrated Health Professionals </t>
  </si>
  <si>
    <t>In-migrated Health Professionals Hired by SHA</t>
  </si>
  <si>
    <t>Detailed Notes for the SHA HHR Forecasting Model</t>
  </si>
  <si>
    <t>Column</t>
  </si>
  <si>
    <t>Factor</t>
  </si>
  <si>
    <t>Details</t>
  </si>
  <si>
    <t>Data Source (s)</t>
  </si>
  <si>
    <t>Demand = Vacancies + Capital Projects + New Public Commitments + Attritions + Population Growth</t>
  </si>
  <si>
    <t>Regulatory Bodies</t>
  </si>
  <si>
    <t>COLUMN E</t>
  </si>
  <si>
    <t>SHA FTE &amp; Headcount dataset</t>
  </si>
  <si>
    <t>COLUMN G</t>
  </si>
  <si>
    <t>Projected Population</t>
  </si>
  <si>
    <t>• The covered population under Saskatchewan's health insurance plan is projected and provided by the Acute and Emergency Services Branch of the Ministry of Health, with eHealth Saskatchewan and Statistics Canada as the primary data sources.</t>
  </si>
  <si>
    <t>COLUMN H</t>
  </si>
  <si>
    <t>SHA Paid FTE per capita ratio (5-year Avg)</t>
  </si>
  <si>
    <t>• Ratios in this column are calculated as Paid FTEs of last 5 years (2019-20, 2020-21, 2021-22, 2022-23, and 2023-24) divided by the covered population of Saskatchewan for the last 5 years.</t>
  </si>
  <si>
    <t>COLUMN I</t>
  </si>
  <si>
    <t>Projected FTEs based FTEs per capita ratio</t>
  </si>
  <si>
    <t>COLUMN J</t>
  </si>
  <si>
    <t>Demand due to population growth (FTEs)</t>
  </si>
  <si>
    <t>COLUMN K</t>
  </si>
  <si>
    <t>Demand due to population growth (Headcount)</t>
  </si>
  <si>
    <t>COLUMN L</t>
  </si>
  <si>
    <t>SHA 5-year avg Resignation Rate (excludes retirement)</t>
  </si>
  <si>
    <t>COLUMN M</t>
  </si>
  <si>
    <t>Demand due to resignation (FTE)</t>
  </si>
  <si>
    <t>COLUMN N</t>
  </si>
  <si>
    <t>Demand due to resignation (Headcount)</t>
  </si>
  <si>
    <t>COLUMN O</t>
  </si>
  <si>
    <t>Demand due to retirement (FTE)</t>
  </si>
  <si>
    <t>COLUMN P</t>
  </si>
  <si>
    <t>Demand due to retirement (Headcount)</t>
  </si>
  <si>
    <t>COLUMN S</t>
  </si>
  <si>
    <t>COLUMN T</t>
  </si>
  <si>
    <t>COLUMN U</t>
  </si>
  <si>
    <t>COLUMN V</t>
  </si>
  <si>
    <t>Previous year gap carried over</t>
  </si>
  <si>
    <t>• The forecast methodology carries over gaps (demand exceeds supply) from previous forecast years since that signifies the unfilled demand from those previous years.</t>
  </si>
  <si>
    <t>COLUMN W</t>
  </si>
  <si>
    <t xml:space="preserve">Supply = Graduates from Training programs to be hired by the SHA + In-migrated HP to be hired by the SHA + SHA Targeted Recruitment </t>
  </si>
  <si>
    <t>COLUMN Y</t>
  </si>
  <si>
    <t>COLUMN Z</t>
  </si>
  <si>
    <t>COLUMN AA</t>
  </si>
  <si>
    <t>Graduates entering SK labour market</t>
  </si>
  <si>
    <t>COLUMN AB</t>
  </si>
  <si>
    <t>COLUMN AC</t>
  </si>
  <si>
    <t>Grads to hired by SHA</t>
  </si>
  <si>
    <t>COLUMN AD</t>
  </si>
  <si>
    <t>In-migrated health professionals to SK</t>
  </si>
  <si>
    <t>COLUMN AE</t>
  </si>
  <si>
    <t>In-migrated health professionals hired by SHA</t>
  </si>
  <si>
    <t>COLUMN AH</t>
  </si>
  <si>
    <t>Gaps = Supply - Demand</t>
  </si>
  <si>
    <t>COLUMN AI</t>
  </si>
  <si>
    <t>Gaps</t>
  </si>
  <si>
    <t>Forecast Results</t>
  </si>
  <si>
    <t>SHA Vacancy data dataset</t>
  </si>
  <si>
    <t>Acute and Emergency Services Branch of the Ministry of Health</t>
  </si>
  <si>
    <t>SHA FTE dataset &amp; Acute and Emergency Services Branch of the Ministry of Health</t>
  </si>
  <si>
    <t>3sHealth payroll dataset</t>
  </si>
  <si>
    <t>Program branches within the Ministry of Health in consultation with the SHA</t>
  </si>
  <si>
    <t>SHA New Hires datasets &amp; Training data from sources noted above</t>
  </si>
  <si>
    <t>Ministry of Health and the Saskatchewan Healthcare Recruitment Agency</t>
  </si>
  <si>
    <t>Regulated Occupations</t>
  </si>
  <si>
    <t>SHA Headcounts</t>
  </si>
  <si>
    <t>Percentage of Practicing Members in the SHA</t>
  </si>
  <si>
    <t>Anaesthesia Assistant</t>
  </si>
  <si>
    <t>Clinical Genetics Technologist</t>
  </si>
  <si>
    <t xml:space="preserve">Dietitians </t>
  </si>
  <si>
    <t>RNs/RPNs</t>
  </si>
  <si>
    <t>Total</t>
  </si>
  <si>
    <t>• Workforce needs of the SHA arising from new capital projects and public commitments are included as demand in the forecast. 
• Actual and estimated (for those unknown) workforce numbers by occupation for capital projects and public commitments are solicited from the relevant program branches within the Ministry of Health in consultation with the SHA.
• New projects and commitments announced in future budgets are not included in the current forecast due to various unpredictable factors.</t>
  </si>
  <si>
    <t>• Permanent full-time and part-time vacancies in the SHA at the beginning of the new fiscal year (April 1) are included in the forecast for the first forecast year. Temporary vacancies are excluded as those staff members are expected to return.
• Permanent vacancies intended for internal filling may be excluded once a method to identify these is developed. However, vacancies requiring external hires due to internal churn will be included. The Ministry and the SHA will collaborate to effectively account for these vacancies.</t>
  </si>
  <si>
    <t xml:space="preserve">• Sums up the components (columns highlighted blue) that make up the total demand for a forecast year. </t>
  </si>
  <si>
    <t>• Determined by utilizing surveys conducted by the post-secondary institutions. However, for interprovincial training programs, the rates are determined by the Ministry of Advanced Education by matching IPA student names with online registries for those occupations that are regulated.
• In future model updates, considerations will be given to estimating these rates by comparing number of graduates to number of new licenses for regulated occupations.</t>
  </si>
  <si>
    <t>•  Computed and used to transform demand results from FTEs to headcounts.</t>
  </si>
  <si>
    <t>• The model calculates the retirement rate for the different age groups of “30-44”, “45-49”, “50–54”, “55–59”, “60–64”, and “65+” by analyzing data from the past five years on 3sHealth payroll for FTEs employed by only the SHA.
• Afterwards, the model applies a similar method to Statistics Canada’s cohort-component model where assumptions are made about the future (5-year) evolution of each of these age components.
• The respective retirement rates are then applied to the projected workforce for each age category in the next 5 years to estimate anticipated retirements in the future years.</t>
  </si>
  <si>
    <r>
      <t xml:space="preserve">• Computed by multiplying the projected population in column </t>
    </r>
    <r>
      <rPr>
        <b/>
        <i/>
        <sz val="11"/>
        <color theme="1"/>
        <rFont val="Calibri"/>
        <family val="2"/>
        <scheme val="minor"/>
      </rPr>
      <t>"G"</t>
    </r>
    <r>
      <rPr>
        <i/>
        <sz val="11"/>
        <color theme="1"/>
        <rFont val="Calibri"/>
        <family val="2"/>
        <scheme val="minor"/>
      </rPr>
      <t xml:space="preserve"> to the FTE per capita ratio in column </t>
    </r>
    <r>
      <rPr>
        <b/>
        <i/>
        <sz val="11"/>
        <rFont val="Calibri"/>
        <family val="2"/>
        <scheme val="minor"/>
      </rPr>
      <t>"H"</t>
    </r>
    <r>
      <rPr>
        <i/>
        <sz val="11"/>
        <color theme="1"/>
        <rFont val="Calibri"/>
        <family val="2"/>
        <scheme val="minor"/>
      </rPr>
      <t>.</t>
    </r>
  </si>
  <si>
    <t>• The influx of health professionals to Saskatchewan from out-of-province is estimated based on a compound annual growth rate of historical in-migration data provided by regulatory bodies for regulated occupations. 
• This approach smoothens the effect of volatility of periodic values.</t>
  </si>
  <si>
    <t>• Rates are calculated by comparing the SHA's historical new hires to historical number of graduates. A 3-year average is used.
• In cases where the historical number of new hires by the SHA exceeds the expected number of graduates, we assume that 100% of the graduates will be hired by the SHA. 
• Computations are provided in the tab name "% of Grads hired by SHA"_hidden.</t>
  </si>
  <si>
    <t xml:space="preserve">• Sums up the components (columns highlighted blue) that make up the total supply for a forecast year. </t>
  </si>
  <si>
    <t>Occupations</t>
  </si>
  <si>
    <t>Percentage of New Graduates Hired</t>
  </si>
  <si>
    <t>2020-21</t>
  </si>
  <si>
    <t>2021-22</t>
  </si>
  <si>
    <t>2022-23</t>
  </si>
  <si>
    <t>2023-24</t>
  </si>
  <si>
    <t>Cardiology Technologist</t>
  </si>
  <si>
    <t xml:space="preserve">Cardiopulmonary Function Technologist </t>
  </si>
  <si>
    <t>Cardiovascular Technologist</t>
  </si>
  <si>
    <t>Health Records Clerks</t>
  </si>
  <si>
    <t>Percentage of Graduates Hired by the Saskatchewan Health Authority</t>
  </si>
  <si>
    <t>Same ratio as addictions counsellors</t>
  </si>
  <si>
    <t>Training not available</t>
  </si>
  <si>
    <t>Estimated Grads to be Hired by SHA Based on Grad_New Hire Ratio (3-Yr Avg)</t>
  </si>
  <si>
    <t>SHA Headcount to FTE Ratio_5-Year Avg (casual employees excluded)</t>
  </si>
  <si>
    <t>SK Labour Market Attachment Rate_3-Yr Avg for Poly and IPA</t>
  </si>
  <si>
    <t>SHA Headcount to FTE ratio_5-Year Avg (casual employees excluded)</t>
  </si>
  <si>
    <t>SK Labour Market Attachment Rate_3-yr avg for Poly and IPA</t>
  </si>
  <si>
    <t>Estimated grads to be hired by SHA based on Grad_New Hire ratio (3-yr avg)</t>
  </si>
  <si>
    <r>
      <t xml:space="preserve">• Computed by multiplying the values in column </t>
    </r>
    <r>
      <rPr>
        <b/>
        <i/>
        <sz val="11"/>
        <color theme="1"/>
        <rFont val="Calibri"/>
        <family val="2"/>
        <scheme val="minor"/>
      </rPr>
      <t>"M"</t>
    </r>
    <r>
      <rPr>
        <i/>
        <sz val="11"/>
        <color theme="1"/>
        <rFont val="Calibri"/>
        <family val="2"/>
        <scheme val="minor"/>
      </rPr>
      <t xml:space="preserve"> to the ratios in column </t>
    </r>
    <r>
      <rPr>
        <b/>
        <i/>
        <sz val="11"/>
        <color theme="1"/>
        <rFont val="Calibri"/>
        <family val="2"/>
        <scheme val="minor"/>
      </rPr>
      <t>"E"</t>
    </r>
    <r>
      <rPr>
        <i/>
        <sz val="11"/>
        <color theme="1"/>
        <rFont val="Calibri"/>
        <family val="2"/>
        <scheme val="minor"/>
      </rPr>
      <t xml:space="preserve"> to transform results in FTEs to Headcounts.</t>
    </r>
  </si>
  <si>
    <t xml:space="preserve">• Contains the incremental FTEs required to catch up to population growth.
• Computed by subtracting the projected FTEs of the first forecast year from the paid FTEs of 2023-24. 
• For subsequent forecast years, it is computed by subtracting the projected FTEs of a given year from the previous year. </t>
  </si>
  <si>
    <r>
      <t xml:space="preserve">• The resignation rate is applied to the projected workforce in column </t>
    </r>
    <r>
      <rPr>
        <b/>
        <i/>
        <sz val="11"/>
        <color theme="1"/>
        <rFont val="Calibri"/>
        <family val="2"/>
        <scheme val="minor"/>
      </rPr>
      <t>"G"</t>
    </r>
    <r>
      <rPr>
        <i/>
        <sz val="11"/>
        <color theme="1"/>
        <rFont val="Calibri"/>
        <family val="2"/>
        <scheme val="minor"/>
      </rPr>
      <t>.</t>
    </r>
  </si>
  <si>
    <r>
      <t xml:space="preserve">• Computed by multiplying the values in column </t>
    </r>
    <r>
      <rPr>
        <b/>
        <i/>
        <sz val="11"/>
        <color theme="1"/>
        <rFont val="Calibri"/>
        <family val="2"/>
        <scheme val="minor"/>
      </rPr>
      <t>"O"</t>
    </r>
    <r>
      <rPr>
        <i/>
        <sz val="11"/>
        <color theme="1"/>
        <rFont val="Calibri"/>
        <family val="2"/>
        <scheme val="minor"/>
      </rPr>
      <t xml:space="preserve"> to the ratios in column </t>
    </r>
    <r>
      <rPr>
        <b/>
        <i/>
        <sz val="11"/>
        <color theme="1"/>
        <rFont val="Calibri"/>
        <family val="2"/>
        <scheme val="minor"/>
      </rPr>
      <t>"E"</t>
    </r>
    <r>
      <rPr>
        <i/>
        <sz val="11"/>
        <color theme="1"/>
        <rFont val="Calibri"/>
        <family val="2"/>
        <scheme val="minor"/>
      </rPr>
      <t xml:space="preserve"> to transform results in FTEs to Headcounts.</t>
    </r>
  </si>
  <si>
    <r>
      <t xml:space="preserve">• Computed by multiplying the values in column </t>
    </r>
    <r>
      <rPr>
        <b/>
        <i/>
        <sz val="11"/>
        <color theme="1"/>
        <rFont val="Calibri"/>
        <family val="2"/>
        <scheme val="minor"/>
      </rPr>
      <t>"S"</t>
    </r>
    <r>
      <rPr>
        <i/>
        <sz val="11"/>
        <color theme="1"/>
        <rFont val="Calibri"/>
        <family val="2"/>
        <scheme val="minor"/>
      </rPr>
      <t xml:space="preserve"> to the ratios in column </t>
    </r>
    <r>
      <rPr>
        <b/>
        <i/>
        <sz val="11"/>
        <color theme="1"/>
        <rFont val="Calibri"/>
        <family val="2"/>
        <scheme val="minor"/>
      </rPr>
      <t>"E"</t>
    </r>
    <r>
      <rPr>
        <i/>
        <sz val="11"/>
        <color theme="1"/>
        <rFont val="Calibri"/>
        <family val="2"/>
        <scheme val="minor"/>
      </rPr>
      <t xml:space="preserve"> to transform results in FTEs to Headcounts.</t>
    </r>
  </si>
  <si>
    <r>
      <t xml:space="preserve">• Forecasted graduates entering the Saskatchewan health labour market from training programs are calculated by applying labour force attachment rates to the estimated graduates from training programs.
• Computed by multiplying the values in column </t>
    </r>
    <r>
      <rPr>
        <b/>
        <i/>
        <sz val="11"/>
        <color theme="1"/>
        <rFont val="Calibri"/>
        <family val="2"/>
        <scheme val="minor"/>
      </rPr>
      <t>"Y"</t>
    </r>
    <r>
      <rPr>
        <i/>
        <sz val="11"/>
        <color theme="1"/>
        <rFont val="Calibri"/>
        <family val="2"/>
        <scheme val="minor"/>
      </rPr>
      <t xml:space="preserve"> to the ratios in column </t>
    </r>
    <r>
      <rPr>
        <b/>
        <i/>
        <sz val="11"/>
        <color theme="1"/>
        <rFont val="Calibri"/>
        <family val="2"/>
        <scheme val="minor"/>
      </rPr>
      <t>"Z"</t>
    </r>
    <r>
      <rPr>
        <sz val="11"/>
        <color theme="1"/>
        <rFont val="Calibri"/>
        <family val="2"/>
        <scheme val="minor"/>
      </rPr>
      <t>.</t>
    </r>
  </si>
  <si>
    <r>
      <t xml:space="preserve">• Computed by multiplying the values in column </t>
    </r>
    <r>
      <rPr>
        <b/>
        <i/>
        <sz val="11"/>
        <color theme="1"/>
        <rFont val="Calibri"/>
        <family val="2"/>
        <scheme val="minor"/>
      </rPr>
      <t>"AA"</t>
    </r>
    <r>
      <rPr>
        <i/>
        <sz val="11"/>
        <color theme="1"/>
        <rFont val="Calibri"/>
        <family val="2"/>
        <scheme val="minor"/>
      </rPr>
      <t xml:space="preserve"> to the ratios in column </t>
    </r>
    <r>
      <rPr>
        <b/>
        <i/>
        <sz val="11"/>
        <rFont val="Calibri"/>
        <family val="2"/>
        <scheme val="minor"/>
      </rPr>
      <t>"AB"</t>
    </r>
    <r>
      <rPr>
        <sz val="11"/>
        <color theme="1"/>
        <rFont val="Calibri"/>
        <family val="2"/>
        <scheme val="minor"/>
      </rPr>
      <t>.</t>
    </r>
  </si>
  <si>
    <r>
      <t xml:space="preserve">• Computed by multiplying the values in column </t>
    </r>
    <r>
      <rPr>
        <b/>
        <i/>
        <sz val="11"/>
        <color theme="1"/>
        <rFont val="Calibri"/>
        <family val="2"/>
        <scheme val="minor"/>
      </rPr>
      <t>"AD"</t>
    </r>
    <r>
      <rPr>
        <i/>
        <sz val="11"/>
        <color theme="1"/>
        <rFont val="Calibri"/>
        <family val="2"/>
        <scheme val="minor"/>
      </rPr>
      <t xml:space="preserve"> to the ratios in column </t>
    </r>
    <r>
      <rPr>
        <b/>
        <i/>
        <sz val="11"/>
        <color theme="1"/>
        <rFont val="Calibri"/>
        <family val="2"/>
        <scheme val="minor"/>
      </rPr>
      <t>"AE"</t>
    </r>
    <r>
      <rPr>
        <sz val="11"/>
        <color theme="1"/>
        <rFont val="Calibri"/>
        <family val="2"/>
        <scheme val="minor"/>
      </rPr>
      <t>.</t>
    </r>
  </si>
  <si>
    <r>
      <t xml:space="preserve">• Computed by multiplying the values in column </t>
    </r>
    <r>
      <rPr>
        <b/>
        <i/>
        <sz val="11"/>
        <rFont val="Calibri"/>
        <family val="2"/>
        <scheme val="minor"/>
      </rPr>
      <t>"J"</t>
    </r>
    <r>
      <rPr>
        <i/>
        <sz val="11"/>
        <color theme="1"/>
        <rFont val="Calibri"/>
        <family val="2"/>
        <scheme val="minor"/>
      </rPr>
      <t xml:space="preserve"> to the ratios in column </t>
    </r>
    <r>
      <rPr>
        <b/>
        <i/>
        <sz val="11"/>
        <color theme="1"/>
        <rFont val="Calibri"/>
        <family val="2"/>
        <scheme val="minor"/>
      </rPr>
      <t>"E"</t>
    </r>
    <r>
      <rPr>
        <i/>
        <sz val="11"/>
        <color theme="1"/>
        <rFont val="Calibri"/>
        <family val="2"/>
        <scheme val="minor"/>
      </rPr>
      <t xml:space="preserve"> to transform results in FTEs to Headcounts.</t>
    </r>
  </si>
  <si>
    <t>• In recognition that not all of in-migrated health professionals will be hired by the SHA, this percentage is derived from dividing the historical number of SHA employee (counts) by the historical total number of licensed professionals in the province. A 3-year average is used.
• Computations are provided in the tab name "% of In-migrated HPs hired by SHA"_hidden.</t>
  </si>
  <si>
    <t>SHA Headcount dataset &amp; Licensing data from regulatory bodies</t>
  </si>
  <si>
    <t>Labour force attachment rates are provided directly by the post-secondary institutions. Ministry of Advanced Education provides IPA rates</t>
  </si>
  <si>
    <t>Intake Capacity, Enrolment and Graduate numbers are sourced directly from U of S, U of R, Sask Polytech. Ministry of Immigration and Career Training provides data for regional colleges. Ministry of Advanced Education provides IPA numbers</t>
  </si>
  <si>
    <t xml:space="preserve">• Estimated graduates from training programs are calculated by applying historical graduation rates to the currently available number of enrolled students or available seats. Implemented or announced seat expansions are considered in this analysis.
• The graduation rate is calculated using the historical number of enrolments and the historical number of graduates. Rates are computed separately for programs delivered by the Universities and Sask Polytech. Due to data limitations, rates are computed collectively by program for programs delivered in the regional colleges and three years of data is used. </t>
  </si>
  <si>
    <t>• A resignation rate (including all types of termination except retirement) is calculated by analyzing the 5-year historical trend (i.e., 2019-20 to 2023-24) of terminations on the 3sHealth payroll for FTEs employed by only the SHA.</t>
  </si>
  <si>
    <t xml:space="preserve">• This factor accounts for the supply of workers that is expected from the targeted recruitment initiatives (e.g., Philippines Missions and other overseas/national recruitments of Internationally Trained Health Professionals).
• Professionals that have received conditional employment offers and are at the different stages of their bridging process but not working in the system yet are included in the forecasting model. This data is obtained through consultations with the Healthcare Human Resources Branch (HHRB) of the Ministry of Health and the Saskatchewan Healthcare Recruitment Agency (SHRA). </t>
  </si>
  <si>
    <t>COLUMN AG</t>
  </si>
  <si>
    <t>COLUMN AF</t>
  </si>
  <si>
    <r>
      <t xml:space="preserve">• A Gap is the difference between forecasted supply and demand. A negative value indicates an anticipated shortage of workers, while a positive value indicates a surplus.
• Since gaps from previous years are carried over to the subsequent years in Column </t>
    </r>
    <r>
      <rPr>
        <b/>
        <i/>
        <sz val="11"/>
        <color theme="1"/>
        <rFont val="Calibri"/>
        <family val="2"/>
        <scheme val="minor"/>
      </rPr>
      <t>"V"</t>
    </r>
    <r>
      <rPr>
        <i/>
        <sz val="11"/>
        <color theme="1"/>
        <rFont val="Calibri"/>
        <family val="2"/>
        <scheme val="minor"/>
      </rPr>
      <t xml:space="preserve">, a gap in a given year is cumulative of the gaps from 2024-25 to the given year. </t>
    </r>
    <r>
      <rPr>
        <b/>
        <sz val="11"/>
        <color theme="1"/>
        <rFont val="Calibri"/>
        <family val="2"/>
        <scheme val="minor"/>
      </rPr>
      <t>Therefore, the gaps in each year should not be added up separately and averaged.</t>
    </r>
    <r>
      <rPr>
        <sz val="11"/>
        <color theme="1"/>
        <rFont val="Calibri"/>
        <family val="2"/>
        <scheme val="minor"/>
      </rPr>
      <t xml:space="preserve">
• Surpluses do not carry over in a similar fashion as the shortages do, as the model assumes that any excess supply of workers will relocate out of the province or to another sector to find employment.</t>
    </r>
  </si>
  <si>
    <t>Estimated No. to be Hired Based on Practising Licenses_SHA Headcount Ratio (3-Yr Avg)</t>
  </si>
  <si>
    <t>SHA External New Hires</t>
  </si>
  <si>
    <t>The Saskatchewan Health Authority Health Human Resource (HHR) Forecast</t>
  </si>
  <si>
    <t>Total Practicing Licenses in 2023-24</t>
  </si>
  <si>
    <t>No of Graduates from training programs</t>
  </si>
  <si>
    <t>3-yr Avg_</t>
  </si>
  <si>
    <t>Practising no. licenses</t>
  </si>
  <si>
    <t>3-yr Avg</t>
  </si>
  <si>
    <t>Percentage of  In-migrated Health Professionals Hired by the Saskatchewan Health Authority (For Occupations with In-migration numbers)</t>
  </si>
  <si>
    <t>Demand</t>
  </si>
  <si>
    <t>Supply</t>
  </si>
  <si>
    <t>Summary of Forecasted Gaps</t>
  </si>
  <si>
    <t>Note: Gaps are carried over to the subsequent forecast years. This implies that a gap in a given year (apart from the first forecast year) is cumulative of the gaps from 2024-25 to that given year.</t>
  </si>
  <si>
    <t>Last updated: Aug 29, 2024</t>
  </si>
  <si>
    <t xml:space="preserve"> Forecasted Gap/Surplus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</si>
</sst>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_(* #,##0.0_);_(* \(#,##0.0\);_(* &quot;-&quot;??_);_(@_)"/>
    <numFmt numFmtId="167" formatCode="_(* #,##0_);_(* \(#,##0\);_(* &quot;-&quot;??_);_(@_)"/>
    <numFmt numFmtId="168" formatCode="0.0"/>
    <numFmt numFmtId="169" formatCode="0.000000"/>
  </numFmts>
  <fonts count="20"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
      <i/>
      <sz val="11"/>
      <color theme="1"/>
      <name val="Calibri"/>
      <family val="2"/>
      <scheme val="minor"/>
    </font>
    <font>
      <sz val="11"/>
      <color rgb="FFFFC000"/>
      <name val="Calibri"/>
      <family val="2"/>
      <scheme val="minor"/>
    </font>
    <font>
      <sz val="11"/>
      <name val="Calibri"/>
      <family val="2"/>
      <scheme val="minor"/>
    </font>
    <font>
      <sz val="11"/>
      <color theme="0"/>
      <name val="Calibri"/>
      <family val="2"/>
      <scheme val="minor"/>
    </font>
    <font>
      <b/>
      <sz val="12"/>
      <color theme="1"/>
      <name val="Calibri"/>
      <family val="2"/>
      <scheme val="minor"/>
    </font>
    <font>
      <sz val="28"/>
      <color theme="1"/>
      <name val="Calibri"/>
      <family val="2"/>
      <scheme val="minor"/>
    </font>
    <font>
      <b/>
      <sz val="16"/>
      <color theme="0"/>
      <name val="Calibri"/>
      <family val="2"/>
      <scheme val="minor"/>
    </font>
    <font>
      <b/>
      <i/>
      <sz val="11"/>
      <color theme="1"/>
      <name val="Calibri"/>
      <family val="2"/>
      <scheme val="minor"/>
    </font>
    <font>
      <b/>
      <i/>
      <sz val="11"/>
      <name val="Calibri"/>
      <family val="2"/>
      <scheme val="minor"/>
    </font>
    <font>
      <b/>
      <sz val="11"/>
      <name val="Calibri"/>
      <family val="2"/>
      <scheme val="minor"/>
    </font>
    <font>
      <b/>
      <sz val="22"/>
      <color theme="1"/>
      <name val="Calibri"/>
      <family val="2"/>
      <scheme val="minor"/>
    </font>
    <font>
      <sz val="36"/>
      <color theme="1"/>
      <name val="Calibri"/>
      <family val="2"/>
      <scheme val="minor"/>
    </font>
    <font>
      <sz val="9"/>
      <color indexed="81"/>
      <name val="Tahoma"/>
      <family val="2"/>
    </font>
    <font>
      <b/>
      <sz val="9"/>
      <color indexed="81"/>
      <name val="Tahoma"/>
      <family val="2"/>
    </font>
    <font>
      <sz val="10"/>
      <color rgb="FFFF0000"/>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1"/>
        <bgColor indexed="64"/>
      </patternFill>
    </fill>
    <fill>
      <patternFill patternType="solid">
        <fgColor theme="9" tint="0.59999389629810485"/>
        <bgColor indexed="64"/>
      </patternFill>
    </fill>
  </fills>
  <borders count="73">
    <border>
      <left/>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bottom/>
      <diagonal/>
    </border>
    <border>
      <left style="double">
        <color indexed="64"/>
      </left>
      <right/>
      <top/>
      <bottom/>
      <diagonal/>
    </border>
    <border>
      <left style="thin">
        <color indexed="64"/>
      </left>
      <right style="double">
        <color indexed="64"/>
      </right>
      <top/>
      <bottom style="thin">
        <color indexed="64"/>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right style="thin">
        <color indexed="64"/>
      </right>
      <top style="double">
        <color indexed="64"/>
      </top>
      <bottom/>
      <diagonal/>
    </border>
    <border>
      <left style="double">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style="hair">
        <color indexed="64"/>
      </right>
      <top style="double">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right style="hair">
        <color indexed="64"/>
      </right>
      <top style="double">
        <color indexed="64"/>
      </top>
      <bottom/>
      <diagonal/>
    </border>
    <border>
      <left/>
      <right style="hair">
        <color indexed="64"/>
      </right>
      <top style="double">
        <color indexed="64"/>
      </top>
      <bottom style="double">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style="thin">
        <color indexed="64"/>
      </top>
      <bottom/>
      <diagonal/>
    </border>
    <border>
      <left style="thin">
        <color indexed="64"/>
      </left>
      <right style="hair">
        <color indexed="64"/>
      </right>
      <top/>
      <bottom style="double">
        <color indexed="64"/>
      </bottom>
      <diagonal/>
    </border>
    <border>
      <left/>
      <right style="hair">
        <color indexed="64"/>
      </right>
      <top/>
      <bottom style="double">
        <color indexed="64"/>
      </bottom>
      <diagonal/>
    </border>
    <border>
      <left style="thin">
        <color indexed="64"/>
      </left>
      <right style="medium">
        <color indexed="64"/>
      </right>
      <top style="double">
        <color indexed="64"/>
      </top>
      <bottom style="double">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double">
        <color indexed="64"/>
      </bottom>
      <diagonal/>
    </border>
    <border>
      <left style="medium">
        <color indexed="64"/>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bottom style="medium">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bottom/>
      <diagonal/>
    </border>
    <border>
      <left style="thin">
        <color indexed="64"/>
      </left>
      <right/>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248">
    <xf numFmtId="0" fontId="0" fillId="0" borderId="0" xfId="0"/>
    <xf numFmtId="0" fontId="11" fillId="8" borderId="49" xfId="0" applyFont="1" applyFill="1" applyBorder="1" applyAlignment="1">
      <alignment horizontal="center"/>
    </xf>
    <xf numFmtId="0" fontId="5" fillId="0" borderId="50" xfId="0" applyFont="1" applyBorder="1" applyAlignment="1">
      <alignment horizontal="center" vertical="center" wrapText="1"/>
    </xf>
    <xf numFmtId="0" fontId="12" fillId="0" borderId="49" xfId="0" applyFont="1" applyBorder="1" applyAlignment="1">
      <alignment horizontal="center" vertical="center" wrapText="1"/>
    </xf>
    <xf numFmtId="0" fontId="5" fillId="0" borderId="50" xfId="0" applyFont="1" applyBorder="1" applyAlignment="1">
      <alignment vertical="top" wrapText="1"/>
    </xf>
    <xf numFmtId="0" fontId="5" fillId="0" borderId="49" xfId="0" applyFont="1" applyBorder="1" applyAlignment="1">
      <alignment horizontal="center" vertical="center" wrapText="1"/>
    </xf>
    <xf numFmtId="0" fontId="0" fillId="0" borderId="1" xfId="0" applyBorder="1" applyAlignment="1">
      <alignment horizontal="center"/>
    </xf>
    <xf numFmtId="0" fontId="0" fillId="0" borderId="3" xfId="0" applyBorder="1" applyAlignment="1">
      <alignment horizontal="center"/>
    </xf>
    <xf numFmtId="0" fontId="0" fillId="0" borderId="8" xfId="0" applyBorder="1"/>
    <xf numFmtId="0" fontId="0" fillId="0" borderId="5" xfId="0" applyBorder="1"/>
    <xf numFmtId="9" fontId="0" fillId="0" borderId="0" xfId="2" applyFont="1" applyBorder="1"/>
    <xf numFmtId="0" fontId="1" fillId="0" borderId="59" xfId="0" applyFont="1" applyBorder="1"/>
    <xf numFmtId="0" fontId="1" fillId="0" borderId="60" xfId="0" applyFont="1" applyBorder="1"/>
    <xf numFmtId="0" fontId="1" fillId="0" borderId="61" xfId="0" applyFont="1" applyBorder="1"/>
    <xf numFmtId="9" fontId="0" fillId="0" borderId="60" xfId="2" applyFont="1" applyBorder="1"/>
    <xf numFmtId="9" fontId="0" fillId="0" borderId="62" xfId="2" applyFont="1" applyBorder="1"/>
    <xf numFmtId="9" fontId="0" fillId="0" borderId="5" xfId="2" applyFont="1" applyBorder="1"/>
    <xf numFmtId="9" fontId="0" fillId="0" borderId="63" xfId="2" applyFont="1" applyBorder="1"/>
    <xf numFmtId="9" fontId="0" fillId="0" borderId="61" xfId="2" applyFont="1" applyBorder="1"/>
    <xf numFmtId="9" fontId="0" fillId="0" borderId="14" xfId="0" applyNumberFormat="1" applyBorder="1"/>
    <xf numFmtId="0" fontId="0" fillId="0" borderId="64"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4" fillId="0" borderId="0" xfId="0" applyFont="1"/>
    <xf numFmtId="9" fontId="7" fillId="0" borderId="14" xfId="0" applyNumberFormat="1" applyFont="1" applyBorder="1"/>
    <xf numFmtId="0" fontId="7" fillId="0" borderId="15" xfId="0" applyFont="1" applyBorder="1"/>
    <xf numFmtId="0" fontId="7" fillId="0" borderId="8" xfId="0" applyFont="1" applyBorder="1"/>
    <xf numFmtId="0" fontId="7" fillId="0" borderId="0" xfId="0" applyFont="1"/>
    <xf numFmtId="0" fontId="7" fillId="0" borderId="5" xfId="0" applyFont="1" applyBorder="1"/>
    <xf numFmtId="9" fontId="7" fillId="0" borderId="8" xfId="2" applyFont="1" applyBorder="1"/>
    <xf numFmtId="9" fontId="7" fillId="0" borderId="0" xfId="2" applyFont="1" applyBorder="1"/>
    <xf numFmtId="9" fontId="7" fillId="0" borderId="5" xfId="2" applyFont="1" applyBorder="1"/>
    <xf numFmtId="9" fontId="7" fillId="0" borderId="67" xfId="0" applyNumberFormat="1" applyFont="1" applyBorder="1"/>
    <xf numFmtId="0" fontId="0" fillId="0" borderId="71" xfId="0" applyBorder="1"/>
    <xf numFmtId="0" fontId="0" fillId="0" borderId="72" xfId="0" applyBorder="1" applyAlignment="1">
      <alignment horizontal="center"/>
    </xf>
    <xf numFmtId="0" fontId="1" fillId="0" borderId="63" xfId="0" applyFont="1" applyBorder="1"/>
    <xf numFmtId="9" fontId="1" fillId="0" borderId="60" xfId="2" applyFont="1" applyBorder="1"/>
    <xf numFmtId="9" fontId="1" fillId="0" borderId="61" xfId="2" applyFont="1" applyBorder="1"/>
    <xf numFmtId="9" fontId="14" fillId="0" borderId="68" xfId="0" applyNumberFormat="1" applyFont="1" applyBorder="1"/>
    <xf numFmtId="0" fontId="0" fillId="0" borderId="0" xfId="0" pivotButton="1"/>
    <xf numFmtId="1" fontId="0" fillId="0" borderId="0" xfId="0" applyNumberFormat="1"/>
    <xf numFmtId="0" fontId="16" fillId="0" borderId="0" xfId="0" applyFont="1"/>
    <xf numFmtId="0" fontId="0" fillId="0" borderId="0" xfId="0" applyAlignment="1">
      <alignment horizontal="center"/>
    </xf>
    <xf numFmtId="1" fontId="0" fillId="0" borderId="0" xfId="0" applyNumberFormat="1" applyAlignment="1">
      <alignment horizontal="center"/>
    </xf>
    <xf numFmtId="0" fontId="15" fillId="0" borderId="0" xfId="0" applyFont="1" applyAlignment="1" applyProtection="1">
      <alignment horizontal="left"/>
      <protection locked="0"/>
    </xf>
    <xf numFmtId="0" fontId="0" fillId="0" borderId="0" xfId="0" applyProtection="1">
      <protection locked="0"/>
    </xf>
    <xf numFmtId="0" fontId="3" fillId="0" borderId="0" xfId="0" applyFont="1" applyProtection="1">
      <protection locked="0"/>
    </xf>
    <xf numFmtId="0" fontId="0" fillId="0" borderId="18" xfId="0" applyBorder="1" applyProtection="1">
      <protection locked="0"/>
    </xf>
    <xf numFmtId="0" fontId="6" fillId="0" borderId="0" xfId="0" applyFont="1" applyProtection="1">
      <protection locked="0"/>
    </xf>
    <xf numFmtId="0" fontId="9" fillId="6" borderId="9" xfId="0" applyFont="1" applyFill="1" applyBorder="1" applyAlignment="1" applyProtection="1">
      <alignment horizontal="center"/>
      <protection locked="0"/>
    </xf>
    <xf numFmtId="0" fontId="9" fillId="6" borderId="43" xfId="0" applyFont="1" applyFill="1" applyBorder="1" applyAlignment="1" applyProtection="1">
      <alignment horizontal="center"/>
      <protection locked="0"/>
    </xf>
    <xf numFmtId="0" fontId="9" fillId="6" borderId="23" xfId="0" applyFont="1" applyFill="1" applyBorder="1" applyAlignment="1" applyProtection="1">
      <alignment horizontal="center"/>
      <protection locked="0"/>
    </xf>
    <xf numFmtId="0" fontId="1" fillId="3" borderId="37" xfId="0" applyFont="1" applyFill="1" applyBorder="1" applyAlignment="1" applyProtection="1">
      <alignment horizontal="center" wrapText="1"/>
      <protection locked="0"/>
    </xf>
    <xf numFmtId="0" fontId="1" fillId="3" borderId="31" xfId="0" applyFont="1" applyFill="1" applyBorder="1" applyAlignment="1" applyProtection="1">
      <alignment horizontal="center" wrapText="1"/>
      <protection locked="0"/>
    </xf>
    <xf numFmtId="0" fontId="1" fillId="7" borderId="25" xfId="0" applyFont="1" applyFill="1" applyBorder="1" applyAlignment="1">
      <alignment horizontal="center"/>
    </xf>
    <xf numFmtId="0" fontId="1" fillId="7" borderId="31" xfId="0" applyFont="1" applyFill="1" applyBorder="1" applyAlignment="1">
      <alignment horizontal="center" wrapText="1"/>
    </xf>
    <xf numFmtId="0" fontId="1" fillId="7" borderId="37" xfId="0" applyFont="1" applyFill="1" applyBorder="1" applyAlignment="1">
      <alignment horizontal="center" wrapText="1"/>
    </xf>
    <xf numFmtId="0" fontId="1" fillId="7" borderId="27" xfId="0" applyFont="1" applyFill="1" applyBorder="1" applyAlignment="1">
      <alignment horizontal="center" wrapText="1"/>
    </xf>
    <xf numFmtId="0" fontId="1" fillId="7" borderId="43" xfId="0" applyFont="1" applyFill="1" applyBorder="1" applyAlignment="1">
      <alignment horizontal="center" wrapText="1"/>
    </xf>
    <xf numFmtId="0" fontId="1" fillId="2" borderId="29" xfId="0" applyFont="1" applyFill="1" applyBorder="1" applyAlignment="1">
      <alignment horizontal="center" wrapText="1"/>
    </xf>
    <xf numFmtId="0" fontId="1" fillId="2" borderId="28" xfId="0" applyFont="1" applyFill="1" applyBorder="1" applyAlignment="1">
      <alignment horizontal="center" wrapText="1"/>
    </xf>
    <xf numFmtId="0" fontId="1" fillId="7" borderId="28" xfId="0" applyFont="1" applyFill="1" applyBorder="1" applyAlignment="1">
      <alignment horizontal="center" wrapText="1"/>
    </xf>
    <xf numFmtId="0" fontId="1" fillId="5" borderId="28" xfId="0" applyFont="1" applyFill="1" applyBorder="1" applyAlignment="1">
      <alignment horizontal="center" wrapText="1"/>
    </xf>
    <xf numFmtId="0" fontId="1" fillId="7" borderId="29" xfId="0" applyFont="1" applyFill="1" applyBorder="1" applyAlignment="1">
      <alignment horizontal="center" wrapText="1"/>
    </xf>
    <xf numFmtId="0" fontId="0" fillId="0" borderId="15" xfId="0" applyBorder="1" applyAlignment="1">
      <alignment vertical="center" wrapText="1"/>
    </xf>
    <xf numFmtId="0" fontId="0" fillId="0" borderId="44" xfId="0" applyBorder="1" applyAlignment="1">
      <alignment horizontal="center"/>
    </xf>
    <xf numFmtId="167" fontId="0" fillId="0" borderId="38" xfId="1" applyNumberFormat="1" applyFont="1" applyBorder="1" applyAlignment="1" applyProtection="1">
      <alignment horizontal="center"/>
    </xf>
    <xf numFmtId="166" fontId="0" fillId="0" borderId="38" xfId="0" applyNumberFormat="1" applyBorder="1" applyAlignment="1">
      <alignment horizontal="center"/>
    </xf>
    <xf numFmtId="166" fontId="0" fillId="0" borderId="38" xfId="0" applyNumberFormat="1" applyBorder="1" applyAlignment="1">
      <alignment horizontal="center" wrapText="1"/>
    </xf>
    <xf numFmtId="167" fontId="0" fillId="2" borderId="5" xfId="0" applyNumberFormat="1" applyFill="1" applyBorder="1" applyAlignment="1">
      <alignment horizontal="center" wrapText="1"/>
    </xf>
    <xf numFmtId="167" fontId="0" fillId="2" borderId="5" xfId="0" applyNumberFormat="1" applyFill="1" applyBorder="1" applyAlignment="1">
      <alignment horizontal="center"/>
    </xf>
    <xf numFmtId="166" fontId="0" fillId="0" borderId="38" xfId="0" applyNumberFormat="1" applyBorder="1" applyAlignment="1">
      <alignment horizontal="distributed"/>
    </xf>
    <xf numFmtId="168" fontId="0" fillId="0" borderId="38" xfId="0" applyNumberFormat="1" applyBorder="1"/>
    <xf numFmtId="167" fontId="0" fillId="2" borderId="7" xfId="0" applyNumberFormat="1" applyFill="1" applyBorder="1"/>
    <xf numFmtId="167" fontId="0" fillId="0" borderId="7" xfId="0" applyNumberFormat="1" applyBorder="1" applyAlignment="1">
      <alignment wrapText="1"/>
    </xf>
    <xf numFmtId="167" fontId="1" fillId="5" borderId="7" xfId="0" applyNumberFormat="1" applyFont="1" applyFill="1" applyBorder="1"/>
    <xf numFmtId="167" fontId="0" fillId="0" borderId="38" xfId="0" applyNumberFormat="1" applyBorder="1"/>
    <xf numFmtId="167" fontId="0" fillId="0" borderId="5" xfId="0" applyNumberFormat="1" applyBorder="1"/>
    <xf numFmtId="167" fontId="0" fillId="0" borderId="7" xfId="0" applyNumberFormat="1" applyBorder="1"/>
    <xf numFmtId="0" fontId="0" fillId="0" borderId="11" xfId="0" applyBorder="1" applyAlignment="1">
      <alignment vertical="center" wrapText="1"/>
    </xf>
    <xf numFmtId="0" fontId="0" fillId="0" borderId="45" xfId="0" applyBorder="1" applyAlignment="1">
      <alignment horizontal="center"/>
    </xf>
    <xf numFmtId="167" fontId="0" fillId="0" borderId="39" xfId="1" applyNumberFormat="1" applyFont="1" applyBorder="1" applyAlignment="1" applyProtection="1">
      <alignment horizontal="center"/>
    </xf>
    <xf numFmtId="166" fontId="0" fillId="0" borderId="39" xfId="0" applyNumberFormat="1" applyBorder="1" applyAlignment="1">
      <alignment horizontal="center"/>
    </xf>
    <xf numFmtId="167" fontId="0" fillId="2" borderId="3" xfId="0" applyNumberFormat="1" applyFill="1" applyBorder="1" applyAlignment="1">
      <alignment horizontal="center"/>
    </xf>
    <xf numFmtId="168" fontId="0" fillId="0" borderId="34" xfId="0" applyNumberFormat="1" applyBorder="1"/>
    <xf numFmtId="168" fontId="0" fillId="0" borderId="39" xfId="0" applyNumberFormat="1" applyBorder="1"/>
    <xf numFmtId="167" fontId="0" fillId="2" borderId="3" xfId="0" applyNumberFormat="1" applyFill="1" applyBorder="1" applyAlignment="1">
      <alignment horizontal="center" wrapText="1"/>
    </xf>
    <xf numFmtId="167" fontId="0" fillId="2" borderId="6" xfId="0" applyNumberFormat="1" applyFill="1" applyBorder="1"/>
    <xf numFmtId="167" fontId="0" fillId="0" borderId="6" xfId="0" applyNumberFormat="1" applyBorder="1" applyAlignment="1">
      <alignment wrapText="1"/>
    </xf>
    <xf numFmtId="167" fontId="1" fillId="5" borderId="6" xfId="0" applyNumberFormat="1" applyFont="1" applyFill="1" applyBorder="1"/>
    <xf numFmtId="167" fontId="0" fillId="0" borderId="39" xfId="0" applyNumberFormat="1" applyBorder="1"/>
    <xf numFmtId="167" fontId="0" fillId="0" borderId="3" xfId="0" applyNumberFormat="1" applyBorder="1"/>
    <xf numFmtId="0" fontId="0" fillId="0" borderId="13" xfId="0" applyBorder="1" applyAlignment="1">
      <alignment vertical="center" wrapText="1"/>
    </xf>
    <xf numFmtId="167" fontId="0" fillId="0" borderId="6" xfId="0" applyNumberFormat="1" applyBorder="1"/>
    <xf numFmtId="166" fontId="0" fillId="0" borderId="35" xfId="0" applyNumberFormat="1" applyBorder="1" applyAlignment="1">
      <alignment horizontal="center" wrapText="1"/>
    </xf>
    <xf numFmtId="167" fontId="0" fillId="0" borderId="38" xfId="0" applyNumberFormat="1" applyBorder="1" applyAlignment="1">
      <alignment wrapText="1"/>
    </xf>
    <xf numFmtId="167" fontId="0" fillId="0" borderId="5" xfId="0" applyNumberFormat="1" applyBorder="1" applyAlignment="1">
      <alignment wrapText="1"/>
    </xf>
    <xf numFmtId="166" fontId="0" fillId="0" borderId="33" xfId="0" applyNumberFormat="1" applyBorder="1" applyAlignment="1">
      <alignment horizontal="center" wrapText="1"/>
    </xf>
    <xf numFmtId="167" fontId="0" fillId="0" borderId="8" xfId="0" applyNumberFormat="1" applyBorder="1"/>
    <xf numFmtId="166" fontId="0" fillId="0" borderId="34" xfId="0" applyNumberFormat="1" applyBorder="1" applyAlignment="1">
      <alignment horizontal="center" wrapText="1"/>
    </xf>
    <xf numFmtId="167" fontId="0" fillId="0" borderId="39" xfId="0" applyNumberFormat="1" applyBorder="1" applyAlignment="1">
      <alignment wrapText="1"/>
    </xf>
    <xf numFmtId="167" fontId="0" fillId="0" borderId="3" xfId="0" applyNumberFormat="1" applyBorder="1" applyAlignment="1">
      <alignment wrapText="1"/>
    </xf>
    <xf numFmtId="0" fontId="0" fillId="0" borderId="46" xfId="0" applyBorder="1" applyAlignment="1">
      <alignment horizontal="center"/>
    </xf>
    <xf numFmtId="166" fontId="0" fillId="0" borderId="38" xfId="0" applyNumberFormat="1" applyBorder="1" applyAlignment="1">
      <alignment horizontal="right" wrapText="1"/>
    </xf>
    <xf numFmtId="166" fontId="0" fillId="0" borderId="39" xfId="0" applyNumberFormat="1" applyBorder="1" applyAlignment="1">
      <alignment horizontal="center" wrapText="1"/>
    </xf>
    <xf numFmtId="167" fontId="0" fillId="2" borderId="7" xfId="0" applyNumberFormat="1" applyFill="1" applyBorder="1" applyAlignment="1">
      <alignment wrapText="1"/>
    </xf>
    <xf numFmtId="166" fontId="0" fillId="0" borderId="38" xfId="0" applyNumberFormat="1" applyBorder="1" applyAlignment="1">
      <alignment wrapText="1"/>
    </xf>
    <xf numFmtId="167" fontId="0" fillId="2" borderId="5" xfId="0" applyNumberFormat="1" applyFill="1" applyBorder="1" applyAlignment="1">
      <alignment wrapText="1"/>
    </xf>
    <xf numFmtId="0" fontId="0" fillId="0" borderId="13" xfId="0" applyBorder="1" applyAlignment="1">
      <alignment vertical="center"/>
    </xf>
    <xf numFmtId="0" fontId="0" fillId="0" borderId="15" xfId="0" applyBorder="1" applyAlignment="1">
      <alignment vertical="center"/>
    </xf>
    <xf numFmtId="0" fontId="0" fillId="0" borderId="11" xfId="0" applyBorder="1" applyAlignment="1">
      <alignment vertical="center"/>
    </xf>
    <xf numFmtId="0" fontId="0" fillId="0" borderId="17" xfId="0" applyBorder="1" applyAlignment="1">
      <alignment vertical="center" wrapText="1"/>
    </xf>
    <xf numFmtId="0" fontId="0" fillId="0" borderId="47" xfId="0" applyBorder="1" applyAlignment="1">
      <alignment horizontal="center"/>
    </xf>
    <xf numFmtId="167" fontId="0" fillId="0" borderId="42" xfId="1" applyNumberFormat="1" applyFont="1" applyBorder="1" applyAlignment="1" applyProtection="1">
      <alignment horizontal="center"/>
    </xf>
    <xf numFmtId="166" fontId="0" fillId="0" borderId="42" xfId="0" applyNumberFormat="1" applyBorder="1" applyAlignment="1">
      <alignment horizontal="center"/>
    </xf>
    <xf numFmtId="167" fontId="0" fillId="2" borderId="20" xfId="0" applyNumberFormat="1" applyFill="1" applyBorder="1" applyAlignment="1">
      <alignment horizontal="center"/>
    </xf>
    <xf numFmtId="168" fontId="0" fillId="0" borderId="42" xfId="0" applyNumberFormat="1" applyBorder="1"/>
    <xf numFmtId="167" fontId="0" fillId="2" borderId="20" xfId="0" applyNumberFormat="1" applyFill="1" applyBorder="1" applyAlignment="1">
      <alignment horizontal="center" wrapText="1"/>
    </xf>
    <xf numFmtId="167" fontId="0" fillId="2" borderId="19" xfId="0" applyNumberFormat="1" applyFill="1" applyBorder="1"/>
    <xf numFmtId="167" fontId="0" fillId="0" borderId="19" xfId="0" applyNumberFormat="1" applyBorder="1" applyAlignment="1">
      <alignment wrapText="1"/>
    </xf>
    <xf numFmtId="167" fontId="1" fillId="5" borderId="19" xfId="0" applyNumberFormat="1" applyFont="1" applyFill="1" applyBorder="1"/>
    <xf numFmtId="167" fontId="0" fillId="0" borderId="42" xfId="0" applyNumberFormat="1" applyBorder="1"/>
    <xf numFmtId="167" fontId="0" fillId="0" borderId="20" xfId="0" applyNumberFormat="1" applyBorder="1"/>
    <xf numFmtId="167" fontId="0" fillId="2" borderId="5" xfId="0" applyNumberFormat="1" applyFill="1" applyBorder="1"/>
    <xf numFmtId="167" fontId="0" fillId="2" borderId="3" xfId="0" applyNumberFormat="1" applyFill="1" applyBorder="1"/>
    <xf numFmtId="167" fontId="0" fillId="2" borderId="3" xfId="0" applyNumberFormat="1" applyFill="1" applyBorder="1" applyAlignment="1">
      <alignment wrapText="1"/>
    </xf>
    <xf numFmtId="167" fontId="0" fillId="2" borderId="4" xfId="0" applyNumberFormat="1" applyFill="1" applyBorder="1"/>
    <xf numFmtId="167" fontId="0" fillId="2" borderId="4" xfId="0" applyNumberFormat="1" applyFill="1" applyBorder="1" applyAlignment="1">
      <alignment wrapText="1"/>
    </xf>
    <xf numFmtId="167" fontId="0" fillId="2" borderId="20" xfId="0" applyNumberFormat="1" applyFill="1" applyBorder="1"/>
    <xf numFmtId="0" fontId="1" fillId="7" borderId="26" xfId="0" applyFont="1" applyFill="1" applyBorder="1" applyAlignment="1">
      <alignment horizontal="center" wrapText="1"/>
    </xf>
    <xf numFmtId="167" fontId="0" fillId="0" borderId="19" xfId="0" applyNumberFormat="1" applyBorder="1"/>
    <xf numFmtId="0" fontId="1" fillId="5" borderId="30" xfId="0" applyFont="1" applyFill="1" applyBorder="1" applyAlignment="1">
      <alignment horizontal="center" wrapText="1"/>
    </xf>
    <xf numFmtId="3" fontId="1" fillId="5" borderId="14" xfId="0" applyNumberFormat="1" applyFont="1" applyFill="1" applyBorder="1"/>
    <xf numFmtId="3" fontId="1" fillId="5" borderId="12" xfId="0" applyNumberFormat="1" applyFont="1" applyFill="1" applyBorder="1"/>
    <xf numFmtId="167" fontId="1" fillId="5" borderId="7" xfId="0" applyNumberFormat="1" applyFont="1" applyFill="1" applyBorder="1" applyAlignment="1">
      <alignment wrapText="1"/>
    </xf>
    <xf numFmtId="167" fontId="0" fillId="2" borderId="8" xfId="0" applyNumberFormat="1" applyFill="1" applyBorder="1"/>
    <xf numFmtId="167" fontId="1" fillId="5" borderId="6" xfId="0" applyNumberFormat="1" applyFont="1" applyFill="1" applyBorder="1" applyAlignment="1">
      <alignment wrapText="1"/>
    </xf>
    <xf numFmtId="3" fontId="1" fillId="5" borderId="16" xfId="0" applyNumberFormat="1" applyFont="1" applyFill="1" applyBorder="1"/>
    <xf numFmtId="3" fontId="1" fillId="5" borderId="12" xfId="0" applyNumberFormat="1" applyFont="1" applyFill="1" applyBorder="1" applyAlignment="1">
      <alignment wrapText="1"/>
    </xf>
    <xf numFmtId="3" fontId="1" fillId="5" borderId="21" xfId="0" applyNumberFormat="1" applyFont="1" applyFill="1" applyBorder="1"/>
    <xf numFmtId="0" fontId="19" fillId="0" borderId="0" xfId="0" applyFont="1"/>
    <xf numFmtId="0" fontId="10" fillId="0" borderId="0" xfId="0" applyFont="1" applyAlignment="1">
      <alignment horizontal="center"/>
    </xf>
    <xf numFmtId="0" fontId="10" fillId="0" borderId="1" xfId="0" applyFont="1" applyBorder="1" applyAlignment="1">
      <alignment horizontal="center"/>
    </xf>
    <xf numFmtId="0" fontId="9" fillId="9" borderId="50" xfId="0" applyFont="1" applyFill="1" applyBorder="1" applyAlignment="1">
      <alignment horizontal="center"/>
    </xf>
    <xf numFmtId="0" fontId="9" fillId="9" borderId="51" xfId="0" applyFont="1" applyFill="1" applyBorder="1" applyAlignment="1">
      <alignment horizontal="center"/>
    </xf>
    <xf numFmtId="0" fontId="9" fillId="9" borderId="52" xfId="0" applyFont="1" applyFill="1" applyBorder="1" applyAlignment="1">
      <alignment horizontal="center"/>
    </xf>
    <xf numFmtId="0" fontId="9" fillId="9" borderId="50" xfId="0" applyFont="1" applyFill="1" applyBorder="1" applyAlignment="1">
      <alignment horizontal="center" vertical="center"/>
    </xf>
    <xf numFmtId="0" fontId="9" fillId="9" borderId="51" xfId="0" applyFont="1" applyFill="1" applyBorder="1" applyAlignment="1">
      <alignment horizontal="center" vertical="center"/>
    </xf>
    <xf numFmtId="0" fontId="9" fillId="9" borderId="52" xfId="0" applyFont="1" applyFill="1" applyBorder="1" applyAlignment="1">
      <alignment horizontal="center" vertical="center"/>
    </xf>
    <xf numFmtId="169" fontId="0" fillId="0" borderId="35" xfId="0" applyNumberFormat="1" applyBorder="1" applyAlignment="1">
      <alignment horizontal="center" vertical="center"/>
    </xf>
    <xf numFmtId="169" fontId="0" fillId="0" borderId="33" xfId="0" applyNumberFormat="1" applyBorder="1" applyAlignment="1">
      <alignment horizontal="center" vertical="center"/>
    </xf>
    <xf numFmtId="169" fontId="0" fillId="0" borderId="34" xfId="0" applyNumberFormat="1" applyBorder="1" applyAlignment="1">
      <alignment horizontal="center" vertical="center"/>
    </xf>
    <xf numFmtId="3" fontId="0" fillId="0" borderId="35" xfId="0" applyNumberForma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3" fontId="0" fillId="0" borderId="40" xfId="0" applyNumberForma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165" fontId="0" fillId="0" borderId="40" xfId="0" applyNumberFormat="1" applyBorder="1" applyAlignment="1">
      <alignment horizontal="center" vertical="center"/>
    </xf>
    <xf numFmtId="165" fontId="0" fillId="0" borderId="38" xfId="0" applyNumberFormat="1" applyBorder="1" applyAlignment="1">
      <alignment horizontal="center" vertical="center"/>
    </xf>
    <xf numFmtId="165" fontId="0" fillId="0" borderId="39" xfId="0" applyNumberFormat="1" applyBorder="1" applyAlignment="1">
      <alignment horizontal="center" vertical="center"/>
    </xf>
    <xf numFmtId="2" fontId="0" fillId="0" borderId="2" xfId="0" applyNumberFormat="1" applyBorder="1" applyAlignment="1">
      <alignment horizontal="center" vertical="center"/>
    </xf>
    <xf numFmtId="2" fontId="0" fillId="0" borderId="0" xfId="0" applyNumberFormat="1" applyAlignment="1">
      <alignment horizontal="center" vertical="center"/>
    </xf>
    <xf numFmtId="2" fontId="0" fillId="0" borderId="1" xfId="0" applyNumberFormat="1" applyBorder="1" applyAlignment="1">
      <alignment horizontal="center" vertical="center"/>
    </xf>
    <xf numFmtId="49" fontId="0" fillId="0" borderId="35" xfId="0" applyNumberFormat="1" applyBorder="1" applyAlignment="1">
      <alignment horizontal="center" vertical="center" wrapText="1"/>
    </xf>
    <xf numFmtId="49" fontId="0" fillId="0" borderId="33" xfId="0" applyNumberFormat="1" applyBorder="1" applyAlignment="1">
      <alignment horizontal="center" vertical="center" wrapText="1"/>
    </xf>
    <xf numFmtId="49" fontId="0" fillId="0" borderId="34" xfId="0" applyNumberFormat="1" applyBorder="1" applyAlignment="1">
      <alignment horizontal="center" vertical="center" wrapText="1"/>
    </xf>
    <xf numFmtId="9" fontId="7" fillId="0" borderId="40" xfId="2" applyFont="1" applyBorder="1" applyAlignment="1" applyProtection="1">
      <alignment horizontal="center" vertical="center"/>
    </xf>
    <xf numFmtId="9" fontId="7" fillId="0" borderId="38" xfId="2" applyFont="1" applyBorder="1" applyAlignment="1" applyProtection="1">
      <alignment horizontal="center" vertical="center"/>
    </xf>
    <xf numFmtId="9" fontId="7" fillId="0" borderId="39" xfId="2" applyFont="1" applyBorder="1" applyAlignment="1" applyProtection="1">
      <alignment horizontal="center" vertical="center"/>
    </xf>
    <xf numFmtId="9" fontId="0" fillId="0" borderId="40" xfId="2" applyFont="1" applyBorder="1" applyAlignment="1" applyProtection="1">
      <alignment horizontal="center" vertical="center"/>
    </xf>
    <xf numFmtId="9" fontId="0" fillId="0" borderId="38" xfId="2" applyFont="1" applyBorder="1" applyAlignment="1" applyProtection="1">
      <alignment horizontal="center" vertical="center"/>
    </xf>
    <xf numFmtId="9" fontId="0" fillId="0" borderId="39" xfId="2" applyFont="1" applyBorder="1" applyAlignment="1" applyProtection="1">
      <alignment horizontal="center" vertical="center"/>
    </xf>
    <xf numFmtId="37" fontId="0" fillId="0" borderId="35" xfId="0" applyNumberFormat="1" applyBorder="1" applyAlignment="1">
      <alignment horizontal="center" vertical="center" wrapText="1"/>
    </xf>
    <xf numFmtId="37" fontId="0" fillId="0" borderId="33" xfId="0" applyNumberFormat="1" applyBorder="1" applyAlignment="1">
      <alignment horizontal="center" vertical="center" wrapText="1"/>
    </xf>
    <xf numFmtId="37" fontId="0" fillId="0" borderId="34" xfId="0" applyNumberFormat="1" applyBorder="1" applyAlignment="1">
      <alignment horizontal="center" vertical="center" wrapText="1"/>
    </xf>
    <xf numFmtId="3" fontId="0" fillId="0" borderId="33" xfId="0" applyNumberFormat="1" applyBorder="1" applyAlignment="1">
      <alignment horizontal="center" vertical="center"/>
    </xf>
    <xf numFmtId="3" fontId="0" fillId="0" borderId="38" xfId="0" applyNumberFormat="1" applyBorder="1" applyAlignment="1">
      <alignment horizontal="center" vertical="center"/>
    </xf>
    <xf numFmtId="169" fontId="0" fillId="0" borderId="38" xfId="0" applyNumberFormat="1" applyBorder="1" applyAlignment="1">
      <alignment horizontal="center" vertical="center"/>
    </xf>
    <xf numFmtId="169" fontId="0" fillId="0" borderId="39" xfId="0" applyNumberFormat="1" applyBorder="1" applyAlignment="1">
      <alignment horizontal="center" vertical="center"/>
    </xf>
    <xf numFmtId="169" fontId="0" fillId="0" borderId="40" xfId="0" applyNumberFormat="1" applyBorder="1" applyAlignment="1">
      <alignment horizontal="center" vertical="center"/>
    </xf>
    <xf numFmtId="167" fontId="0" fillId="0" borderId="35" xfId="0" applyNumberFormat="1" applyBorder="1" applyAlignment="1">
      <alignment horizontal="center" vertical="center" wrapText="1"/>
    </xf>
    <xf numFmtId="167" fontId="0" fillId="0" borderId="33" xfId="0" applyNumberFormat="1" applyBorder="1" applyAlignment="1">
      <alignment horizontal="center" vertical="center" wrapText="1"/>
    </xf>
    <xf numFmtId="167" fontId="0" fillId="0" borderId="34" xfId="0" applyNumberFormat="1" applyBorder="1" applyAlignment="1">
      <alignment horizontal="center" vertical="center" wrapText="1"/>
    </xf>
    <xf numFmtId="9" fontId="0" fillId="4" borderId="40" xfId="2" applyFont="1" applyFill="1" applyBorder="1" applyAlignment="1" applyProtection="1">
      <alignment horizontal="center" vertical="center"/>
    </xf>
    <xf numFmtId="9" fontId="0" fillId="4" borderId="38" xfId="2" applyFont="1" applyFill="1" applyBorder="1" applyAlignment="1" applyProtection="1">
      <alignment horizontal="center" vertical="center"/>
    </xf>
    <xf numFmtId="9" fontId="0" fillId="4" borderId="39" xfId="2" applyFont="1" applyFill="1" applyBorder="1" applyAlignment="1" applyProtection="1">
      <alignment horizontal="center" vertical="center"/>
    </xf>
    <xf numFmtId="49" fontId="5" fillId="0" borderId="33" xfId="0" applyNumberFormat="1" applyFont="1" applyBorder="1" applyAlignment="1">
      <alignment horizontal="center" vertical="center" wrapText="1"/>
    </xf>
    <xf numFmtId="49" fontId="5" fillId="0" borderId="34" xfId="0" applyNumberFormat="1" applyFont="1" applyBorder="1" applyAlignment="1">
      <alignment horizontal="center" vertical="center" wrapText="1"/>
    </xf>
    <xf numFmtId="2" fontId="0" fillId="0" borderId="18" xfId="0" applyNumberForma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37" fontId="0" fillId="0" borderId="41" xfId="0" applyNumberFormat="1" applyBorder="1" applyAlignment="1">
      <alignment horizontal="center" vertical="center" wrapText="1"/>
    </xf>
    <xf numFmtId="49" fontId="5" fillId="0" borderId="35" xfId="0" applyNumberFormat="1" applyFont="1" applyBorder="1" applyAlignment="1">
      <alignment horizontal="center" vertical="center" wrapText="1"/>
    </xf>
    <xf numFmtId="9" fontId="0" fillId="0" borderId="42" xfId="2" applyFont="1" applyBorder="1" applyAlignment="1" applyProtection="1">
      <alignment horizontal="center" vertical="center"/>
    </xf>
    <xf numFmtId="3" fontId="0" fillId="0" borderId="32" xfId="0" applyNumberFormat="1" applyBorder="1" applyAlignment="1">
      <alignment horizontal="center" vertical="center"/>
    </xf>
    <xf numFmtId="3" fontId="0" fillId="0" borderId="36" xfId="0" applyNumberFormat="1" applyBorder="1" applyAlignment="1">
      <alignment horizontal="center" vertical="center"/>
    </xf>
    <xf numFmtId="165" fontId="0" fillId="0" borderId="36" xfId="0" applyNumberFormat="1" applyBorder="1" applyAlignment="1">
      <alignment horizontal="center" vertical="center"/>
    </xf>
    <xf numFmtId="165" fontId="0" fillId="0" borderId="42" xfId="0" applyNumberFormat="1" applyBorder="1" applyAlignment="1">
      <alignment horizontal="center" vertical="center"/>
    </xf>
    <xf numFmtId="9" fontId="0" fillId="3" borderId="35" xfId="2" applyFont="1" applyFill="1" applyBorder="1" applyAlignment="1" applyProtection="1">
      <alignment horizontal="center" vertical="center"/>
      <protection locked="0"/>
    </xf>
    <xf numFmtId="9" fontId="0" fillId="3" borderId="33" xfId="2" applyFont="1" applyFill="1" applyBorder="1" applyAlignment="1" applyProtection="1">
      <alignment horizontal="center" vertical="center"/>
      <protection locked="0"/>
    </xf>
    <xf numFmtId="9" fontId="0" fillId="3" borderId="34" xfId="2" applyFont="1" applyFill="1" applyBorder="1" applyAlignment="1" applyProtection="1">
      <alignment horizontal="center" vertical="center"/>
      <protection locked="0"/>
    </xf>
    <xf numFmtId="9" fontId="0" fillId="3" borderId="40" xfId="2" applyFont="1" applyFill="1" applyBorder="1" applyAlignment="1" applyProtection="1">
      <alignment horizontal="center" vertical="center"/>
      <protection locked="0"/>
    </xf>
    <xf numFmtId="9" fontId="0" fillId="3" borderId="38" xfId="2" applyFont="1" applyFill="1" applyBorder="1" applyAlignment="1" applyProtection="1">
      <alignment horizontal="center" vertical="center"/>
      <protection locked="0"/>
    </xf>
    <xf numFmtId="9" fontId="0" fillId="3" borderId="39" xfId="2" applyFont="1" applyFill="1" applyBorder="1" applyAlignment="1" applyProtection="1">
      <alignment horizontal="center" vertical="center"/>
      <protection locked="0"/>
    </xf>
    <xf numFmtId="169" fontId="0" fillId="0" borderId="42" xfId="0" applyNumberFormat="1" applyBorder="1" applyAlignment="1">
      <alignment horizontal="center" vertical="center"/>
    </xf>
    <xf numFmtId="169" fontId="0" fillId="0" borderId="41" xfId="0" applyNumberFormat="1" applyBorder="1" applyAlignment="1">
      <alignment horizontal="center" vertical="center"/>
    </xf>
    <xf numFmtId="9" fontId="8" fillId="0" borderId="40" xfId="2" applyFont="1" applyBorder="1" applyAlignment="1" applyProtection="1">
      <alignment horizontal="center" vertical="center"/>
    </xf>
    <xf numFmtId="9" fontId="8" fillId="0" borderId="38" xfId="2" applyFont="1" applyBorder="1" applyAlignment="1" applyProtection="1">
      <alignment horizontal="center" vertical="center"/>
    </xf>
    <xf numFmtId="9" fontId="8" fillId="0" borderId="39" xfId="2" applyFont="1" applyBorder="1" applyAlignment="1" applyProtection="1">
      <alignment horizontal="center" vertical="center"/>
    </xf>
    <xf numFmtId="9" fontId="7" fillId="3" borderId="38" xfId="2" applyFont="1" applyFill="1" applyBorder="1" applyAlignment="1" applyProtection="1">
      <alignment horizontal="center" vertical="center"/>
      <protection locked="0"/>
    </xf>
    <xf numFmtId="9" fontId="7" fillId="3" borderId="39" xfId="2" applyFont="1" applyFill="1" applyBorder="1" applyAlignment="1" applyProtection="1">
      <alignment horizontal="center" vertical="center"/>
      <protection locked="0"/>
    </xf>
    <xf numFmtId="9" fontId="7" fillId="3" borderId="40" xfId="2" applyFont="1" applyFill="1" applyBorder="1" applyAlignment="1" applyProtection="1">
      <alignment horizontal="center" vertical="center"/>
      <protection locked="0"/>
    </xf>
    <xf numFmtId="9" fontId="0" fillId="3" borderId="41" xfId="2" applyFont="1" applyFill="1" applyBorder="1" applyAlignment="1" applyProtection="1">
      <alignment horizontal="center" vertical="center"/>
      <protection locked="0"/>
    </xf>
    <xf numFmtId="9" fontId="7" fillId="3" borderId="42" xfId="2" applyFont="1" applyFill="1" applyBorder="1" applyAlignment="1" applyProtection="1">
      <alignment horizontal="center" vertical="center"/>
      <protection locked="0"/>
    </xf>
    <xf numFmtId="0" fontId="0" fillId="0" borderId="35" xfId="0" applyBorder="1" applyAlignment="1">
      <alignment horizontal="center" vertical="center"/>
    </xf>
    <xf numFmtId="0" fontId="0" fillId="0" borderId="40" xfId="0" applyBorder="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2" fontId="0" fillId="0" borderId="3" xfId="0" applyNumberFormat="1" applyBorder="1" applyAlignment="1">
      <alignment horizontal="center" vertical="center"/>
    </xf>
    <xf numFmtId="0" fontId="9" fillId="6" borderId="22" xfId="0" applyFont="1" applyFill="1" applyBorder="1" applyAlignment="1" applyProtection="1">
      <alignment horizontal="center"/>
      <protection locked="0"/>
    </xf>
    <xf numFmtId="0" fontId="9" fillId="6" borderId="10" xfId="0" applyFont="1" applyFill="1" applyBorder="1" applyAlignment="1" applyProtection="1">
      <alignment horizontal="center"/>
      <protection locked="0"/>
    </xf>
    <xf numFmtId="0" fontId="9" fillId="6" borderId="48" xfId="0" applyFont="1" applyFill="1" applyBorder="1" applyAlignment="1" applyProtection="1">
      <alignment horizontal="center"/>
      <protection locked="0"/>
    </xf>
    <xf numFmtId="0" fontId="9" fillId="6" borderId="27" xfId="0" applyFont="1" applyFill="1" applyBorder="1" applyAlignment="1" applyProtection="1">
      <alignment horizontal="center"/>
      <protection locked="0"/>
    </xf>
    <xf numFmtId="0" fontId="9" fillId="6" borderId="29" xfId="0" applyFont="1" applyFill="1" applyBorder="1" applyAlignment="1" applyProtection="1">
      <alignment horizontal="center"/>
      <protection locked="0"/>
    </xf>
    <xf numFmtId="0" fontId="9" fillId="6" borderId="24" xfId="0" applyFont="1" applyFill="1" applyBorder="1" applyAlignment="1" applyProtection="1">
      <alignment horizontal="center"/>
      <protection locked="0"/>
    </xf>
    <xf numFmtId="0" fontId="7" fillId="0" borderId="53" xfId="0" applyFont="1" applyBorder="1" applyAlignment="1">
      <alignment horizontal="center"/>
    </xf>
    <xf numFmtId="0" fontId="7" fillId="0" borderId="54" xfId="0" applyFont="1" applyBorder="1" applyAlignment="1">
      <alignment horizontal="center"/>
    </xf>
    <xf numFmtId="0" fontId="7" fillId="0" borderId="55" xfId="0" applyFont="1" applyBorder="1" applyAlignment="1">
      <alignment horizontal="center"/>
    </xf>
    <xf numFmtId="0" fontId="1" fillId="0" borderId="23" xfId="0" applyFont="1" applyBorder="1" applyAlignment="1">
      <alignment horizontal="center"/>
    </xf>
    <xf numFmtId="0" fontId="1" fillId="0" borderId="68" xfId="0" applyFont="1" applyBorder="1" applyAlignment="1">
      <alignment horizontal="center"/>
    </xf>
    <xf numFmtId="9" fontId="7" fillId="0" borderId="8" xfId="2" applyFont="1" applyBorder="1" applyAlignment="1">
      <alignment horizontal="center"/>
    </xf>
    <xf numFmtId="9" fontId="7" fillId="0" borderId="0" xfId="2" applyFont="1" applyBorder="1" applyAlignment="1">
      <alignment horizontal="center"/>
    </xf>
    <xf numFmtId="9" fontId="7" fillId="0" borderId="14" xfId="2" applyFont="1" applyBorder="1" applyAlignment="1">
      <alignment horizontal="center"/>
    </xf>
    <xf numFmtId="0" fontId="7" fillId="0" borderId="8" xfId="0" applyFont="1" applyBorder="1" applyAlignment="1">
      <alignment horizontal="center"/>
    </xf>
    <xf numFmtId="0" fontId="7" fillId="0" borderId="0" xfId="0" applyFont="1" applyAlignment="1">
      <alignment horizontal="center"/>
    </xf>
    <xf numFmtId="0" fontId="7" fillId="0" borderId="5" xfId="0" applyFont="1" applyBorder="1" applyAlignment="1">
      <alignment horizontal="center"/>
    </xf>
    <xf numFmtId="0" fontId="1" fillId="0" borderId="9" xfId="0" applyFont="1" applyBorder="1" applyAlignment="1">
      <alignment horizontal="center"/>
    </xf>
    <xf numFmtId="0" fontId="1" fillId="0" borderId="17" xfId="0" applyFont="1" applyBorder="1" applyAlignment="1">
      <alignment horizontal="center"/>
    </xf>
    <xf numFmtId="0" fontId="1" fillId="0" borderId="56" xfId="0" applyFont="1" applyBorder="1" applyAlignment="1">
      <alignment horizontal="center" wrapText="1"/>
    </xf>
    <xf numFmtId="0" fontId="1" fillId="0" borderId="57" xfId="0" applyFont="1" applyBorder="1" applyAlignment="1">
      <alignment horizontal="center" wrapText="1"/>
    </xf>
    <xf numFmtId="0" fontId="1" fillId="0" borderId="58" xfId="0" applyFont="1" applyBorder="1" applyAlignment="1">
      <alignment horizontal="center" wrapText="1"/>
    </xf>
    <xf numFmtId="0" fontId="1" fillId="0" borderId="57" xfId="0" applyFont="1" applyBorder="1" applyAlignment="1">
      <alignment horizontal="center"/>
    </xf>
    <xf numFmtId="0" fontId="1" fillId="0" borderId="58" xfId="0" applyFont="1" applyBorder="1" applyAlignment="1">
      <alignment horizontal="center"/>
    </xf>
    <xf numFmtId="0" fontId="1" fillId="0" borderId="16" xfId="0" applyFont="1" applyBorder="1" applyAlignment="1">
      <alignment horizontal="center"/>
    </xf>
    <xf numFmtId="0" fontId="1" fillId="0" borderId="69" xfId="0" applyFont="1" applyBorder="1" applyAlignment="1">
      <alignment horizontal="center"/>
    </xf>
    <xf numFmtId="0" fontId="1" fillId="0" borderId="70" xfId="0" applyFont="1" applyBorder="1" applyAlignment="1">
      <alignment horizontal="center"/>
    </xf>
    <xf numFmtId="0" fontId="1" fillId="0" borderId="56" xfId="0" applyFont="1" applyBorder="1" applyAlignment="1">
      <alignment horizontal="center"/>
    </xf>
  </cellXfs>
  <cellStyles count="3">
    <cellStyle name="Comma" xfId="1" builtinId="3"/>
    <cellStyle name="Normal" xfId="0" builtinId="0"/>
    <cellStyle name="Percent" xfId="2" builtinId="5"/>
  </cellStyles>
  <dxfs count="7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Asamoah" refreshedDate="45532.699275578707" createdVersion="8" refreshedVersion="8" minRefreshableVersion="3" recordCount="190" xr:uid="{9EA5B8FF-9C6C-4D65-B040-641E74A4E560}">
  <cacheSource type="worksheet">
    <worksheetSource ref="A5:AI195" sheet="2. Forecast sheet"/>
  </cacheSource>
  <cacheFields count="35">
    <cacheField name="Occupation" numFmtId="0">
      <sharedItems count="38">
        <s v="Addictions Counsellors"/>
        <s v="Advanced Care Paramedics"/>
        <s v="Anaesthesia Assistants"/>
        <s v="Audiologists"/>
        <s v="Cardiology Technologists"/>
        <s v="Cardiopulmonary Function Technologists"/>
        <s v="Cardiovascular Technologists"/>
        <s v="Clinical Genetics Technologists"/>
        <s v="Combined Lab &amp; X-Ray Technicians"/>
        <s v="Continuing Care Assistants"/>
        <s v="Cooks"/>
        <s v="Diagnostic Cardiac Sonographers"/>
        <s v="Diagnostic Medical Sonographers"/>
        <s v="Dietitians"/>
        <s v="Electro-Neurophysiology Technologists"/>
        <s v="Health Information Management Practitioners"/>
        <s v="Licensed Practical Nurses"/>
        <s v="Magnetic Resonance Imaging Technologists"/>
        <s v="Medical Laboratory Assistants"/>
        <s v="Medical Laboratory Technologists"/>
        <s v="Medical Radiation Technologists"/>
        <s v="Mental Health Therapists"/>
        <s v="Nuclear Medicine Technologists"/>
        <s v="Nurse Practitioners"/>
        <s v="Nutritionists"/>
        <s v="Occupational Therapists"/>
        <s v="Perfusionists"/>
        <s v="Pharmacists"/>
        <s v="Pharmacy Technicians"/>
        <s v="Physical Therapists"/>
        <s v="Primary Care Paramedics"/>
        <s v="Psychologists"/>
        <s v="Public Health Inspectors"/>
        <s v="Recreation Therapists"/>
        <s v="Registered Nurses/Registered Psychiatric Nurses"/>
        <s v="Respiratory Therapists"/>
        <s v="Social Workers"/>
        <s v="Speech Language Pathologists"/>
      </sharedItems>
    </cacheField>
    <cacheField name="Total Practicing Licenses in 2023-24" numFmtId="0">
      <sharedItems containsBlank="1" containsMixedTypes="1" containsNumber="1" containsInteger="1" minValue="43" maxValue="14031"/>
    </cacheField>
    <cacheField name="SHA Headcounts as of 31Mar2024" numFmtId="0">
      <sharedItems containsString="0" containsBlank="1" containsNumber="1" containsInteger="1" minValue="5" maxValue="10927"/>
    </cacheField>
    <cacheField name="SHA Paid FTEs, 2023-24 Fiscal Year" numFmtId="165">
      <sharedItems containsString="0" containsBlank="1" containsNumber="1" minValue="5" maxValue="8110.8"/>
    </cacheField>
    <cacheField name="SHA Headcount to FTE Ratio_5-Year Avg (casual employees excluded)" numFmtId="2">
      <sharedItems containsString="0" containsBlank="1" containsNumber="1" minValue="0.9" maxValue="1.47"/>
    </cacheField>
    <cacheField name="Forecast Year" numFmtId="0">
      <sharedItems count="5">
        <s v="2024-25"/>
        <s v="2025-26"/>
        <s v="2026-27"/>
        <s v="2027-28"/>
        <s v="2028-29"/>
      </sharedItems>
    </cacheField>
    <cacheField name="AESB's Projected Population" numFmtId="167">
      <sharedItems containsSemiMixedTypes="0" containsString="0" containsNumber="1" minValue="1267400" maxValue="1343700.000001"/>
    </cacheField>
    <cacheField name="SHA Paid FTE per Capita Ratio (5-year Avg)" numFmtId="169">
      <sharedItems containsString="0" containsBlank="1" containsNumber="1" minValue="3.9055491355519065E-6" maxValue="5.8479012728052185E-3"/>
    </cacheField>
    <cacheField name="Projected FTEs based FTEs per Capita Ratio" numFmtId="166">
      <sharedItems containsSemiMixedTypes="0" containsString="0" containsNumber="1" minValue="4.9498929743984865" maxValue="7857.8249402742204"/>
    </cacheField>
    <cacheField name="Demand Due to Population Growth (FTEs)" numFmtId="166">
      <sharedItems containsSemiMixedTypes="0" containsString="0" containsNumber="1" minValue="0" maxValue="120.46676628411387"/>
    </cacheField>
    <cacheField name="Demand Due to Population Growth (Headcount)" numFmtId="167">
      <sharedItems containsSemiMixedTypes="0" containsString="0" containsNumber="1" minValue="0" maxValue="146.96945486661892"/>
    </cacheField>
    <cacheField name="SHA 5-Year Avg Resignation Rate (excludes retirement)" numFmtId="169">
      <sharedItems containsString="0" containsBlank="1" containsNumber="1" minValue="6.4430290479773559E-3" maxValue="6.0534545979669466E-2"/>
    </cacheField>
    <cacheField name="Demand Due to Resignation (FTE)" numFmtId="166">
      <sharedItems containsSemiMixedTypes="0" containsString="0" containsNumber="1" minValue="6.2633939859055354E-2" maxValue="116.0007517088513"/>
    </cacheField>
    <cacheField name="Demand Due to Resignation (Headcount)" numFmtId="167">
      <sharedItems containsSemiMixedTypes="0" containsString="0" containsNumber="1" minValue="6.5139297453417566E-2" maxValue="142.68092460188709"/>
    </cacheField>
    <cacheField name="Demand Due to Retirement (FTE)" numFmtId="166">
      <sharedItems containsSemiMixedTypes="0" containsString="0" containsNumber="1" minValue="-2.8859016393442405E-3" maxValue="81.591256497362139"/>
    </cacheField>
    <cacheField name="Demand Due to Retirement (Headcount)" numFmtId="167">
      <sharedItems containsSemiMixedTypes="0" containsString="0" containsNumber="1" minValue="-2.5973114754098167E-3" maxValue="100.35724549175544"/>
    </cacheField>
    <cacheField name="Public Commitments (FTE)" numFmtId="0">
      <sharedItems containsSemiMixedTypes="0" containsString="0" containsNumber="1" minValue="0" maxValue="254.3"/>
    </cacheField>
    <cacheField name="Capital Projects (FTE)" numFmtId="168">
      <sharedItems containsSemiMixedTypes="0" containsString="0" containsNumber="1" minValue="0" maxValue="582"/>
    </cacheField>
    <cacheField name="Public Commitments &amp; Capital Projects (FTE)" numFmtId="168">
      <sharedItems containsSemiMixedTypes="0" containsString="0" containsNumber="1" minValue="0" maxValue="582"/>
    </cacheField>
    <cacheField name="Public Commitments &amp; Capital Projects (Headcount)" numFmtId="167">
      <sharedItems containsSemiMixedTypes="0" containsString="0" containsNumber="1" minValue="0" maxValue="715.86"/>
    </cacheField>
    <cacheField name="SHA Perm Vacancies (FT&amp;PT) as of 01Apr2024" numFmtId="167">
      <sharedItems containsString="0" containsBlank="1" containsNumber="1" containsInteger="1" minValue="0" maxValue="841"/>
    </cacheField>
    <cacheField name="Previous Year Gap Carried Over" numFmtId="167">
      <sharedItems containsSemiMixedTypes="0" containsString="0" containsNumber="1" minValue="0" maxValue="617.05816122498572"/>
    </cacheField>
    <cacheField name="Total Demand (Headcount)" numFmtId="167">
      <sharedItems containsSemiMixedTypes="0" containsString="0" containsNumber="1" minValue="0.46780598005029383" maxValue="1309.8803612249858" count="190">
        <n v="93.642070970513799"/>
        <n v="46.703045535904735"/>
        <n v="16.965108149999441"/>
        <n v="17.542504947990373"/>
        <n v="17.325263376478663"/>
        <n v="26.847397740974387"/>
        <n v="28.725422229272748"/>
        <n v="29.824110649979662"/>
        <n v="31.397144442813747"/>
        <n v="32.92651992145516"/>
        <n v="7.3786885622596934"/>
        <n v="7.9041201404631893"/>
        <n v="8.3889083244806457"/>
        <n v="8.9108918417521039"/>
        <n v="9.4204918023384892"/>
        <n v="5.0360548292876208"/>
        <n v="4.3570835506199801"/>
        <n v="3.6162025177090107"/>
        <n v="3.2109212115599837"/>
        <n v="2.8014403142264195"/>
        <n v="14.483412404027028"/>
        <n v="17.748744573028418"/>
        <n v="20.82460198280603"/>
        <n v="20.282648996821521"/>
        <n v="19.6641798702606"/>
        <n v="1.2298752974534175"/>
        <n v="1.5906079173467877"/>
        <n v="1.934608601755716"/>
        <n v="2.2672610363229393"/>
        <n v="2.5697329887323419"/>
        <n v="5.2344223176906794"/>
        <n v="6.2345634434931103"/>
        <n v="7.1658454671320388"/>
        <n v="8.1367034845146726"/>
        <n v="9.0847771284877012"/>
        <n v="1.5099219114386042"/>
        <n v="2.1650478703649458"/>
        <n v="2.8052011286572847"/>
        <n v="3.4699366676467491"/>
        <n v="4.1341799910105363"/>
        <n v="26.194904522648095"/>
        <n v="12.675086768094427"/>
        <n v="9.2387517190787882"/>
        <n v="9.6914338349912867"/>
        <n v="9.5040866265930966"/>
        <n v="956.54626319449562"/>
        <n v="847.49575177058341"/>
        <n v="603.34272732041245"/>
        <n v="1057.796989248511"/>
        <n v="788.42002637953624"/>
        <n v="143.526859214137"/>
        <n v="154.14479154167628"/>
        <n v="157.008209128376"/>
        <n v="160.9680336274854"/>
        <n v="163.88794737072143"/>
        <n v="7.0829966452720736"/>
        <n v="7.3168964027844581"/>
        <n v="7.5302862949114235"/>
        <n v="7.7627717905099649"/>
        <n v="2.9209861566803843"/>
        <n v="20.775941908382247"/>
        <n v="19.772700488172195"/>
        <n v="19.521937493135542"/>
        <n v="12.832626474940042"/>
        <n v="3.6910151476438351"/>
        <n v="18.064925767824668"/>
        <n v="12.772117242726967"/>
        <n v="7.0929742928259714"/>
        <n v="7.3557055257063393"/>
        <n v="7.345256133004062"/>
        <n v="11.0665517980554"/>
        <n v="10.313692653845205"/>
        <n v="9.5170570654068118"/>
        <n v="8.757491734926786"/>
        <n v="7.9875143365508414"/>
        <n v="54.768891216582823"/>
        <n v="58.632061253718263"/>
        <n v="63.505953952978999"/>
        <n v="69.7680715442104"/>
        <n v="73.971198517529388"/>
        <n v="377.27927381821371"/>
        <n v="303.36106179002797"/>
        <n v="188.34986685470329"/>
        <n v="302.18382581225558"/>
        <n v="181.44179619063087"/>
        <n v="20.330205653010815"/>
        <n v="22.906995450945317"/>
        <n v="19.536434768631565"/>
        <n v="15.427476099487846"/>
        <n v="11.412619693121567"/>
        <n v="38.745769079884269"/>
        <n v="38.889032011919753"/>
        <n v="39.158482426306335"/>
        <n v="44.320121372228371"/>
        <n v="51.930602725031179"/>
        <n v="54.915822797337761"/>
        <n v="43.154621487085763"/>
        <n v="45.506837859792512"/>
        <n v="48.12662757541532"/>
        <n v="29.79244560200641"/>
        <n v="80.144456429571235"/>
        <n v="77.435215763364965"/>
        <n v="75.05623327111141"/>
        <n v="89.157901572881926"/>
        <n v="69.654559766605644"/>
        <n v="34.034511219663344"/>
        <n v="5.8859498276295366"/>
        <n v="5.5658220410150907"/>
        <n v="5.7251982315645158"/>
        <n v="5.598160539972409"/>
        <n v="5.0265436108835928"/>
        <n v="4.9439536863332947"/>
        <n v="4.7494325216252449"/>
        <n v="3.1286850289499064"/>
        <n v="1.4812478594325267"/>
        <n v="61.642804594394853"/>
        <n v="66.460952805175822"/>
        <n v="71.806108727466494"/>
        <n v="76.563399375707618"/>
        <n v="81.211349827343668"/>
        <n v="1.3101014496823744"/>
        <n v="2.1212186800112223"/>
        <n v="2.8959899893507801"/>
        <n v="3.712067441365166"/>
        <n v="4.5200796122799787"/>
        <n v="52.986298370423036"/>
        <n v="41.053806596178568"/>
        <n v="32.554010857900948"/>
        <n v="26.232630765499017"/>
        <n v="12.606897438739905"/>
        <n v="1.0869904468218015"/>
        <n v="1.5076419757463546"/>
        <n v="0.92264290187369158"/>
        <n v="0.87479665604586665"/>
        <n v="0.46780598005029383"/>
        <n v="63.017302578742211"/>
        <n v="53.915387557652444"/>
        <n v="43.270683504383896"/>
        <n v="46.219627034232346"/>
        <n v="37.337468274911927"/>
        <n v="34.347365941867082"/>
        <n v="26.317282730717693"/>
        <n v="12.57543826759764"/>
        <n v="14.640803481465326"/>
        <n v="13.84036364847243"/>
        <n v="79.365525886337281"/>
        <n v="67.768647758068127"/>
        <n v="52.048273474118218"/>
        <n v="47.365586946556633"/>
        <n v="38.821295471899823"/>
        <n v="94.316163692396799"/>
        <n v="69.180818513483842"/>
        <n v="21.247553070794002"/>
        <n v="10.173528969368173"/>
        <n v="10.121472266581385"/>
        <n v="44.309429773459613"/>
        <n v="44.329144124071412"/>
        <n v="42.552556885158019"/>
        <n v="42.796458518537648"/>
        <n v="41.212906792598815"/>
        <n v="9.1576774954325906"/>
        <n v="13.987765788908817"/>
        <n v="17.161072124868937"/>
        <n v="20.512618263279471"/>
        <n v="23.829134806250725"/>
        <n v="36.840046027163105"/>
        <n v="36.223314340287466"/>
        <n v="34.973647072993039"/>
        <n v="34.531226353900294"/>
        <n v="32.816772167785523"/>
        <n v="1309.8803612249858"/>
        <n v="933.93010311918931"/>
        <n v="810.78865490871806"/>
        <n v="911.5993958644367"/>
        <n v="721.84448797785262"/>
        <n v="22.832933006411508"/>
        <n v="29.77262435775102"/>
        <n v="33.588572227126605"/>
        <n v="35.227656727509057"/>
        <n v="33.500087320537304"/>
        <n v="152.91761902702143"/>
        <n v="140.24537507909434"/>
        <n v="131.31352524727001"/>
        <n v="124.32933333124083"/>
        <n v="114.09709748707095"/>
        <n v="26.600312388571759"/>
        <n v="23.580018364258557"/>
        <n v="13.185969515379622"/>
        <n v="7.3601492870192544"/>
        <n v="4.9513884399360695"/>
      </sharedItems>
    </cacheField>
    <cacheField name="Year 1 Training Intake (2024-25 Academic Yr)" numFmtId="0">
      <sharedItems containsBlank="1" containsMixedTypes="1" containsNumber="1" containsInteger="1" minValue="20" maxValue="55"/>
    </cacheField>
    <cacheField name="Estimated Program Graduates" numFmtId="167">
      <sharedItems containsSemiMixedTypes="0" containsString="0" containsNumber="1" minValue="0" maxValue="750"/>
    </cacheField>
    <cacheField name="SK Labour Market Attachment Rate_3-Yr Avg for Poly and IPA" numFmtId="9">
      <sharedItems containsString="0" containsBlank="1" containsNumber="1" minValue="0" maxValue="1"/>
    </cacheField>
    <cacheField name="Graduates Entering SK Labour Market" numFmtId="167">
      <sharedItems containsSemiMixedTypes="0" containsString="0" containsNumber="1" minValue="0" maxValue="607.5"/>
    </cacheField>
    <cacheField name="Estimated Grads to be Hired by SHA Based on Grad_New Hire Ratio (3-Yr Avg)" numFmtId="9">
      <sharedItems containsString="0" containsBlank="1" containsNumber="1" minValue="7.0000000000000007E-2" maxValue="1"/>
    </cacheField>
    <cacheField name="Grads to Hired by SHA" numFmtId="167">
      <sharedItems containsSemiMixedTypes="0" containsString="0" containsNumber="1" minValue="0" maxValue="607.5"/>
    </cacheField>
    <cacheField name="In-migrated Health Professionals " numFmtId="167">
      <sharedItems containsString="0" containsBlank="1" containsNumber="1" minValue="0" maxValue="188"/>
    </cacheField>
    <cacheField name="Estimated No. to be Hired Based on Practising Licenses_SHA Headcount Ratio (3-Yr Avg)" numFmtId="9">
      <sharedItems containsString="0" containsBlank="1" containsNumber="1" minValue="0.17" maxValue="0.81"/>
    </cacheField>
    <cacheField name="In-migrated Health Professionals Hired by SHA" numFmtId="167">
      <sharedItems containsSemiMixedTypes="0" containsString="0" containsNumber="1" minValue="0" maxValue="144.76"/>
    </cacheField>
    <cacheField name="Targeted Recruitment Initiatives" numFmtId="167">
      <sharedItems containsSemiMixedTypes="0" containsString="0" containsNumber="1" containsInteger="1" minValue="0" maxValue="287"/>
    </cacheField>
    <cacheField name="Total Supply" numFmtId="167">
      <sharedItems containsSemiMixedTypes="0" containsString="0" containsNumber="1" minValue="0" maxValue="692.82220000000007" count="111">
        <n v="65.084799999999987"/>
        <n v="113.8984"/>
        <n v="113.15879999999999"/>
        <n v="1.2391469999999998"/>
        <n v="1.8222749999999999"/>
        <n v="1.5161328000000001"/>
        <n v="0"/>
        <n v="1.1897482733351092"/>
        <n v="1.2308703946990207"/>
        <n v="0.92"/>
        <n v="3.75"/>
        <n v="23.324400000000001"/>
        <n v="23.938200000000002"/>
        <n v="19.6416"/>
        <n v="18.598140000000001"/>
        <n v="484.38000000000005"/>
        <n v="607.5"/>
        <n v="31.729600000000001"/>
        <n v="37.6524"/>
        <n v="5.0688000000000004"/>
        <n v="6.4880639999999996"/>
        <n v="12.976127999999999"/>
        <n v="18.044927999999999"/>
        <n v="13.272640000000001"/>
        <n v="12.577280000000002"/>
        <n v="11.512640000000001"/>
        <n v="9.3833599999999997"/>
        <n v="10.192640000000001"/>
        <n v="1.5"/>
        <n v="5.6030939999999996"/>
        <n v="4.3579620000000006"/>
        <n v="5.4785808000000005"/>
        <n v="207.63959999999997"/>
        <n v="245.88479999999998"/>
        <n v="248.98720000000003"/>
        <n v="251.29720000000003"/>
        <n v="253.60719999999998"/>
        <n v="6"/>
        <n v="7"/>
        <n v="11.59"/>
        <n v="13.34436"/>
        <n v="42.032439000000004"/>
        <n v="39.634433999999999"/>
        <n v="48.143646000000011"/>
        <n v="56.3962176"/>
        <n v="57.206217600000002"/>
        <n v="17.745199999999997"/>
        <n v="19.506959999999996"/>
        <n v="25.479280000000003"/>
        <n v="34.960399999999993"/>
        <n v="36.550399999999996"/>
        <n v="38.997215999999995"/>
        <n v="32.885711999999998"/>
        <n v="35.504928"/>
        <n v="1.56"/>
        <n v="3.12"/>
        <n v="3.08"/>
        <n v="3.3516000000000004"/>
        <n v="3.1072533333333334"/>
        <n v="23.292530036495275"/>
        <n v="22.584047185325499"/>
        <n v="24.455100142055734"/>
        <n v="24.312712277925716"/>
        <n v="49.41191666666667"/>
        <n v="1"/>
        <n v="0.5"/>
        <n v="22.110199999999999"/>
        <n v="21.945979999999999"/>
        <n v="20.721299999999999"/>
        <n v="20.908639999999998"/>
        <n v="21.090199999999999"/>
        <n v="20.115000000000002"/>
        <n v="22.405000000000001"/>
        <n v="29.164400000000004"/>
        <n v="28.554400000000005"/>
        <n v="27.944400000000002"/>
        <n v="28.384800000000006"/>
        <n v="35.454099999999997"/>
        <n v="36.334099999999999"/>
        <n v="36.774099999999997"/>
        <n v="37.6541"/>
        <n v="35"/>
        <n v="57.4"/>
        <n v="6.4542120000000001"/>
        <n v="8.1341000000000001"/>
        <n v="6.4184000000000001"/>
        <n v="8.2132000000000005"/>
        <n v="8.9943999999999988"/>
        <n v="2.1542430000000001"/>
        <n v="2.688504"/>
        <n v="1.9843460000000002"/>
        <n v="3.2292260000000006"/>
        <n v="2.7310660000000002"/>
        <n v="692.82220000000007"/>
        <n v="407.96164399999998"/>
        <n v="389.83548068621855"/>
        <n v="418.39823022399628"/>
        <n v="447.07813317508248"/>
        <n v="10.07208219880741"/>
        <n v="10.994985389894428"/>
        <n v="11.348237263998255"/>
        <n v="12.303262317450935"/>
        <n v="12.09587619047619"/>
        <n v="38.34718848"/>
        <n v="32.355440279999996"/>
        <n v="34.970505494400008"/>
        <n v="7.8"/>
        <n v="16.2"/>
        <n v="19.049999999999997"/>
        <n v="22.95"/>
        <n v="54.15"/>
      </sharedItems>
    </cacheField>
    <cacheField name="Forecasted Gaps/Surplus" numFmtId="3">
      <sharedItems containsSemiMixedTypes="0" containsString="0" containsNumber="1" minValue="-617.05816122498572" maxValue="96.193691850000548" count="190">
        <n v="-28.557270970513812"/>
        <n v="67.19535446409526"/>
        <n v="96.193691850000548"/>
        <n v="95.616295052009605"/>
        <n v="95.833536623521326"/>
        <n v="-25.608250740974388"/>
        <n v="-26.903147229272747"/>
        <n v="-28.307977849979661"/>
        <n v="-29.881011642813746"/>
        <n v="-31.410387121455159"/>
        <n v="-7.3786885622596934"/>
        <n v="-7.9041201404631893"/>
        <n v="-8.3889083244806457"/>
        <n v="-8.9108918417521039"/>
        <n v="-9.4204918023384892"/>
        <n v="-3.8463065559525118"/>
        <n v="-3.1262131559209596"/>
        <n v="-2.6962025177090108"/>
        <n v="-2.2909212115599837"/>
        <n v="-1.8814403142264196"/>
        <n v="-14.483412404027028"/>
        <n v="-17.748744573028418"/>
        <n v="-17.07460198280603"/>
        <n v="-16.532648996821521"/>
        <n v="-15.9141798702606"/>
        <n v="-1.2298752974534175"/>
        <n v="-1.5906079173467877"/>
        <n v="-1.934608601755716"/>
        <n v="-2.2672610363229393"/>
        <n v="-2.5697329887323419"/>
        <n v="-5.2344223176906794"/>
        <n v="-6.2345634434931103"/>
        <n v="-7.1658454671320388"/>
        <n v="-8.1367034845146726"/>
        <n v="-9.0847771284877012"/>
        <n v="-1.5099219114386042"/>
        <n v="-2.1650478703649458"/>
        <n v="-2.8052011286572847"/>
        <n v="-3.4699366676467491"/>
        <n v="-4.1341799910105363"/>
        <n v="-2.8705045226480941"/>
        <n v="11.263113231905574"/>
        <n v="10.402848280921212"/>
        <n v="8.906706165008714"/>
        <n v="9.0940533734069042"/>
        <n v="-472.16626319449557"/>
        <n v="-239.99575177058341"/>
        <n v="4.1572726795875496"/>
        <n v="-450.29698924851095"/>
        <n v="-180.92002637953624"/>
        <n v="-111.797259214137"/>
        <n v="-116.49239154167628"/>
        <n v="-119.35580912837599"/>
        <n v="-123.3156336274854"/>
        <n v="-126.23554737072143"/>
        <n v="-7.0829966452720736"/>
        <n v="-7.3168964027844581"/>
        <n v="-7.5302862949114235"/>
        <n v="-2.6939717905099645"/>
        <n v="2.1478138433196161"/>
        <n v="-14.287877908382248"/>
        <n v="-13.284636488172195"/>
        <n v="-6.5458094931355433"/>
        <n v="5.2123015250599565"/>
        <n v="14.353912852356164"/>
        <n v="-4.7922857678246675"/>
        <n v="-0.19483724272696534"/>
        <n v="4.4196657071740297"/>
        <n v="2.0276544742936604"/>
        <n v="2.8473838669959388"/>
        <n v="-9.5665517980554"/>
        <n v="-8.8136926538452052"/>
        <n v="-8.0170570654068118"/>
        <n v="-7.257491734926786"/>
        <n v="-6.4875143365508414"/>
        <n v="-49.165797216582824"/>
        <n v="-54.274099253718262"/>
        <n v="-58.027373152978996"/>
        <n v="-64.289490744210397"/>
        <n v="-68.492617717529384"/>
        <n v="-169.63967381821374"/>
        <n v="-57.476261790027991"/>
        <n v="60.637333145296736"/>
        <n v="-50.886625812255545"/>
        <n v="72.16540380936911"/>
        <n v="-20.330205653010815"/>
        <n v="-16.906995450945317"/>
        <n v="-12.536434768631565"/>
        <n v="-8.4274760994878459"/>
        <n v="-4.4126196931215667"/>
        <n v="-27.155769079884269"/>
        <n v="-25.544672011919751"/>
        <n v="-25.814122426306334"/>
        <n v="-30.975761372228369"/>
        <n v="-38.586242725031177"/>
        <n v="-12.883383797337757"/>
        <n v="-3.5201874870857637"/>
        <n v="2.6368081402074992"/>
        <n v="8.2695900245846801"/>
        <n v="27.413771997993592"/>
        <n v="-62.399256429571238"/>
        <n v="-57.928255763364973"/>
        <n v="-49.576953271111407"/>
        <n v="-54.197501572881933"/>
        <n v="-33.104159766605648"/>
        <n v="4.9627047803366509"/>
        <n v="26.99976217237046"/>
        <n v="29.939105958984911"/>
        <n v="29.779729768435484"/>
        <n v="29.906767460027591"/>
        <n v="-3.4665436108835928"/>
        <n v="-3.3839536863332946"/>
        <n v="-1.6294325216252448"/>
        <n v="-8.6850289499063038E-3"/>
        <n v="1.6387521405674734"/>
        <n v="-58.562804594394855"/>
        <n v="-63.109352805175824"/>
        <n v="-68.698855394133162"/>
        <n v="-73.456146042374286"/>
        <n v="-78.104096494010335"/>
        <n v="-1.3101014496823744"/>
        <n v="-2.1212186800112223"/>
        <n v="-2.8959899893507801"/>
        <n v="-3.712067441365166"/>
        <n v="-4.5200796122799787"/>
        <n v="-29.69376833392776"/>
        <n v="-18.469759410853069"/>
        <n v="-8.0989107158452143"/>
        <n v="-1.9199184875733017"/>
        <n v="36.805019227926763"/>
        <n v="-1.0869904468218015"/>
        <n v="-0.50764197574635461"/>
        <n v="-0.42264290187369158"/>
        <n v="0.12520334395413335"/>
        <n v="3.2194019949706165E-2"/>
        <n v="-40.907102578742212"/>
        <n v="-31.969407557652445"/>
        <n v="-22.549383504383897"/>
        <n v="-25.310987034232348"/>
        <n v="-16.247268274911928"/>
        <n v="-14.23236594186708"/>
        <n v="-3.9122827307176919"/>
        <n v="16.588961732402364"/>
        <n v="13.913596518534678"/>
        <n v="14.104036351527572"/>
        <n v="-50.980725886337275"/>
        <n v="-32.31454775806813"/>
        <n v="-15.714173474118219"/>
        <n v="-10.591486946556635"/>
        <n v="-1.1671954718998236"/>
        <n v="-59.316163692396799"/>
        <n v="-11.780818513483844"/>
        <n v="36.152446929205993"/>
        <n v="47.226471030631828"/>
        <n v="47.278527733418613"/>
        <n v="-37.855217773459614"/>
        <n v="-36.195044124071416"/>
        <n v="-36.134156885158021"/>
        <n v="-34.583258518537647"/>
        <n v="-32.218506792598816"/>
        <n v="-9.1576774954325906"/>
        <n v="-12.487765788908817"/>
        <n v="-15.661072124868937"/>
        <n v="-19.012618263279471"/>
        <n v="-22.329134806250725"/>
        <n v="-34.685803027163104"/>
        <n v="-33.534810340287464"/>
        <n v="-32.989301072993037"/>
        <n v="-31.302000353900294"/>
        <n v="-30.085706167785524"/>
        <n v="-617.05816122498572"/>
        <n v="-525.96845911918933"/>
        <n v="-420.95317422249951"/>
        <n v="-493.20116564044042"/>
        <n v="-274.76635480277014"/>
        <n v="-12.760850807604099"/>
        <n v="-18.777638967856593"/>
        <n v="-22.240334963128348"/>
        <n v="-22.92439441005812"/>
        <n v="-21.404211130061114"/>
        <n v="-114.57043054702143"/>
        <n v="-107.88993479909435"/>
        <n v="-96.343019752869992"/>
        <n v="-89.358827836840817"/>
        <n v="-79.126591992670939"/>
        <n v="-18.800312388571758"/>
        <n v="-7.3800183642585573"/>
        <n v="5.8640304846203755"/>
        <n v="15.589850712980745"/>
        <n v="49.19861156006393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s v="-"/>
    <n v="368"/>
    <n v="261.60000000000002"/>
    <n v="1.18"/>
    <x v="0"/>
    <n v="1267400"/>
    <n v="2.0512345133990575E-4"/>
    <n v="259.97346222819652"/>
    <n v="0"/>
    <n v="0"/>
    <n v="2.3697609664300186E-2"/>
    <n v="6.1607496309604892"/>
    <n v="7.2696845645333772"/>
    <n v="6.1799884796444209"/>
    <n v="7.292386405980416"/>
    <n v="56"/>
    <n v="0"/>
    <n v="56"/>
    <n v="66.08"/>
    <n v="13"/>
    <n v="0"/>
    <x v="0"/>
    <s v="197 (51 seats in Sask Polytech;_x000a_146 seats in regional colleges)"/>
    <n v="88"/>
    <n v="0.86"/>
    <n v="75.679999999999993"/>
    <n v="0.86"/>
    <n v="65.084799999999987"/>
    <n v="0"/>
    <m/>
    <n v="0"/>
    <n v="0"/>
    <x v="0"/>
    <x v="0"/>
  </r>
  <r>
    <x v="0"/>
    <m/>
    <m/>
    <m/>
    <m/>
    <x v="1"/>
    <n v="1288000.0000109999"/>
    <m/>
    <n v="264.19900532805491"/>
    <n v="4.2255430998583847"/>
    <n v="4.9861408578328934"/>
    <m/>
    <n v="6.2608849019606101"/>
    <n v="7.3878441843135194"/>
    <n v="4.8913470535970456"/>
    <n v="5.7717895232445136"/>
    <n v="0"/>
    <n v="0"/>
    <n v="0"/>
    <n v="0"/>
    <m/>
    <n v="28.557270970513812"/>
    <x v="1"/>
    <m/>
    <n v="154"/>
    <m/>
    <n v="132.44"/>
    <m/>
    <n v="113.8984"/>
    <n v="0"/>
    <m/>
    <n v="0"/>
    <n v="0"/>
    <x v="1"/>
    <x v="1"/>
  </r>
  <r>
    <x v="0"/>
    <m/>
    <m/>
    <m/>
    <m/>
    <x v="2"/>
    <n v="1305299.9999860001"/>
    <m/>
    <n v="267.74764103110726"/>
    <n v="3.548635703052355"/>
    <n v="4.1873901296017788"/>
    <m/>
    <n v="6.3449790856923443"/>
    <n v="7.4870753211169658"/>
    <n v="4.4835955078649974"/>
    <n v="5.2906426992806965"/>
    <n v="0"/>
    <n v="0"/>
    <n v="0"/>
    <n v="0"/>
    <m/>
    <n v="0"/>
    <x v="2"/>
    <m/>
    <n v="153"/>
    <m/>
    <n v="131.57999999999998"/>
    <m/>
    <n v="113.15879999999999"/>
    <n v="0"/>
    <m/>
    <n v="0"/>
    <n v="0"/>
    <x v="2"/>
    <x v="2"/>
  </r>
  <r>
    <x v="0"/>
    <m/>
    <m/>
    <m/>
    <m/>
    <x v="3"/>
    <n v="1325099.9999929999"/>
    <m/>
    <n v="271.80908536907322"/>
    <n v="4.0614443379659519"/>
    <n v="4.7925043187998231"/>
    <m/>
    <n v="6.4412256082867438"/>
    <n v="7.6006462177783574"/>
    <n v="4.3638596706882993"/>
    <n v="5.149354411412193"/>
    <n v="0"/>
    <n v="0"/>
    <n v="0"/>
    <n v="0"/>
    <m/>
    <n v="0"/>
    <x v="3"/>
    <m/>
    <n v="153"/>
    <m/>
    <n v="131.57999999999998"/>
    <m/>
    <n v="113.15879999999999"/>
    <n v="0"/>
    <m/>
    <n v="0"/>
    <n v="0"/>
    <x v="2"/>
    <x v="3"/>
  </r>
  <r>
    <x v="0"/>
    <m/>
    <m/>
    <m/>
    <m/>
    <x v="4"/>
    <n v="1343700.000001"/>
    <m/>
    <n v="275.6243815656365"/>
    <n v="3.8152961965632812"/>
    <n v="4.502049511944672"/>
    <m/>
    <n v="6.5316390083065894"/>
    <n v="7.7073340298017747"/>
    <n v="4.3354913853662849"/>
    <n v="5.1158798347322163"/>
    <n v="0"/>
    <n v="0"/>
    <n v="0"/>
    <n v="0"/>
    <m/>
    <n v="0"/>
    <x v="4"/>
    <m/>
    <n v="153"/>
    <m/>
    <n v="131.57999999999998"/>
    <m/>
    <n v="113.15879999999999"/>
    <n v="0"/>
    <m/>
    <n v="0"/>
    <n v="0"/>
    <x v="2"/>
    <x v="4"/>
  </r>
  <r>
    <x v="1"/>
    <s v="-"/>
    <n v="120"/>
    <n v="91.7"/>
    <n v="0.93"/>
    <x v="0"/>
    <n v="1267400"/>
    <n v="6.4358695698493357E-5"/>
    <n v="81.568210928270474"/>
    <n v="0"/>
    <n v="0"/>
    <n v="1.9905027007619699E-2"/>
    <n v="1.6236174414904441"/>
    <n v="1.509964220586113"/>
    <n v="0.41551991439599495"/>
    <n v="0.38643352038827533"/>
    <n v="10.7"/>
    <n v="0"/>
    <n v="10.7"/>
    <n v="9.9510000000000005"/>
    <n v="15"/>
    <n v="0"/>
    <x v="5"/>
    <n v="32"/>
    <n v="6.63"/>
    <n v="0.89"/>
    <n v="5.9006999999999996"/>
    <n v="0.21"/>
    <n v="1.2391469999999998"/>
    <n v="0"/>
    <m/>
    <n v="0"/>
    <n v="0"/>
    <x v="3"/>
    <x v="5"/>
  </r>
  <r>
    <x v="1"/>
    <m/>
    <m/>
    <m/>
    <m/>
    <x v="1"/>
    <n v="1288000.0000109999"/>
    <m/>
    <n v="82.894000060367375"/>
    <n v="1.3257891320969009"/>
    <n v="1.2329838928501178"/>
    <m/>
    <n v="1.6500073099712416"/>
    <n v="1.5345067982732548"/>
    <n v="0.37600085717740855"/>
    <n v="0.34968079717498995"/>
    <n v="0"/>
    <n v="0"/>
    <n v="0"/>
    <n v="0"/>
    <m/>
    <n v="25.608250740974388"/>
    <x v="6"/>
    <m/>
    <n v="9.75"/>
    <m/>
    <n v="8.6775000000000002"/>
    <m/>
    <n v="1.8222749999999999"/>
    <n v="0"/>
    <m/>
    <n v="0"/>
    <n v="0"/>
    <x v="4"/>
    <x v="6"/>
  </r>
  <r>
    <x v="1"/>
    <m/>
    <m/>
    <m/>
    <m/>
    <x v="2"/>
    <n v="1305299.9999860001"/>
    <m/>
    <n v="84.007405494342365"/>
    <n v="1.1134054339749895"/>
    <n v="1.0354670535967403"/>
    <m/>
    <n v="1.6721696752049442"/>
    <n v="1.5551177979405981"/>
    <n v="0.35524577330062179"/>
    <n v="0.33037856916957831"/>
    <n v="0"/>
    <n v="0"/>
    <n v="0"/>
    <n v="0"/>
    <m/>
    <n v="26.903147229272747"/>
    <x v="7"/>
    <m/>
    <n v="8.1120000000000001"/>
    <m/>
    <n v="7.2196800000000003"/>
    <m/>
    <n v="1.5161328000000001"/>
    <n v="0"/>
    <m/>
    <n v="0"/>
    <n v="0"/>
    <x v="5"/>
    <x v="7"/>
  </r>
  <r>
    <x v="1"/>
    <m/>
    <m/>
    <m/>
    <m/>
    <x v="3"/>
    <n v="1325099.9999929999"/>
    <m/>
    <n v="85.281707669623032"/>
    <n v="1.2743021752806669"/>
    <n v="1.1851010230110204"/>
    <m/>
    <n v="1.6975346944197744"/>
    <n v="1.5787072658103902"/>
    <n v="0.34984763872330682"/>
    <n v="0.32535830401267535"/>
    <n v="0"/>
    <n v="0"/>
    <n v="0"/>
    <n v="0"/>
    <m/>
    <n v="28.307977849979661"/>
    <x v="8"/>
    <m/>
    <n v="8.1120000000000001"/>
    <m/>
    <n v="7.2196800000000003"/>
    <m/>
    <n v="1.5161328000000001"/>
    <n v="0"/>
    <m/>
    <n v="0"/>
    <n v="0"/>
    <x v="5"/>
    <x v="8"/>
  </r>
  <r>
    <x v="1"/>
    <m/>
    <m/>
    <m/>
    <m/>
    <x v="4"/>
    <n v="1343700.000001"/>
    <m/>
    <n v="86.478779410129889"/>
    <n v="1.1970717405068569"/>
    <n v="1.113276718671377"/>
    <m/>
    <n v="1.7213624397446217"/>
    <n v="1.6008670689624982"/>
    <n v="0.3563059043091833"/>
    <n v="0.33136449100754051"/>
    <n v="0"/>
    <n v="0"/>
    <n v="0"/>
    <n v="0"/>
    <m/>
    <n v="29.881011642813746"/>
    <x v="9"/>
    <m/>
    <n v="8.1120000000000001"/>
    <m/>
    <n v="7.2196800000000003"/>
    <m/>
    <n v="1.5161328000000001"/>
    <n v="0"/>
    <m/>
    <n v="0"/>
    <n v="0"/>
    <x v="5"/>
    <x v="9"/>
  </r>
  <r>
    <x v="2"/>
    <s v="-"/>
    <n v="18"/>
    <n v="15.6"/>
    <n v="1.1599999999999999"/>
    <x v="0"/>
    <n v="1267400"/>
    <n v="1.1497045618990527E-5"/>
    <n v="14.571355617508594"/>
    <n v="0"/>
    <n v="0"/>
    <n v="1.4594562047241444E-2"/>
    <n v="0.21266255367214934"/>
    <n v="0.24668856225969321"/>
    <n v="0"/>
    <n v="0"/>
    <n v="2.7"/>
    <n v="0"/>
    <n v="2.7"/>
    <n v="3.1320000000000001"/>
    <n v="4"/>
    <n v="0"/>
    <x v="10"/>
    <s v="No Training"/>
    <n v="0"/>
    <m/>
    <n v="0"/>
    <m/>
    <n v="0"/>
    <n v="0"/>
    <m/>
    <n v="0"/>
    <n v="0"/>
    <x v="6"/>
    <x v="10"/>
  </r>
  <r>
    <x v="2"/>
    <m/>
    <m/>
    <m/>
    <m/>
    <x v="1"/>
    <n v="1288000.0000109999"/>
    <m/>
    <n v="14.808194757386264"/>
    <n v="0.23683913987767014"/>
    <n v="0.27473340225809734"/>
    <m/>
    <n v="0.21611911719430929"/>
    <n v="0.25069817594539878"/>
    <n v="0"/>
    <n v="0"/>
    <n v="0"/>
    <n v="0"/>
    <n v="0"/>
    <n v="0"/>
    <m/>
    <n v="7.3786885622596934"/>
    <x v="11"/>
    <m/>
    <n v="0"/>
    <m/>
    <n v="0"/>
    <m/>
    <n v="0"/>
    <n v="0"/>
    <m/>
    <n v="0"/>
    <n v="0"/>
    <x v="6"/>
    <x v="11"/>
  </r>
  <r>
    <x v="2"/>
    <m/>
    <m/>
    <m/>
    <m/>
    <x v="2"/>
    <n v="1305299.9999860001"/>
    <m/>
    <n v="15.007093646307379"/>
    <n v="0.19889888892111429"/>
    <n v="0.23072271114849258"/>
    <m/>
    <n v="0.21902195936979588"/>
    <n v="0.25406547286896319"/>
    <n v="0"/>
    <n v="0"/>
    <n v="0"/>
    <n v="0"/>
    <n v="0"/>
    <n v="0"/>
    <m/>
    <n v="7.9041201404631893"/>
    <x v="12"/>
    <m/>
    <n v="0"/>
    <m/>
    <n v="0"/>
    <m/>
    <n v="0"/>
    <n v="0"/>
    <m/>
    <n v="0"/>
    <n v="0"/>
    <x v="6"/>
    <x v="12"/>
  </r>
  <r>
    <x v="2"/>
    <m/>
    <m/>
    <m/>
    <m/>
    <x v="3"/>
    <n v="1325099.9999929999"/>
    <m/>
    <n v="15.234735149643868"/>
    <n v="0.22764150333648914"/>
    <n v="0.26406414387032739"/>
    <m/>
    <n v="0.22234428741476758"/>
    <n v="0.25791937340113036"/>
    <n v="0"/>
    <n v="0"/>
    <n v="0"/>
    <n v="0"/>
    <n v="0"/>
    <n v="0"/>
    <m/>
    <n v="8.3889083244806457"/>
    <x v="13"/>
    <m/>
    <n v="0"/>
    <m/>
    <n v="0"/>
    <m/>
    <n v="0"/>
    <n v="0"/>
    <m/>
    <n v="0"/>
    <n v="0"/>
    <x v="6"/>
    <x v="13"/>
  </r>
  <r>
    <x v="2"/>
    <m/>
    <m/>
    <m/>
    <m/>
    <x v="4"/>
    <n v="1343700.000001"/>
    <m/>
    <n v="15.448580198249068"/>
    <n v="0.21384504860520082"/>
    <n v="0.24806025638203294"/>
    <m/>
    <n v="0.22546526224513155"/>
    <n v="0.26153970420435257"/>
    <n v="0"/>
    <n v="0"/>
    <n v="0"/>
    <n v="0"/>
    <n v="0"/>
    <n v="0"/>
    <m/>
    <n v="8.9108918417521039"/>
    <x v="14"/>
    <m/>
    <n v="0"/>
    <m/>
    <n v="0"/>
    <m/>
    <n v="0"/>
    <n v="0"/>
    <m/>
    <n v="0"/>
    <n v="0"/>
    <x v="6"/>
    <x v="14"/>
  </r>
  <r>
    <x v="3"/>
    <n v="43"/>
    <n v="10"/>
    <n v="9.3000000000000007"/>
    <n v="1.03"/>
    <x v="0"/>
    <n v="1267400"/>
    <n v="7.5049604573320786E-6"/>
    <n v="9.5117868836226762"/>
    <n v="0.2117868836226755"/>
    <n v="0.21814049013135578"/>
    <n v="3.5307683859867482E-2"/>
    <n v="0.33583916422938359"/>
    <n v="0.34591433915626513"/>
    <n v="0"/>
    <n v="0"/>
    <n v="2.4"/>
    <n v="0"/>
    <n v="2.4"/>
    <n v="2.472"/>
    <n v="2"/>
    <n v="0"/>
    <x v="15"/>
    <s v="No Training"/>
    <n v="0"/>
    <m/>
    <n v="0"/>
    <m/>
    <n v="0"/>
    <n v="5.1728185797178661"/>
    <n v="0.23"/>
    <n v="1.1897482733351092"/>
    <n v="0"/>
    <x v="7"/>
    <x v="15"/>
  </r>
  <r>
    <x v="3"/>
    <m/>
    <m/>
    <m/>
    <m/>
    <x v="1"/>
    <n v="1288000.0000109999"/>
    <m/>
    <n v="9.6663890691262715"/>
    <n v="0.15460218550359528"/>
    <n v="0.15924025106870315"/>
    <m/>
    <n v="0.34129780931918913"/>
    <n v="0.3515367435987648"/>
    <n v="0"/>
    <n v="0"/>
    <n v="0"/>
    <n v="0"/>
    <n v="0"/>
    <n v="0"/>
    <m/>
    <n v="3.8463065559525118"/>
    <x v="16"/>
    <m/>
    <n v="0"/>
    <m/>
    <n v="0"/>
    <m/>
    <n v="0"/>
    <n v="5.351610411734872"/>
    <m/>
    <n v="1.2308703946990207"/>
    <n v="0"/>
    <x v="8"/>
    <x v="16"/>
  </r>
  <r>
    <x v="3"/>
    <m/>
    <m/>
    <m/>
    <m/>
    <x v="2"/>
    <n v="1305299.9999860001"/>
    <m/>
    <n v="9.7962248848504938"/>
    <n v="0.12983581572422231"/>
    <n v="0.133730890195949"/>
    <m/>
    <n v="0.34588201125446799"/>
    <n v="0.35625847159210206"/>
    <n v="0"/>
    <n v="0"/>
    <n v="0"/>
    <n v="0"/>
    <n v="0"/>
    <n v="0"/>
    <m/>
    <n v="3.1262131559209596"/>
    <x v="17"/>
    <m/>
    <n v="0"/>
    <m/>
    <n v="0"/>
    <m/>
    <n v="0"/>
    <n v="4"/>
    <m/>
    <n v="0.92"/>
    <n v="0"/>
    <x v="9"/>
    <x v="17"/>
  </r>
  <r>
    <x v="3"/>
    <m/>
    <m/>
    <m/>
    <m/>
    <x v="3"/>
    <n v="1325099.9999929999"/>
    <m/>
    <n v="9.9448231019582014"/>
    <n v="0.1485982171077076"/>
    <n v="0.15305616362093882"/>
    <m/>
    <n v="0.35112867012624688"/>
    <n v="0.36166253023003431"/>
    <n v="0"/>
    <n v="0"/>
    <n v="0"/>
    <n v="0"/>
    <n v="0"/>
    <n v="0"/>
    <m/>
    <n v="2.6962025177090108"/>
    <x v="18"/>
    <m/>
    <n v="0"/>
    <m/>
    <n v="0"/>
    <m/>
    <n v="0"/>
    <n v="4"/>
    <m/>
    <n v="0.92"/>
    <n v="0"/>
    <x v="9"/>
    <x v="18"/>
  </r>
  <r>
    <x v="3"/>
    <m/>
    <m/>
    <m/>
    <m/>
    <x v="4"/>
    <n v="1343700.000001"/>
    <m/>
    <n v="10.084415366524619"/>
    <n v="0.13959226456641716"/>
    <n v="0.14378003250340968"/>
    <m/>
    <n v="0.35605734967284092"/>
    <n v="0.36673907016302615"/>
    <n v="0"/>
    <n v="0"/>
    <n v="0"/>
    <n v="0"/>
    <n v="0"/>
    <n v="0"/>
    <m/>
    <n v="2.2909212115599837"/>
    <x v="19"/>
    <m/>
    <n v="0"/>
    <m/>
    <n v="0"/>
    <m/>
    <n v="0"/>
    <n v="4"/>
    <m/>
    <n v="0.92"/>
    <n v="0"/>
    <x v="9"/>
    <x v="19"/>
  </r>
  <r>
    <x v="4"/>
    <m/>
    <n v="81"/>
    <n v="62"/>
    <n v="1.33"/>
    <x v="0"/>
    <n v="1267400"/>
    <n v="4.2011568107439328E-5"/>
    <n v="53.245461419368603"/>
    <n v="0"/>
    <n v="0"/>
    <n v="1.9571437007470747E-2"/>
    <n v="1.0420901941028866"/>
    <n v="1.3859799581568393"/>
    <n v="0.54017477133096969"/>
    <n v="0.71843244587018973"/>
    <n v="6.3"/>
    <n v="0"/>
    <n v="6.3"/>
    <n v="8.3789999999999996"/>
    <n v="4"/>
    <n v="0"/>
    <x v="20"/>
    <s v="No Training before 2024-25 academic year. 5 seats"/>
    <n v="0"/>
    <n v="0.75"/>
    <n v="0"/>
    <n v="1"/>
    <n v="0"/>
    <n v="0"/>
    <m/>
    <n v="0"/>
    <n v="0"/>
    <x v="6"/>
    <x v="20"/>
  </r>
  <r>
    <x v="4"/>
    <m/>
    <m/>
    <m/>
    <m/>
    <x v="1"/>
    <n v="1288000.0000109999"/>
    <m/>
    <n v="54.110899722843975"/>
    <n v="0.86543830347537209"/>
    <n v="1.1510329436222448"/>
    <m/>
    <n v="1.0590280653432071"/>
    <n v="1.4085073269064656"/>
    <n v="0.53067060035539626"/>
    <n v="0.70579189847267709"/>
    <n v="0"/>
    <n v="0"/>
    <n v="0"/>
    <n v="0"/>
    <m/>
    <n v="14.483412404027028"/>
    <x v="21"/>
    <m/>
    <n v="0"/>
    <m/>
    <n v="0"/>
    <m/>
    <n v="0"/>
    <n v="0"/>
    <m/>
    <n v="0"/>
    <n v="0"/>
    <x v="6"/>
    <x v="21"/>
  </r>
  <r>
    <x v="4"/>
    <m/>
    <m/>
    <m/>
    <m/>
    <x v="2"/>
    <n v="1305299.9999860001"/>
    <m/>
    <n v="54.837699850052395"/>
    <n v="0.72680012720842058"/>
    <n v="0.96664416918719942"/>
    <m/>
    <n v="1.0732525882498885"/>
    <n v="1.4274259423723517"/>
    <n v="0.5126220287353852"/>
    <n v="0.68178729821806239"/>
    <n v="0"/>
    <n v="0"/>
    <n v="0"/>
    <n v="0"/>
    <m/>
    <n v="17.748744573028418"/>
    <x v="22"/>
    <m/>
    <n v="5"/>
    <m/>
    <n v="3.75"/>
    <m/>
    <n v="3.75"/>
    <n v="0"/>
    <m/>
    <n v="0"/>
    <n v="0"/>
    <x v="10"/>
    <x v="22"/>
  </r>
  <r>
    <x v="4"/>
    <m/>
    <m/>
    <m/>
    <m/>
    <x v="3"/>
    <n v="1325099.9999929999"/>
    <m/>
    <n v="55.669528898873772"/>
    <n v="0.8318290488213762"/>
    <n v="1.1063326349324305"/>
    <m/>
    <n v="1.0895326780798804"/>
    <n v="1.4490784618462411"/>
    <n v="0.49070369717054196"/>
    <n v="0.6526359172368208"/>
    <n v="0"/>
    <n v="0"/>
    <n v="0"/>
    <n v="0"/>
    <m/>
    <n v="17.07460198280603"/>
    <x v="23"/>
    <m/>
    <n v="5"/>
    <m/>
    <n v="3.75"/>
    <m/>
    <n v="3.75"/>
    <n v="0"/>
    <m/>
    <n v="0"/>
    <n v="0"/>
    <x v="10"/>
    <x v="23"/>
  </r>
  <r>
    <x v="4"/>
    <m/>
    <m/>
    <m/>
    <m/>
    <x v="4"/>
    <n v="1343700.000001"/>
    <m/>
    <n v="56.450944066008233"/>
    <n v="0.7814151671344618"/>
    <n v="1.0392821722888343"/>
    <m/>
    <n v="1.1048260958001348"/>
    <n v="1.4694187074141793"/>
    <n v="0.46829322837298187"/>
    <n v="0.62282999373606596"/>
    <n v="0"/>
    <n v="0"/>
    <n v="0"/>
    <n v="0"/>
    <m/>
    <n v="16.532648996821521"/>
    <x v="24"/>
    <m/>
    <n v="5"/>
    <m/>
    <n v="3.75"/>
    <m/>
    <n v="3.75"/>
    <n v="0"/>
    <m/>
    <n v="0"/>
    <n v="0"/>
    <x v="10"/>
    <x v="24"/>
  </r>
  <r>
    <x v="5"/>
    <m/>
    <n v="5"/>
    <n v="5"/>
    <n v="1.04"/>
    <x v="0"/>
    <n v="1267400"/>
    <n v="3.9055491355519065E-6"/>
    <n v="4.9498929743984865"/>
    <n v="0"/>
    <n v="0"/>
    <n v="1.265359477124183E-2"/>
    <n v="6.2633939859055354E-2"/>
    <n v="6.5139297453417566E-2"/>
    <n v="0.15840000000000001"/>
    <n v="0.16473600000000002"/>
    <n v="0"/>
    <n v="0"/>
    <n v="0"/>
    <n v="0"/>
    <n v="1"/>
    <n v="0"/>
    <x v="25"/>
    <s v="No Training"/>
    <n v="0"/>
    <m/>
    <n v="0"/>
    <m/>
    <n v="0"/>
    <n v="0"/>
    <m/>
    <n v="0"/>
    <n v="0"/>
    <x v="6"/>
    <x v="25"/>
  </r>
  <r>
    <x v="5"/>
    <m/>
    <m/>
    <m/>
    <m/>
    <x v="1"/>
    <n v="1288000.0000109999"/>
    <m/>
    <n v="5.0303472866338161"/>
    <n v="8.0454312235329617E-2"/>
    <n v="8.3672484724742799E-2"/>
    <m/>
    <n v="6.3651976123680176E-2"/>
    <n v="6.6198055168627382E-2"/>
    <n v="0.20275200000000002"/>
    <n v="0.21086208000000004"/>
    <n v="0"/>
    <n v="0"/>
    <n v="0"/>
    <n v="0"/>
    <m/>
    <n v="1.2298752974534175"/>
    <x v="26"/>
    <m/>
    <n v="0"/>
    <m/>
    <n v="0"/>
    <m/>
    <n v="0"/>
    <n v="0"/>
    <m/>
    <n v="0"/>
    <n v="0"/>
    <x v="6"/>
    <x v="26"/>
  </r>
  <r>
    <x v="5"/>
    <m/>
    <m/>
    <m/>
    <m/>
    <x v="2"/>
    <n v="1305299.9999860001"/>
    <m/>
    <n v="5.0979132865812264"/>
    <n v="6.7565999947410305E-2"/>
    <n v="7.0268639945306716E-2"/>
    <m/>
    <n v="6.4506928907328454E-2"/>
    <n v="6.7087206063621591E-2"/>
    <n v="0.19869696000000003"/>
    <n v="0.20664483840000003"/>
    <n v="0"/>
    <n v="0"/>
    <n v="0"/>
    <n v="0"/>
    <m/>
    <n v="1.5906079173467877"/>
    <x v="27"/>
    <m/>
    <n v="0"/>
    <m/>
    <n v="0"/>
    <m/>
    <n v="0"/>
    <n v="0"/>
    <m/>
    <n v="0"/>
    <n v="0"/>
    <x v="6"/>
    <x v="27"/>
  </r>
  <r>
    <x v="5"/>
    <m/>
    <m/>
    <m/>
    <m/>
    <x v="3"/>
    <n v="1325099.9999929999"/>
    <m/>
    <n v="5.1752431594924921"/>
    <n v="7.7329872911265696E-2"/>
    <n v="8.0423067827716327E-2"/>
    <m/>
    <n v="6.5485429782859247E-2"/>
    <n v="6.8104846974173613E-2"/>
    <n v="0.17704280746666667"/>
    <n v="0.18412451976533334"/>
    <n v="0"/>
    <n v="0"/>
    <n v="0"/>
    <n v="0"/>
    <m/>
    <n v="1.934608601755716"/>
    <x v="28"/>
    <m/>
    <n v="0"/>
    <m/>
    <n v="0"/>
    <m/>
    <n v="0"/>
    <n v="0"/>
    <m/>
    <n v="0"/>
    <n v="0"/>
    <x v="6"/>
    <x v="28"/>
  </r>
  <r>
    <x v="5"/>
    <m/>
    <m/>
    <m/>
    <m/>
    <x v="4"/>
    <n v="1343700.000001"/>
    <m/>
    <n v="5.2478863734450023"/>
    <n v="7.2643213952510166E-2"/>
    <n v="7.5548942510610576E-2"/>
    <m/>
    <n v="6.6404627575094924E-2"/>
    <n v="6.9060812678098729E-2"/>
    <n v="0.15179057425066667"/>
    <n v="0.15786219722069333"/>
    <n v="0"/>
    <n v="0"/>
    <n v="0"/>
    <n v="0"/>
    <m/>
    <n v="2.2672610363229393"/>
    <x v="29"/>
    <m/>
    <n v="0"/>
    <m/>
    <n v="0"/>
    <m/>
    <n v="0"/>
    <n v="0"/>
    <m/>
    <n v="0"/>
    <n v="0"/>
    <x v="6"/>
    <x v="29"/>
  </r>
  <r>
    <x v="6"/>
    <m/>
    <n v="25"/>
    <n v="25.2"/>
    <n v="0.97"/>
    <x v="0"/>
    <n v="1267400"/>
    <n v="1.8416721779256281E-5"/>
    <n v="23.341353183029412"/>
    <n v="0"/>
    <n v="0"/>
    <n v="1.1645675235660027E-2"/>
    <n v="0.27182581873039996"/>
    <n v="0.26367104416848797"/>
    <n v="0.39355801394040391"/>
    <n v="0.38175127352219179"/>
    <n v="3.7"/>
    <n v="0"/>
    <n v="3.7"/>
    <n v="3.589"/>
    <n v="1"/>
    <n v="0"/>
    <x v="30"/>
    <s v="No Training"/>
    <n v="0"/>
    <m/>
    <n v="0"/>
    <m/>
    <n v="0"/>
    <n v="0"/>
    <m/>
    <n v="0"/>
    <n v="0"/>
    <x v="6"/>
    <x v="30"/>
  </r>
  <r>
    <x v="6"/>
    <m/>
    <m/>
    <m/>
    <m/>
    <x v="1"/>
    <n v="1288000.0000109999"/>
    <m/>
    <n v="23.720737651884672"/>
    <n v="0.37938446885526034"/>
    <n v="0.3680029347896025"/>
    <m/>
    <n v="0.2762440070441417"/>
    <n v="0.26795668683281743"/>
    <n v="0.37544484967011427"/>
    <n v="0.36418150418001083"/>
    <n v="0"/>
    <n v="0"/>
    <n v="0"/>
    <n v="0"/>
    <m/>
    <n v="5.2344223176906794"/>
    <x v="31"/>
    <m/>
    <n v="0"/>
    <m/>
    <n v="0"/>
    <m/>
    <n v="0"/>
    <n v="0"/>
    <m/>
    <n v="0"/>
    <n v="0"/>
    <x v="6"/>
    <x v="31"/>
  </r>
  <r>
    <x v="6"/>
    <m/>
    <m/>
    <m/>
    <m/>
    <x v="2"/>
    <n v="1305299.9999860001"/>
    <m/>
    <n v="24.039346938205391"/>
    <n v="0.31860928632071861"/>
    <n v="0.30905100773109706"/>
    <m/>
    <n v="0.27995442731969822"/>
    <n v="0.27155579450010725"/>
    <n v="0.36152084681208685"/>
    <n v="0.35067522140772422"/>
    <n v="0"/>
    <n v="0"/>
    <n v="0"/>
    <n v="0"/>
    <m/>
    <n v="6.2345634434931103"/>
    <x v="32"/>
    <m/>
    <n v="0"/>
    <m/>
    <n v="0"/>
    <m/>
    <n v="0"/>
    <n v="0"/>
    <m/>
    <n v="0"/>
    <n v="0"/>
    <x v="6"/>
    <x v="32"/>
  </r>
  <r>
    <x v="6"/>
    <m/>
    <m/>
    <m/>
    <m/>
    <x v="3"/>
    <n v="1325099.9999929999"/>
    <m/>
    <n v="24.403998029563581"/>
    <n v="0.36465109135819063"/>
    <n v="0.35371155861744491"/>
    <m/>
    <n v="0.28420103550398468"/>
    <n v="0.27567500443886511"/>
    <n v="0.35203242714053989"/>
    <n v="0.3414714543263237"/>
    <n v="0"/>
    <n v="0"/>
    <n v="0"/>
    <n v="0"/>
    <m/>
    <n v="7.1658454671320388"/>
    <x v="33"/>
    <m/>
    <n v="0"/>
    <m/>
    <n v="0"/>
    <m/>
    <n v="0"/>
    <n v="0"/>
    <m/>
    <n v="0"/>
    <n v="0"/>
    <x v="6"/>
    <x v="33"/>
  </r>
  <r>
    <x v="6"/>
    <m/>
    <m/>
    <m/>
    <m/>
    <x v="4"/>
    <n v="1343700.000001"/>
    <m/>
    <n v="24.746549054805083"/>
    <n v="0.34255102524150161"/>
    <n v="0.33227449448425656"/>
    <m/>
    <n v="0.28819027349558962"/>
    <n v="0.27954456529072191"/>
    <n v="0.34665421051345469"/>
    <n v="0.33625458419805104"/>
    <n v="0"/>
    <n v="0"/>
    <n v="0"/>
    <n v="0"/>
    <m/>
    <n v="8.1367034845146726"/>
    <x v="34"/>
    <m/>
    <n v="0"/>
    <m/>
    <n v="0"/>
    <m/>
    <n v="0"/>
    <n v="0"/>
    <m/>
    <n v="0"/>
    <n v="0"/>
    <x v="6"/>
    <x v="34"/>
  </r>
  <r>
    <x v="7"/>
    <m/>
    <n v="9"/>
    <n v="8.4"/>
    <n v="1.1499999999999999"/>
    <x v="0"/>
    <n v="1267400"/>
    <n v="5.7794810151365084E-6"/>
    <n v="7.3249142385840109"/>
    <n v="0"/>
    <n v="0"/>
    <n v="6.0534545979669466E-2"/>
    <n v="0.44341035777269938"/>
    <n v="0.50992191143860421"/>
    <n v="0"/>
    <n v="0"/>
    <n v="0"/>
    <n v="0"/>
    <n v="0"/>
    <n v="0"/>
    <n v="1"/>
    <n v="0"/>
    <x v="35"/>
    <s v="No Training"/>
    <n v="0"/>
    <m/>
    <n v="0"/>
    <m/>
    <n v="0"/>
    <n v="0"/>
    <m/>
    <n v="0"/>
    <n v="0"/>
    <x v="6"/>
    <x v="35"/>
  </r>
  <r>
    <x v="7"/>
    <m/>
    <m/>
    <m/>
    <m/>
    <x v="1"/>
    <n v="1288000.0000109999"/>
    <m/>
    <n v="7.4439715475593964"/>
    <n v="0.11905730897538547"/>
    <n v="0.13691590532169329"/>
    <m/>
    <n v="0.45061743791708553"/>
    <n v="0.51821005360464834"/>
    <n v="0"/>
    <n v="0"/>
    <n v="0"/>
    <n v="0"/>
    <n v="0"/>
    <n v="0"/>
    <m/>
    <n v="1.5099219114386042"/>
    <x v="36"/>
    <m/>
    <n v="0"/>
    <m/>
    <n v="0"/>
    <m/>
    <n v="0"/>
    <n v="0"/>
    <m/>
    <n v="0"/>
    <n v="0"/>
    <x v="6"/>
    <x v="36"/>
  </r>
  <r>
    <x v="7"/>
    <m/>
    <m/>
    <m/>
    <m/>
    <x v="2"/>
    <n v="1305299.9999860001"/>
    <m/>
    <n v="7.543956568976772"/>
    <n v="9.9985021417375641E-2"/>
    <n v="0.11498277462998198"/>
    <m/>
    <n v="0.45666998579335394"/>
    <n v="0.52517048366235697"/>
    <n v="0"/>
    <n v="0"/>
    <n v="0"/>
    <n v="0"/>
    <n v="0"/>
    <n v="0"/>
    <m/>
    <n v="2.1650478703649458"/>
    <x v="37"/>
    <m/>
    <n v="0"/>
    <m/>
    <n v="0"/>
    <m/>
    <n v="0"/>
    <n v="0"/>
    <m/>
    <n v="0"/>
    <n v="0"/>
    <x v="6"/>
    <x v="37"/>
  </r>
  <r>
    <x v="7"/>
    <m/>
    <m/>
    <m/>
    <m/>
    <x v="3"/>
    <n v="1325099.9999929999"/>
    <m/>
    <n v="7.6583902931169305"/>
    <n v="0.11443372414015851"/>
    <n v="0.13159878276118228"/>
    <m/>
    <n v="0.46359717932894112"/>
    <n v="0.53313675622828227"/>
    <n v="0"/>
    <n v="0"/>
    <n v="0"/>
    <n v="0"/>
    <n v="0"/>
    <n v="0"/>
    <m/>
    <n v="2.8052011286572847"/>
    <x v="38"/>
    <m/>
    <n v="0"/>
    <m/>
    <n v="0"/>
    <m/>
    <n v="0"/>
    <n v="0"/>
    <m/>
    <n v="0"/>
    <n v="0"/>
    <x v="6"/>
    <x v="38"/>
  </r>
  <r>
    <x v="7"/>
    <m/>
    <m/>
    <m/>
    <m/>
    <x v="4"/>
    <n v="1343700.000001"/>
    <m/>
    <n v="7.7658886400447056"/>
    <n v="0.10749834692777505"/>
    <n v="0.12362309896694129"/>
    <m/>
    <n v="0.47010454295377901"/>
    <n v="0.54062022439684587"/>
    <n v="0"/>
    <n v="0"/>
    <n v="0"/>
    <n v="0"/>
    <n v="0"/>
    <n v="0"/>
    <m/>
    <n v="3.4699366676467491"/>
    <x v="39"/>
    <m/>
    <n v="0"/>
    <m/>
    <n v="0"/>
    <m/>
    <n v="0"/>
    <n v="0"/>
    <m/>
    <n v="0"/>
    <n v="0"/>
    <x v="6"/>
    <x v="39"/>
  </r>
  <r>
    <x v="8"/>
    <m/>
    <n v="279"/>
    <n v="203.3"/>
    <n v="1.25"/>
    <x v="0"/>
    <n v="1267400"/>
    <n v="1.3928133235631478E-4"/>
    <n v="176.52516062839334"/>
    <n v="0"/>
    <n v="0"/>
    <n v="1.4354044980937623E-2"/>
    <n v="2.533850095927197"/>
    <n v="3.167312619908996"/>
    <n v="2.4220735221912784"/>
    <n v="3.0275919027390978"/>
    <n v="0"/>
    <n v="0"/>
    <n v="0"/>
    <n v="0"/>
    <n v="20"/>
    <n v="0"/>
    <x v="40"/>
    <s v="30"/>
    <n v="33.44"/>
    <n v="0.93"/>
    <n v="31.0992"/>
    <n v="0.75"/>
    <n v="23.324400000000001"/>
    <n v="0"/>
    <m/>
    <n v="0"/>
    <n v="0"/>
    <x v="11"/>
    <x v="40"/>
  </r>
  <r>
    <x v="8"/>
    <m/>
    <m/>
    <m/>
    <m/>
    <x v="1"/>
    <n v="1288000.0000109999"/>
    <m/>
    <n v="179.3943560764655"/>
    <n v="2.869195448072162"/>
    <n v="3.5864943100902025"/>
    <m/>
    <n v="2.5750346564479263"/>
    <n v="3.2187933205599077"/>
    <n v="2.3994356918369788"/>
    <n v="2.9992946147962236"/>
    <n v="0"/>
    <n v="0"/>
    <n v="0"/>
    <n v="0"/>
    <m/>
    <n v="2.8705045226480941"/>
    <x v="41"/>
    <m/>
    <n v="34.32"/>
    <m/>
    <n v="31.9176"/>
    <m/>
    <n v="23.938200000000002"/>
    <n v="0"/>
    <m/>
    <n v="0"/>
    <n v="0"/>
    <x v="12"/>
    <x v="41"/>
  </r>
  <r>
    <x v="8"/>
    <m/>
    <m/>
    <m/>
    <m/>
    <x v="2"/>
    <n v="1305299.9999860001"/>
    <m/>
    <n v="181.80392312274776"/>
    <n v="2.4095670462822625"/>
    <n v="3.0119588078528281"/>
    <m/>
    <n v="2.6096216902148468"/>
    <n v="3.2620271127685587"/>
    <n v="2.3718126387659213"/>
    <n v="2.9647657984574014"/>
    <n v="0"/>
    <n v="0"/>
    <n v="0"/>
    <n v="0"/>
    <m/>
    <n v="0"/>
    <x v="42"/>
    <m/>
    <n v="28.16"/>
    <m/>
    <n v="26.188800000000001"/>
    <m/>
    <n v="19.6416"/>
    <n v="0"/>
    <m/>
    <n v="0"/>
    <n v="0"/>
    <x v="13"/>
    <x v="42"/>
  </r>
  <r>
    <x v="8"/>
    <m/>
    <m/>
    <m/>
    <m/>
    <x v="3"/>
    <n v="1325099.9999929999"/>
    <m/>
    <n v="184.56169350437773"/>
    <n v="2.7577703816299675"/>
    <n v="3.4472129770374593"/>
    <m/>
    <n v="2.6492068503198611"/>
    <n v="3.3115085628998262"/>
    <n v="2.3461698360432011"/>
    <n v="2.9327122950540012"/>
    <n v="0"/>
    <n v="0"/>
    <n v="0"/>
    <n v="0"/>
    <m/>
    <n v="0"/>
    <x v="43"/>
    <m/>
    <n v="26.664000000000001"/>
    <m/>
    <n v="24.797520000000002"/>
    <m/>
    <n v="18.598140000000001"/>
    <n v="0"/>
    <m/>
    <n v="0"/>
    <n v="0"/>
    <x v="14"/>
    <x v="43"/>
  </r>
  <r>
    <x v="8"/>
    <m/>
    <m/>
    <m/>
    <m/>
    <x v="4"/>
    <n v="1343700.000001"/>
    <m/>
    <n v="187.15232628731945"/>
    <n v="2.5906327829417251"/>
    <n v="3.2382909786771563"/>
    <m/>
    <n v="2.6863929098152979"/>
    <n v="3.3579911372691225"/>
    <n v="2.3262436085174536"/>
    <n v="2.9078045106468169"/>
    <n v="0"/>
    <n v="0"/>
    <n v="0"/>
    <n v="0"/>
    <m/>
    <n v="0"/>
    <x v="44"/>
    <m/>
    <n v="26.664000000000001"/>
    <m/>
    <n v="24.797520000000002"/>
    <m/>
    <n v="18.598140000000001"/>
    <n v="0"/>
    <m/>
    <n v="0"/>
    <n v="0"/>
    <x v="14"/>
    <x v="44"/>
  </r>
  <r>
    <x v="9"/>
    <m/>
    <n v="7329"/>
    <n v="5501.4"/>
    <n v="1.23"/>
    <x v="0"/>
    <n v="1267400"/>
    <n v="4.1561704255828908E-3"/>
    <n v="5267.5303973837554"/>
    <n v="0"/>
    <n v="0"/>
    <n v="2.0771369848100723E-2"/>
    <n v="109.41382207017095"/>
    <n v="134.57900114631028"/>
    <n v="79.328099226166955"/>
    <n v="97.573562048185352"/>
    <n v="87.6"/>
    <n v="204.59"/>
    <n v="292.19"/>
    <n v="359.39369999999997"/>
    <n v="365"/>
    <n v="0"/>
    <x v="45"/>
    <s v="855 (173 Sask Polytech  +  682 regional colleges)"/>
    <n v="598"/>
    <n v="0.81"/>
    <n v="484.38000000000005"/>
    <n v="1"/>
    <n v="484.38000000000005"/>
    <n v="0"/>
    <m/>
    <n v="0"/>
    <n v="0"/>
    <x v="15"/>
    <x v="45"/>
  </r>
  <r>
    <x v="9"/>
    <m/>
    <m/>
    <m/>
    <m/>
    <x v="1"/>
    <n v="1288000.0000109999"/>
    <m/>
    <n v="5353.1475081964809"/>
    <n v="85.617110812725514"/>
    <n v="105.30904629965238"/>
    <m/>
    <n v="111.1922067441879"/>
    <n v="136.76641429535113"/>
    <n v="80.136608114702739"/>
    <n v="98.56802798108437"/>
    <n v="0"/>
    <n v="28.2"/>
    <n v="28.2"/>
    <n v="34.686"/>
    <m/>
    <n v="472.16626319449557"/>
    <x v="46"/>
    <m/>
    <n v="750"/>
    <m/>
    <n v="607.5"/>
    <m/>
    <n v="607.5"/>
    <n v="0"/>
    <m/>
    <n v="0"/>
    <n v="0"/>
    <x v="16"/>
    <x v="46"/>
  </r>
  <r>
    <x v="9"/>
    <m/>
    <m/>
    <m/>
    <m/>
    <x v="2"/>
    <n v="1305299.9999860001"/>
    <m/>
    <n v="5425.0492564551614"/>
    <n v="71.901748258680527"/>
    <n v="88.439150358177045"/>
    <m/>
    <n v="112.68570454999399"/>
    <n v="138.60341659649259"/>
    <n v="80.816592353788167"/>
    <n v="99.404408595159438"/>
    <n v="0"/>
    <n v="30"/>
    <n v="30"/>
    <n v="36.9"/>
    <m/>
    <n v="239.99575177058341"/>
    <x v="47"/>
    <m/>
    <n v="750"/>
    <m/>
    <n v="607.5"/>
    <m/>
    <n v="607.5"/>
    <n v="0"/>
    <m/>
    <n v="0"/>
    <n v="0"/>
    <x v="16"/>
    <x v="47"/>
  </r>
  <r>
    <x v="9"/>
    <m/>
    <m/>
    <m/>
    <m/>
    <x v="3"/>
    <n v="1325099.9999929999"/>
    <m/>
    <n v="5507.3414309107948"/>
    <n v="82.292174455633358"/>
    <n v="101.21937458042903"/>
    <m/>
    <n v="114.39502574121637"/>
    <n v="140.70588166169614"/>
    <n v="81.310352037712022"/>
    <n v="100.01173300638578"/>
    <n v="0"/>
    <n v="582"/>
    <n v="582"/>
    <n v="715.86"/>
    <m/>
    <n v="0"/>
    <x v="48"/>
    <m/>
    <n v="750"/>
    <m/>
    <n v="607.5"/>
    <m/>
    <n v="607.5"/>
    <n v="0"/>
    <m/>
    <n v="0"/>
    <n v="0"/>
    <x v="16"/>
    <x v="48"/>
  </r>
  <r>
    <x v="9"/>
    <m/>
    <m/>
    <m/>
    <m/>
    <x v="4"/>
    <n v="1343700.000001"/>
    <m/>
    <n v="5584.6462008598864"/>
    <n v="77.304769949091678"/>
    <n v="95.084867037382764"/>
    <m/>
    <n v="116.0007517088513"/>
    <n v="142.68092460188709"/>
    <n v="81.591256497362139"/>
    <n v="100.35724549175544"/>
    <n v="0"/>
    <n v="0"/>
    <n v="0"/>
    <n v="0"/>
    <m/>
    <n v="450.29698924851095"/>
    <x v="49"/>
    <m/>
    <n v="750"/>
    <m/>
    <n v="607.5"/>
    <m/>
    <n v="607.5"/>
    <n v="0"/>
    <m/>
    <n v="0"/>
    <n v="0"/>
    <x v="16"/>
    <x v="49"/>
  </r>
  <r>
    <x v="10"/>
    <m/>
    <n v="669"/>
    <n v="507.7"/>
    <n v="1.35"/>
    <x v="0"/>
    <n v="1267400"/>
    <n v="3.9948791192883401E-4"/>
    <n v="506.31097957860425"/>
    <n v="0"/>
    <n v="0"/>
    <n v="2.0315082660892828E-2"/>
    <n v="10.285749402256966"/>
    <n v="13.885761693046906"/>
    <n v="12.578220385992658"/>
    <n v="16.98059752109009"/>
    <n v="0"/>
    <n v="61.23"/>
    <n v="61.23"/>
    <n v="82.660499999999999"/>
    <n v="30"/>
    <n v="0"/>
    <x v="50"/>
    <s v="78 (66 Saskk Polytech + 12 regional colleges)"/>
    <n v="31.729600000000001"/>
    <n v="1"/>
    <n v="31.729600000000001"/>
    <n v="1"/>
    <n v="31.729600000000001"/>
    <n v="0"/>
    <m/>
    <n v="0"/>
    <n v="0"/>
    <x v="17"/>
    <x v="50"/>
  </r>
  <r>
    <x v="10"/>
    <m/>
    <m/>
    <m/>
    <m/>
    <x v="1"/>
    <n v="1288000.0000109999"/>
    <m/>
    <n v="514.54043056873252"/>
    <n v="8.2294509901282709"/>
    <n v="11.109758836673166"/>
    <m/>
    <n v="10.452931379375189"/>
    <n v="14.111457362156505"/>
    <n v="12.686160095340464"/>
    <n v="17.126316128709625"/>
    <n v="0"/>
    <n v="0"/>
    <n v="0"/>
    <n v="0"/>
    <m/>
    <n v="111.797259214137"/>
    <x v="51"/>
    <m/>
    <n v="37.6524"/>
    <m/>
    <n v="37.6524"/>
    <m/>
    <n v="37.6524"/>
    <n v="0"/>
    <m/>
    <n v="0"/>
    <n v="0"/>
    <x v="18"/>
    <x v="51"/>
  </r>
  <r>
    <x v="10"/>
    <m/>
    <m/>
    <m/>
    <m/>
    <x v="2"/>
    <n v="1305299.9999860001"/>
    <m/>
    <n v="521.45157143511426"/>
    <n v="6.9111408663817429"/>
    <n v="9.3300401696153532"/>
    <m/>
    <n v="10.593331777356807"/>
    <n v="14.300997899431691"/>
    <n v="12.507244087150113"/>
    <n v="16.884779517652653"/>
    <n v="0"/>
    <n v="0"/>
    <n v="0"/>
    <n v="0"/>
    <m/>
    <n v="116.49239154167628"/>
    <x v="52"/>
    <m/>
    <n v="37.6524"/>
    <m/>
    <n v="37.6524"/>
    <m/>
    <n v="37.6524"/>
    <n v="0"/>
    <m/>
    <n v="0"/>
    <n v="0"/>
    <x v="18"/>
    <x v="52"/>
  </r>
  <r>
    <x v="10"/>
    <m/>
    <m/>
    <m/>
    <m/>
    <x v="3"/>
    <n v="1325099.9999929999"/>
    <m/>
    <n v="529.36143209410147"/>
    <n v="7.9098606589872134"/>
    <n v="10.678311889632738"/>
    <m/>
    <n v="10.754021250480276"/>
    <n v="14.517928688148373"/>
    <n v="12.159988089872794"/>
    <n v="16.415983921328273"/>
    <n v="0"/>
    <n v="0"/>
    <n v="0"/>
    <n v="0"/>
    <m/>
    <n v="119.35580912837599"/>
    <x v="53"/>
    <m/>
    <n v="37.6524"/>
    <m/>
    <n v="37.6524"/>
    <m/>
    <n v="37.6524"/>
    <n v="0"/>
    <m/>
    <n v="0"/>
    <n v="0"/>
    <x v="18"/>
    <x v="53"/>
  </r>
  <r>
    <x v="10"/>
    <m/>
    <m/>
    <m/>
    <m/>
    <x v="4"/>
    <n v="1343700.000001"/>
    <m/>
    <n v="536.79190725917374"/>
    <n v="7.4304751650722665"/>
    <n v="10.03114147284756"/>
    <m/>
    <n v="10.904971967668432"/>
    <n v="14.721712156352384"/>
    <n v="11.718118602989694"/>
    <n v="15.819460114036088"/>
    <n v="0"/>
    <n v="0"/>
    <n v="0"/>
    <n v="0"/>
    <m/>
    <n v="123.3156336274854"/>
    <x v="54"/>
    <m/>
    <n v="37.6524"/>
    <m/>
    <n v="37.6524"/>
    <m/>
    <n v="37.6524"/>
    <n v="0"/>
    <m/>
    <n v="0"/>
    <n v="0"/>
    <x v="18"/>
    <x v="54"/>
  </r>
  <r>
    <x v="11"/>
    <m/>
    <n v="7"/>
    <n v="5.2"/>
    <n v="1.1399999999999999"/>
    <x v="0"/>
    <n v="1267400"/>
    <n v="5.8990976545597153E-6"/>
    <n v="7.4765163673889834"/>
    <n v="2.2765163673889832"/>
    <n v="2.5952286588234408"/>
    <n v="1.1001463201572395E-2"/>
    <n v="8.2252619691783616E-2"/>
    <n v="9.3767986448633309E-2"/>
    <n v="0"/>
    <n v="0"/>
    <n v="2.1"/>
    <n v="0"/>
    <n v="2.1"/>
    <n v="2.3939999999999997"/>
    <n v="2"/>
    <n v="0"/>
    <x v="55"/>
    <s v="No Training before 2024-25 academic year. 6 seats"/>
    <n v="0"/>
    <n v="0.88"/>
    <n v="0"/>
    <n v="0.96"/>
    <n v="0"/>
    <n v="0"/>
    <m/>
    <n v="0"/>
    <n v="0"/>
    <x v="6"/>
    <x v="55"/>
  </r>
  <r>
    <x v="11"/>
    <m/>
    <m/>
    <m/>
    <m/>
    <x v="1"/>
    <n v="1288000.0000109999"/>
    <m/>
    <n v="7.5980377791378029"/>
    <n v="0.12152141174881947"/>
    <n v="0.13853440939365419"/>
    <m/>
    <n v="8.3589533031341381E-2"/>
    <n v="9.5292067655729173E-2"/>
    <n v="6.4281107895824738E-5"/>
    <n v="7.3280463001240202E-5"/>
    <n v="0"/>
    <n v="0"/>
    <n v="0"/>
    <n v="0"/>
    <m/>
    <n v="7.0829966452720736"/>
    <x v="56"/>
    <m/>
    <n v="0"/>
    <m/>
    <n v="0"/>
    <m/>
    <n v="0"/>
    <n v="0"/>
    <m/>
    <n v="0"/>
    <n v="0"/>
    <x v="6"/>
    <x v="56"/>
  </r>
  <r>
    <x v="11"/>
    <m/>
    <m/>
    <m/>
    <m/>
    <x v="2"/>
    <n v="1305299.9999860001"/>
    <m/>
    <n v="7.7000921684142094"/>
    <n v="0.10205438927640653"/>
    <n v="0.11634200377510344"/>
    <m/>
    <n v="8.4712280639524712E-2"/>
    <n v="9.6571999929058169E-2"/>
    <n v="4.1744598491559213E-4"/>
    <n v="4.75888422803775E-4"/>
    <n v="0"/>
    <n v="0"/>
    <n v="0"/>
    <n v="0"/>
    <m/>
    <n v="7.3168964027844581"/>
    <x v="57"/>
    <m/>
    <n v="0"/>
    <m/>
    <n v="0"/>
    <m/>
    <n v="0"/>
    <n v="0"/>
    <m/>
    <n v="0"/>
    <n v="0"/>
    <x v="6"/>
    <x v="57"/>
  </r>
  <r>
    <x v="11"/>
    <m/>
    <m/>
    <m/>
    <m/>
    <x v="3"/>
    <n v="1325099.9999929999"/>
    <m/>
    <n v="7.8168943020157844"/>
    <n v="0.11680213360157499"/>
    <n v="0.13315443230579546"/>
    <m/>
    <n v="8.5997275014207591E-2"/>
    <n v="9.8036893516196641E-2"/>
    <n v="1.1352366460957173E-3"/>
    <n v="1.2941697765491175E-3"/>
    <n v="0"/>
    <n v="0"/>
    <n v="0"/>
    <n v="0"/>
    <m/>
    <n v="7.5302862949114235"/>
    <x v="58"/>
    <m/>
    <n v="6"/>
    <m/>
    <n v="5.28"/>
    <m/>
    <n v="5.0688000000000004"/>
    <n v="0"/>
    <m/>
    <n v="0"/>
    <n v="0"/>
    <x v="19"/>
    <x v="58"/>
  </r>
  <r>
    <x v="11"/>
    <m/>
    <m/>
    <m/>
    <m/>
    <x v="4"/>
    <n v="1343700.000001"/>
    <m/>
    <n v="7.9266175184377889"/>
    <n v="0.10972321642200455"/>
    <n v="0.12508446672108517"/>
    <m/>
    <n v="8.7204390942032431E-2"/>
    <n v="9.9413005673916963E-2"/>
    <n v="2.2078015573841455E-3"/>
    <n v="2.5168937754179257E-3"/>
    <n v="0"/>
    <n v="0"/>
    <n v="0"/>
    <n v="0"/>
    <m/>
    <n v="2.6939717905099645"/>
    <x v="59"/>
    <m/>
    <n v="6"/>
    <m/>
    <n v="5.28"/>
    <m/>
    <n v="5.0688000000000004"/>
    <n v="0"/>
    <m/>
    <n v="0"/>
    <n v="0"/>
    <x v="19"/>
    <x v="59"/>
  </r>
  <r>
    <x v="12"/>
    <m/>
    <n v="104"/>
    <n v="79.3"/>
    <n v="1.3983000000000001"/>
    <x v="0"/>
    <n v="1267400"/>
    <n v="4.809820383979369E-5"/>
    <n v="60.959663546554523"/>
    <n v="0"/>
    <n v="0"/>
    <n v="1.7658748707457352E-2"/>
    <n v="1.0764713798597547"/>
    <n v="1.5052299304578951"/>
    <n v="0.8599878265925428"/>
    <n v="1.2025209779243526"/>
    <n v="3.9"/>
    <n v="1.87"/>
    <n v="5.77"/>
    <n v="8.0681910000000006"/>
    <n v="10"/>
    <n v="0"/>
    <x v="60"/>
    <s v="22 (16 IPA + 6 Suncrest college)"/>
    <n v="7.68"/>
    <n v="0.88"/>
    <n v="6.7584"/>
    <n v="0.96"/>
    <n v="6.4880639999999996"/>
    <n v="0"/>
    <m/>
    <n v="0"/>
    <n v="0"/>
    <x v="20"/>
    <x v="60"/>
  </r>
  <r>
    <x v="12"/>
    <m/>
    <m/>
    <m/>
    <m/>
    <x v="1"/>
    <n v="1288000.0000109999"/>
    <m/>
    <n v="61.950486546183349"/>
    <n v="0.99082299962882558"/>
    <n v="1.3854678003809868"/>
    <m/>
    <n v="1.0939680742237692"/>
    <n v="1.5296955581870966"/>
    <n v="0.57770236803394392"/>
    <n v="0.80780122122186382"/>
    <n v="0"/>
    <n v="1.26"/>
    <n v="1.26"/>
    <n v="1.7618580000000001"/>
    <m/>
    <n v="14.287877908382248"/>
    <x v="61"/>
    <m/>
    <n v="7.68"/>
    <m/>
    <n v="6.7584"/>
    <m/>
    <n v="6.4880639999999996"/>
    <n v="0"/>
    <m/>
    <n v="0"/>
    <n v="0"/>
    <x v="20"/>
    <x v="61"/>
  </r>
  <r>
    <x v="12"/>
    <m/>
    <m/>
    <m/>
    <m/>
    <x v="2"/>
    <n v="1305299.9999860001"/>
    <m/>
    <n v="62.782585471409334"/>
    <n v="0.83209892522598494"/>
    <n v="1.1635239271434947"/>
    <m/>
    <n v="1.1086619000440803"/>
    <n v="1.5502419348316376"/>
    <n v="0.51987065936366705"/>
    <n v="0.72693514298821571"/>
    <n v="0"/>
    <n v="2"/>
    <n v="2"/>
    <n v="2.7966000000000002"/>
    <m/>
    <n v="13.284636488172195"/>
    <x v="62"/>
    <m/>
    <n v="15.36"/>
    <m/>
    <n v="13.5168"/>
    <m/>
    <n v="12.976127999999999"/>
    <n v="0"/>
    <m/>
    <n v="0"/>
    <n v="0"/>
    <x v="21"/>
    <x v="62"/>
  </r>
  <r>
    <x v="12"/>
    <m/>
    <m/>
    <m/>
    <m/>
    <x v="3"/>
    <n v="1325099.9999929999"/>
    <m/>
    <n v="63.734929907773932"/>
    <n v="0.95234443636459787"/>
    <n v="1.3316632253686174"/>
    <m/>
    <n v="1.1254791111287878"/>
    <n v="1.5737574410913842"/>
    <n v="0.54821949177179197"/>
    <n v="0.76657531534449674"/>
    <n v="0"/>
    <n v="1.87"/>
    <n v="1.87"/>
    <n v="2.6148210000000005"/>
    <m/>
    <n v="6.5458094931355433"/>
    <x v="63"/>
    <m/>
    <n v="21.36"/>
    <m/>
    <n v="18.796800000000001"/>
    <m/>
    <n v="18.044927999999999"/>
    <n v="0"/>
    <m/>
    <n v="0"/>
    <n v="0"/>
    <x v="22"/>
    <x v="63"/>
  </r>
  <r>
    <x v="12"/>
    <m/>
    <m/>
    <m/>
    <m/>
    <x v="4"/>
    <n v="1343700.000001"/>
    <m/>
    <n v="64.629556499578882"/>
    <n v="0.89462659180495052"/>
    <n v="1.2509563633208625"/>
    <m/>
    <n v="1.1412770973004804"/>
    <n v="1.5958477651552618"/>
    <n v="0.60374098488715622"/>
    <n v="0.84421101916771057"/>
    <n v="0"/>
    <n v="0"/>
    <n v="0"/>
    <n v="0"/>
    <m/>
    <n v="0"/>
    <x v="64"/>
    <m/>
    <n v="21.36"/>
    <m/>
    <n v="18.796800000000001"/>
    <m/>
    <n v="18.044927999999999"/>
    <m/>
    <m/>
    <n v="0"/>
    <n v="0"/>
    <x v="22"/>
    <x v="64"/>
  </r>
  <r>
    <x v="13"/>
    <m/>
    <n v="181"/>
    <n v="145.69999999999999"/>
    <n v="1.22"/>
    <x v="0"/>
    <n v="1267400"/>
    <n v="1.0524876360784322E-4"/>
    <n v="133.39228299658049"/>
    <n v="0"/>
    <n v="0"/>
    <n v="2.2511871508690683E-2"/>
    <n v="3.0029099350699249"/>
    <n v="3.6635501207853083"/>
    <n v="0.66670135003226183"/>
    <n v="0.81337564703935938"/>
    <n v="5.4"/>
    <n v="0"/>
    <n v="5.4"/>
    <n v="6.5880000000000001"/>
    <n v="7"/>
    <n v="0"/>
    <x v="65"/>
    <s v="28"/>
    <n v="21.6"/>
    <n v="0.64"/>
    <n v="13.824000000000002"/>
    <n v="0.61"/>
    <n v="8.432640000000001"/>
    <n v="11"/>
    <n v="0.44"/>
    <n v="4.84"/>
    <n v="0"/>
    <x v="23"/>
    <x v="65"/>
  </r>
  <r>
    <x v="13"/>
    <m/>
    <m/>
    <m/>
    <m/>
    <x v="1"/>
    <n v="1288000.0000109999"/>
    <m/>
    <n v="135.56040752805978"/>
    <n v="2.1681245314792932"/>
    <n v="2.6451119284047375"/>
    <m/>
    <n v="3.051718475937427"/>
    <n v="3.7230965406436609"/>
    <n v="0.69100246381467356"/>
    <n v="0.84302300585390177"/>
    <n v="0"/>
    <n v="0.63"/>
    <n v="0.63"/>
    <n v="0.76859999999999995"/>
    <m/>
    <n v="4.7922857678246675"/>
    <x v="66"/>
    <m/>
    <n v="23.200000000000003"/>
    <m/>
    <n v="14.848000000000003"/>
    <m/>
    <n v="9.0572800000000022"/>
    <n v="8"/>
    <m/>
    <n v="3.52"/>
    <n v="0"/>
    <x v="24"/>
    <x v="66"/>
  </r>
  <r>
    <x v="13"/>
    <m/>
    <m/>
    <m/>
    <m/>
    <x v="2"/>
    <n v="1305299.9999860001"/>
    <m/>
    <n v="137.3812111358443"/>
    <n v="1.8208036077845122"/>
    <n v="2.2213804014971048"/>
    <m/>
    <n v="3.0927081727984325"/>
    <n v="3.7731039708140877"/>
    <n v="0.74069891621951922"/>
    <n v="0.90365267778781344"/>
    <n v="0"/>
    <n v="0"/>
    <n v="0"/>
    <n v="0"/>
    <m/>
    <n v="0.19483724272696534"/>
    <x v="67"/>
    <m/>
    <n v="21.6"/>
    <m/>
    <n v="13.824000000000002"/>
    <m/>
    <n v="8.432640000000001"/>
    <n v="7"/>
    <m/>
    <n v="3.08"/>
    <n v="0"/>
    <x v="25"/>
    <x v="67"/>
  </r>
  <r>
    <x v="13"/>
    <m/>
    <m/>
    <m/>
    <m/>
    <x v="3"/>
    <n v="1325099.9999929999"/>
    <m/>
    <n v="139.46513665601631"/>
    <n v="2.0839255201720164"/>
    <n v="2.5423891346098597"/>
    <m/>
    <n v="3.1396212363422262"/>
    <n v="3.830337908337516"/>
    <n v="0.80572006783521632"/>
    <n v="0.98297848275896393"/>
    <n v="0"/>
    <n v="0"/>
    <n v="0"/>
    <n v="0"/>
    <m/>
    <n v="0"/>
    <x v="68"/>
    <m/>
    <n v="18.400000000000002"/>
    <m/>
    <n v="11.776000000000002"/>
    <m/>
    <n v="7.1833600000000004"/>
    <n v="5"/>
    <m/>
    <n v="2.2000000000000002"/>
    <n v="0"/>
    <x v="26"/>
    <x v="68"/>
  </r>
  <r>
    <x v="13"/>
    <m/>
    <m/>
    <m/>
    <m/>
    <x v="4"/>
    <n v="1343700.000001"/>
    <m/>
    <n v="141.42276365996418"/>
    <n v="1.9576270039478629"/>
    <n v="2.3883049448163929"/>
    <m/>
    <n v="3.1836910839170436"/>
    <n v="3.884103122378793"/>
    <n v="0.87938366049907901"/>
    <n v="1.0728480658088764"/>
    <n v="0"/>
    <n v="0"/>
    <n v="0"/>
    <n v="0"/>
    <m/>
    <n v="0"/>
    <x v="69"/>
    <m/>
    <n v="21.6"/>
    <m/>
    <n v="13.824000000000002"/>
    <m/>
    <n v="8.432640000000001"/>
    <n v="4"/>
    <m/>
    <n v="1.76"/>
    <n v="0"/>
    <x v="27"/>
    <x v="69"/>
  </r>
  <r>
    <x v="14"/>
    <m/>
    <n v="17"/>
    <n v="13.4"/>
    <n v="1.18"/>
    <x v="0"/>
    <n v="1267400"/>
    <n v="1.1227873372079311E-5"/>
    <n v="14.230206711773318"/>
    <n v="0.83020671177331806"/>
    <n v="0.97964391989251531"/>
    <n v="2.2127886956415217E-2"/>
    <n v="0.31488440548454111"/>
    <n v="0.37156359847175846"/>
    <n v="9.0969728551802548E-2"/>
    <n v="0.107344279691127"/>
    <n v="5.6"/>
    <n v="0"/>
    <n v="5.6"/>
    <n v="6.6079999999999997"/>
    <n v="3"/>
    <n v="0"/>
    <x v="70"/>
    <s v="2"/>
    <n v="2"/>
    <n v="0.75"/>
    <n v="1.5"/>
    <n v="1"/>
    <n v="1.5"/>
    <n v="0"/>
    <m/>
    <n v="0"/>
    <n v="0"/>
    <x v="28"/>
    <x v="70"/>
  </r>
  <r>
    <x v="14"/>
    <m/>
    <m/>
    <m/>
    <m/>
    <x v="1"/>
    <n v="1288000.0000109999"/>
    <m/>
    <n v="14.461500903361658"/>
    <n v="0.23129419158833997"/>
    <n v="0.27292714607424118"/>
    <m/>
    <n v="0.32000245720968334"/>
    <n v="0.37760289950742632"/>
    <n v="8.1873567972997427E-2"/>
    <n v="9.6610810208136957E-2"/>
    <n v="0"/>
    <n v="0"/>
    <n v="0"/>
    <n v="0"/>
    <m/>
    <n v="9.5665517980554"/>
    <x v="71"/>
    <m/>
    <n v="2"/>
    <m/>
    <n v="1.5"/>
    <m/>
    <n v="1.5"/>
    <n v="0"/>
    <m/>
    <n v="0"/>
    <n v="0"/>
    <x v="28"/>
    <x v="71"/>
  </r>
  <r>
    <x v="14"/>
    <m/>
    <m/>
    <m/>
    <m/>
    <x v="2"/>
    <n v="1305299.9999860001"/>
    <m/>
    <n v="14.655743112417936"/>
    <n v="0.1942422090562772"/>
    <n v="0.22920580668640708"/>
    <m/>
    <n v="0.32430062685384498"/>
    <n v="0.38267473968753707"/>
    <n v="7.7528699311578395E-2"/>
    <n v="9.1483865187662494E-2"/>
    <n v="0"/>
    <n v="0"/>
    <n v="0"/>
    <n v="0"/>
    <m/>
    <n v="8.8136926538452052"/>
    <x v="72"/>
    <m/>
    <n v="2"/>
    <m/>
    <n v="1.5"/>
    <m/>
    <n v="1.5"/>
    <n v="0"/>
    <m/>
    <n v="0"/>
    <n v="0"/>
    <x v="28"/>
    <x v="72"/>
  </r>
  <r>
    <x v="14"/>
    <m/>
    <m/>
    <m/>
    <m/>
    <x v="3"/>
    <n v="1325099.9999929999"/>
    <m/>
    <n v="14.878055005263699"/>
    <n v="0.22231189284576303"/>
    <n v="0.26232803355800038"/>
    <m/>
    <n v="0.32921991928780275"/>
    <n v="0.38847950475960724"/>
    <n v="7.5955195934209074E-2"/>
    <n v="8.9627131202366705E-2"/>
    <n v="0"/>
    <n v="0"/>
    <n v="0"/>
    <n v="0"/>
    <m/>
    <n v="8.0170570654068118"/>
    <x v="73"/>
    <m/>
    <n v="2"/>
    <m/>
    <n v="1.5"/>
    <m/>
    <n v="1.5"/>
    <n v="0"/>
    <m/>
    <n v="0"/>
    <n v="0"/>
    <x v="28"/>
    <x v="73"/>
  </r>
  <r>
    <x v="14"/>
    <m/>
    <m/>
    <m/>
    <m/>
    <x v="4"/>
    <n v="1343700.000001"/>
    <m/>
    <n v="15.086893450074198"/>
    <n v="0.20883844481049962"/>
    <n v="0.24642936487638956"/>
    <m/>
    <n v="0.33384107278672304"/>
    <n v="0.39393246588833314"/>
    <n v="7.5983704118078796E-2"/>
    <n v="8.9660770859332981E-2"/>
    <n v="0"/>
    <n v="0"/>
    <n v="0"/>
    <n v="0"/>
    <m/>
    <n v="7.257491734926786"/>
    <x v="74"/>
    <m/>
    <n v="2"/>
    <m/>
    <n v="1.5"/>
    <m/>
    <n v="1.5"/>
    <n v="0"/>
    <m/>
    <n v="0"/>
    <n v="0"/>
    <x v="28"/>
    <x v="74"/>
  </r>
  <r>
    <x v="15"/>
    <m/>
    <n v="149"/>
    <n v="126"/>
    <n v="1.08"/>
    <x v="0"/>
    <n v="1267400"/>
    <n v="1.258151191968761E-4"/>
    <n v="159.45808207012075"/>
    <n v="33.458082070120753"/>
    <n v="36.134728635730418"/>
    <n v="1.9904775788562385E-2"/>
    <n v="3.1739773712799333"/>
    <n v="3.4278955609823281"/>
    <n v="2.6065435369167389"/>
    <n v="2.815067019870078"/>
    <n v="1.8"/>
    <n v="1.34"/>
    <n v="3.14"/>
    <n v="3.3912000000000004"/>
    <n v="9"/>
    <n v="0"/>
    <x v="75"/>
    <s v="35 (excluding online)"/>
    <n v="25.515000000000001"/>
    <n v="0.61"/>
    <n v="15.56415"/>
    <n v="0.36"/>
    <n v="5.6030939999999996"/>
    <n v="0"/>
    <m/>
    <n v="0"/>
    <n v="0"/>
    <x v="29"/>
    <x v="75"/>
  </r>
  <r>
    <x v="15"/>
    <m/>
    <m/>
    <m/>
    <m/>
    <x v="1"/>
    <n v="1288000.0000109999"/>
    <m/>
    <n v="162.04987352696037"/>
    <n v="2.5917914568396156"/>
    <n v="2.7991347733867853"/>
    <m/>
    <n v="3.2255663991190375"/>
    <n v="3.4836117110485607"/>
    <n v="2.9477014376852679"/>
    <n v="3.1835175527000894"/>
    <n v="0"/>
    <n v="0"/>
    <n v="0"/>
    <n v="0"/>
    <m/>
    <n v="49.165797216582824"/>
    <x v="76"/>
    <m/>
    <n v="19.845000000000002"/>
    <m/>
    <n v="12.105450000000001"/>
    <m/>
    <n v="4.3579620000000006"/>
    <n v="0"/>
    <m/>
    <n v="0"/>
    <n v="0"/>
    <x v="30"/>
    <x v="76"/>
  </r>
  <r>
    <x v="15"/>
    <m/>
    <m/>
    <m/>
    <m/>
    <x v="2"/>
    <n v="1305299.9999860001"/>
    <m/>
    <n v="164.22647508592098"/>
    <n v="2.1766015589606127"/>
    <n v="2.350729683677462"/>
    <m/>
    <n v="3.2688911651311838"/>
    <n v="3.5304024583416789"/>
    <n v="3.102520886334811"/>
    <n v="3.3507225572415962"/>
    <n v="0"/>
    <n v="0"/>
    <n v="0"/>
    <n v="0"/>
    <m/>
    <n v="54.274099253718262"/>
    <x v="77"/>
    <m/>
    <n v="24.948000000000004"/>
    <m/>
    <n v="15.218280000000002"/>
    <m/>
    <n v="5.4785808000000005"/>
    <n v="0"/>
    <m/>
    <n v="0"/>
    <n v="0"/>
    <x v="31"/>
    <x v="77"/>
  </r>
  <r>
    <x v="15"/>
    <m/>
    <m/>
    <m/>
    <m/>
    <x v="3"/>
    <n v="1325099.9999929999"/>
    <m/>
    <n v="166.7176144468998"/>
    <n v="2.4911393609788206"/>
    <n v="2.6904305098571264"/>
    <m/>
    <n v="3.3184767355695297"/>
    <n v="3.5839548744150922"/>
    <n v="3.1914009323696138"/>
    <n v="3.4467130069591829"/>
    <n v="0"/>
    <n v="1.87"/>
    <n v="1.87"/>
    <n v="2.0196000000000001"/>
    <m/>
    <n v="58.027373152978996"/>
    <x v="78"/>
    <m/>
    <n v="24.948000000000004"/>
    <m/>
    <n v="15.218280000000002"/>
    <m/>
    <n v="5.4785808000000005"/>
    <n v="0"/>
    <m/>
    <n v="0"/>
    <n v="0"/>
    <x v="31"/>
    <x v="78"/>
  </r>
  <r>
    <x v="15"/>
    <m/>
    <m/>
    <m/>
    <m/>
    <x v="4"/>
    <n v="1343700.000001"/>
    <m/>
    <n v="169.05777566496823"/>
    <n v="2.340161218068431"/>
    <n v="2.5273741155139056"/>
    <m/>
    <n v="3.3650571199242707"/>
    <n v="3.6342616895182127"/>
    <n v="3.2593258965619176"/>
    <n v="3.5200719682868713"/>
    <n v="0"/>
    <n v="0"/>
    <n v="0"/>
    <n v="0"/>
    <m/>
    <n v="64.289490744210397"/>
    <x v="79"/>
    <m/>
    <n v="24.948000000000004"/>
    <m/>
    <n v="15.218280000000002"/>
    <m/>
    <n v="5.4785808000000005"/>
    <n v="0"/>
    <m/>
    <n v="0"/>
    <n v="0"/>
    <x v="31"/>
    <x v="79"/>
  </r>
  <r>
    <x v="16"/>
    <n v="4310"/>
    <n v="3060"/>
    <n v="2418.6"/>
    <n v="1.23"/>
    <x v="0"/>
    <n v="1267400"/>
    <n v="1.8484114367806777E-3"/>
    <n v="2342.6766549758308"/>
    <n v="0"/>
    <n v="0"/>
    <n v="1.58276099809136E-2"/>
    <n v="37.078972406348747"/>
    <n v="45.607136059808958"/>
    <n v="26.871575413337204"/>
    <n v="33.052037758404758"/>
    <n v="59.2"/>
    <n v="26.67"/>
    <n v="85.87"/>
    <n v="105.62010000000001"/>
    <n v="193"/>
    <n v="0"/>
    <x v="80"/>
    <s v="306 (110 Sask Polytech + 196 regional colleges)"/>
    <n v="137"/>
    <n v="0.84"/>
    <n v="115.08"/>
    <n v="0.62"/>
    <n v="71.349599999999995"/>
    <n v="177"/>
    <n v="0.77"/>
    <n v="136.29"/>
    <n v="0"/>
    <x v="32"/>
    <x v="80"/>
  </r>
  <r>
    <x v="16"/>
    <m/>
    <m/>
    <m/>
    <m/>
    <x v="1"/>
    <n v="1288000.0000109999"/>
    <m/>
    <n v="2380.7539305938453"/>
    <n v="38.077275618014482"/>
    <n v="46.83504901015781"/>
    <m/>
    <n v="37.681644673966431"/>
    <n v="46.348422948978708"/>
    <n v="27.957655294859922"/>
    <n v="34.387916012677707"/>
    <n v="0"/>
    <n v="5"/>
    <n v="5"/>
    <n v="6.15"/>
    <m/>
    <n v="169.63967381821374"/>
    <x v="81"/>
    <m/>
    <n v="206"/>
    <m/>
    <n v="173.04"/>
    <m/>
    <n v="107.28479999999999"/>
    <n v="180"/>
    <m/>
    <n v="138.6"/>
    <n v="0"/>
    <x v="33"/>
    <x v="81"/>
  </r>
  <r>
    <x v="16"/>
    <m/>
    <m/>
    <m/>
    <m/>
    <x v="2"/>
    <n v="1305299.9999860001"/>
    <m/>
    <n v="2412.7314484039412"/>
    <n v="31.977517810095833"/>
    <n v="39.332346906417875"/>
    <m/>
    <n v="38.187772354022343"/>
    <n v="46.97095999544748"/>
    <n v="29.09601476651217"/>
    <n v="35.788098162809966"/>
    <n v="0"/>
    <n v="7.14"/>
    <n v="7.14"/>
    <n v="8.7821999999999996"/>
    <m/>
    <n v="57.476261790027991"/>
    <x v="82"/>
    <m/>
    <n v="209"/>
    <m/>
    <n v="175.56"/>
    <m/>
    <n v="108.8472"/>
    <n v="182"/>
    <m/>
    <n v="140.14000000000001"/>
    <n v="0"/>
    <x v="34"/>
    <x v="82"/>
  </r>
  <r>
    <x v="16"/>
    <m/>
    <m/>
    <m/>
    <m/>
    <x v="3"/>
    <n v="1325099.9999929999"/>
    <m/>
    <n v="2449.329994865137"/>
    <n v="36.598546461195838"/>
    <n v="45.016212147270878"/>
    <m/>
    <n v="38.767039873278499"/>
    <n v="47.683459044132555"/>
    <n v="30.312320829961067"/>
    <n v="37.284154620852114"/>
    <n v="0"/>
    <n v="140"/>
    <n v="140"/>
    <n v="172.2"/>
    <m/>
    <n v="0"/>
    <x v="83"/>
    <m/>
    <n v="209"/>
    <m/>
    <n v="175.56"/>
    <m/>
    <n v="108.8472"/>
    <n v="185"/>
    <m/>
    <n v="142.45000000000002"/>
    <n v="0"/>
    <x v="35"/>
    <x v="83"/>
  </r>
  <r>
    <x v="16"/>
    <m/>
    <m/>
    <m/>
    <m/>
    <x v="4"/>
    <n v="1343700.000001"/>
    <m/>
    <n v="2483.7104476040449"/>
    <n v="34.380452738907934"/>
    <n v="42.28795686885676"/>
    <m/>
    <n v="39.311200270197169"/>
    <n v="48.352776332342515"/>
    <n v="31.610761932663454"/>
    <n v="38.881237177176047"/>
    <n v="0"/>
    <n v="0.84"/>
    <n v="0.84"/>
    <n v="1.0331999999999999"/>
    <m/>
    <n v="50.886625812255545"/>
    <x v="84"/>
    <m/>
    <n v="209"/>
    <m/>
    <n v="175.56"/>
    <m/>
    <n v="108.8472"/>
    <n v="188"/>
    <m/>
    <n v="144.76"/>
    <n v="0"/>
    <x v="36"/>
    <x v="84"/>
  </r>
  <r>
    <x v="17"/>
    <n v="65"/>
    <n v="54"/>
    <n v="38.299999999999997"/>
    <n v="1.32"/>
    <x v="0"/>
    <n v="1267400"/>
    <n v="2.7210028568425863E-5"/>
    <n v="34.48599020762294"/>
    <n v="0"/>
    <n v="0"/>
    <n v="2.7625398547230322E-2"/>
    <n v="0.95268922378146592"/>
    <n v="1.257549775391535"/>
    <n v="0.41867869516612"/>
    <n v="0.55265587761927837"/>
    <n v="11"/>
    <n v="0"/>
    <n v="11"/>
    <n v="14.520000000000001"/>
    <n v="4"/>
    <n v="0"/>
    <x v="85"/>
    <s v="7 (including 3 seats for the online program)"/>
    <n v="0"/>
    <n v="1"/>
    <n v="0"/>
    <n v="1"/>
    <n v="0"/>
    <n v="0"/>
    <m/>
    <n v="0"/>
    <n v="0"/>
    <x v="6"/>
    <x v="85"/>
  </r>
  <r>
    <x v="17"/>
    <m/>
    <m/>
    <m/>
    <m/>
    <x v="1"/>
    <n v="1288000.0000109999"/>
    <m/>
    <n v="35.046516796431817"/>
    <n v="0.56052658880887662"/>
    <n v="0.73989509722771718"/>
    <m/>
    <n v="0.96817399419363059"/>
    <n v="1.2779896723355924"/>
    <n v="0.4234129002812056"/>
    <n v="0.55890502837119138"/>
    <n v="0"/>
    <n v="0"/>
    <n v="0"/>
    <n v="0"/>
    <m/>
    <n v="20.330205653010815"/>
    <x v="86"/>
    <m/>
    <n v="6"/>
    <m/>
    <n v="6"/>
    <m/>
    <n v="6"/>
    <n v="0"/>
    <m/>
    <n v="0"/>
    <n v="0"/>
    <x v="37"/>
    <x v="86"/>
  </r>
  <r>
    <x v="17"/>
    <m/>
    <m/>
    <m/>
    <m/>
    <x v="2"/>
    <n v="1305299.9999860001"/>
    <m/>
    <n v="35.517250289985341"/>
    <n v="0.47073349355352434"/>
    <n v="0.62136821149065213"/>
    <m/>
    <n v="0.98117819456257682"/>
    <n v="1.2951552168226015"/>
    <n v="0.54008779497954229"/>
    <n v="0.71291588937299588"/>
    <n v="0"/>
    <n v="0"/>
    <n v="0"/>
    <n v="0"/>
    <m/>
    <n v="16.906995450945317"/>
    <x v="87"/>
    <m/>
    <n v="7"/>
    <m/>
    <n v="7"/>
    <m/>
    <n v="7"/>
    <n v="0"/>
    <m/>
    <n v="0"/>
    <n v="0"/>
    <x v="38"/>
    <x v="87"/>
  </r>
  <r>
    <x v="17"/>
    <m/>
    <m/>
    <m/>
    <m/>
    <x v="3"/>
    <n v="1325099.9999929999"/>
    <m/>
    <n v="36.05600885583064"/>
    <n v="0.53875856584529913"/>
    <n v="0.71116130691579493"/>
    <m/>
    <n v="0.99606161466478738"/>
    <n v="1.3148013313575193"/>
    <n v="0.6553626458961872"/>
    <n v="0.8650786925829671"/>
    <n v="0"/>
    <n v="0"/>
    <n v="0"/>
    <n v="0"/>
    <m/>
    <n v="12.536434768631565"/>
    <x v="88"/>
    <m/>
    <n v="7"/>
    <m/>
    <n v="7"/>
    <m/>
    <n v="7"/>
    <n v="0"/>
    <m/>
    <n v="0"/>
    <n v="0"/>
    <x v="38"/>
    <x v="88"/>
  </r>
  <r>
    <x v="17"/>
    <m/>
    <m/>
    <m/>
    <m/>
    <x v="4"/>
    <n v="1343700.000001"/>
    <m/>
    <n v="36.562115387421045"/>
    <n v="0.50610653159040453"/>
    <n v="0.668060621699334"/>
    <m/>
    <n v="1.0100430093073287"/>
    <n v="1.3332567722856739"/>
    <n v="0.7453228785217525"/>
    <n v="0.98382619964871332"/>
    <n v="0"/>
    <n v="0"/>
    <n v="0"/>
    <n v="0"/>
    <m/>
    <n v="8.4274760994878459"/>
    <x v="89"/>
    <m/>
    <n v="7"/>
    <m/>
    <n v="7"/>
    <m/>
    <n v="7"/>
    <n v="0"/>
    <m/>
    <n v="0"/>
    <n v="0"/>
    <x v="38"/>
    <x v="89"/>
  </r>
  <r>
    <x v="18"/>
    <m/>
    <n v="257"/>
    <n v="207"/>
    <n v="1.18"/>
    <x v="0"/>
    <n v="1267400"/>
    <n v="1.3437466925468556E-4"/>
    <n v="170.30645581338848"/>
    <n v="0"/>
    <n v="0"/>
    <n v="3.3605193448158502E-2"/>
    <n v="5.7231813930791784"/>
    <n v="6.7533540438334301"/>
    <n v="1.3278093525854531"/>
    <n v="1.5668150360508346"/>
    <n v="8.3000000000000007"/>
    <n v="5.62"/>
    <n v="13.920000000000002"/>
    <n v="16.425600000000003"/>
    <n v="14"/>
    <n v="0"/>
    <x v="90"/>
    <s v="27 (21 Sask Polytech + 6 Parkland College)"/>
    <n v="19"/>
    <n v="0.61"/>
    <n v="11.59"/>
    <n v="1"/>
    <n v="11.59"/>
    <n v="0"/>
    <m/>
    <n v="0"/>
    <n v="0"/>
    <x v="39"/>
    <x v="90"/>
  </r>
  <r>
    <x v="18"/>
    <m/>
    <m/>
    <m/>
    <m/>
    <x v="1"/>
    <n v="1288000.0000109999"/>
    <m/>
    <n v="173.0745740015131"/>
    <n v="2.7681181881246175"/>
    <n v="3.2663794619870483"/>
    <m/>
    <n v="5.8162045402784717"/>
    <n v="6.8631213575285965"/>
    <n v="1.3591204343388439"/>
    <n v="1.6037621125198358"/>
    <n v="0"/>
    <n v="0"/>
    <n v="0"/>
    <n v="0"/>
    <m/>
    <n v="27.155769079884269"/>
    <x v="91"/>
    <m/>
    <n v="21.876000000000001"/>
    <m/>
    <n v="13.34436"/>
    <m/>
    <n v="13.34436"/>
    <n v="0"/>
    <m/>
    <n v="0"/>
    <n v="0"/>
    <x v="40"/>
    <x v="91"/>
  </r>
  <r>
    <x v="18"/>
    <m/>
    <m/>
    <m/>
    <m/>
    <x v="2"/>
    <n v="1305299.9999860001"/>
    <m/>
    <n v="175.39925577625985"/>
    <n v="2.3246817747467503"/>
    <n v="2.7431244942011652"/>
    <m/>
    <n v="5.8943259210242447"/>
    <n v="6.9553045868086087"/>
    <n v="1.3881197740481417"/>
    <n v="1.6379813333768072"/>
    <n v="0"/>
    <n v="1.93"/>
    <n v="1.93"/>
    <n v="2.2773999999999996"/>
    <m/>
    <n v="25.544672011919751"/>
    <x v="92"/>
    <m/>
    <n v="21.876000000000001"/>
    <m/>
    <n v="13.34436"/>
    <m/>
    <n v="13.34436"/>
    <n v="0"/>
    <m/>
    <n v="0"/>
    <n v="0"/>
    <x v="40"/>
    <x v="92"/>
  </r>
  <r>
    <x v="18"/>
    <m/>
    <m/>
    <m/>
    <m/>
    <x v="3"/>
    <n v="1325099.9999929999"/>
    <m/>
    <n v="178.05987422844322"/>
    <n v="2.6606184521833711"/>
    <n v="3.1395297735763776"/>
    <m/>
    <n v="5.9837365188016074"/>
    <n v="7.0608090921858961"/>
    <n v="1.418694983186245"/>
    <n v="1.6740600801597689"/>
    <n v="0"/>
    <n v="5.62"/>
    <n v="5.62"/>
    <n v="6.6315999999999997"/>
    <m/>
    <n v="25.814122426306334"/>
    <x v="93"/>
    <m/>
    <n v="21.876000000000001"/>
    <m/>
    <n v="13.34436"/>
    <m/>
    <n v="13.34436"/>
    <n v="0"/>
    <m/>
    <n v="0"/>
    <n v="0"/>
    <x v="40"/>
    <x v="93"/>
  </r>
  <r>
    <x v="18"/>
    <m/>
    <m/>
    <m/>
    <m/>
    <x v="4"/>
    <n v="1343700.000001"/>
    <m/>
    <n v="180.55924307765537"/>
    <n v="2.4993688492121464"/>
    <n v="2.9492552420703326"/>
    <m/>
    <n v="6.0677282924776827"/>
    <n v="7.1599193851236649"/>
    <n v="1.4512429878040778"/>
    <n v="1.7124667256088117"/>
    <n v="0"/>
    <n v="7.74"/>
    <n v="7.74"/>
    <n v="9.1332000000000004"/>
    <m/>
    <n v="30.975761372228369"/>
    <x v="94"/>
    <m/>
    <n v="21.876000000000001"/>
    <m/>
    <n v="13.34436"/>
    <m/>
    <n v="13.34436"/>
    <m/>
    <m/>
    <n v="0"/>
    <n v="0"/>
    <x v="40"/>
    <x v="94"/>
  </r>
  <r>
    <x v="19"/>
    <n v="747"/>
    <n v="596"/>
    <n v="539.20000000000005"/>
    <n v="1.0732999999999999"/>
    <x v="0"/>
    <n v="1267400"/>
    <n v="3.9758246153514799E-4"/>
    <n v="503.89601174964656"/>
    <n v="0"/>
    <n v="0"/>
    <n v="2.2463336018776342E-2"/>
    <n v="11.319185430453583"/>
    <n v="12.148881722505831"/>
    <n v="8.2169766839019207"/>
    <n v="8.819281074831931"/>
    <n v="7.5"/>
    <n v="2.7"/>
    <n v="10.199999999999999"/>
    <n v="10.947659999999999"/>
    <n v="23"/>
    <n v="0"/>
    <x v="95"/>
    <s v="60"/>
    <n v="31.590000000000003"/>
    <n v="0.89"/>
    <n v="28.115100000000002"/>
    <n v="0.89"/>
    <n v="25.022439000000002"/>
    <n v="21"/>
    <n v="0.81"/>
    <n v="17.010000000000002"/>
    <n v="0"/>
    <x v="41"/>
    <x v="95"/>
  </r>
  <r>
    <x v="19"/>
    <m/>
    <m/>
    <m/>
    <m/>
    <x v="1"/>
    <n v="1288000.0000109999"/>
    <m/>
    <n v="512.08621046164399"/>
    <n v="8.1901987119974251"/>
    <n v="8.7905402775868353"/>
    <m/>
    <n v="11.50316461618173"/>
    <n v="12.346346582547849"/>
    <n v="8.5105290502313604"/>
    <n v="9.134350829613318"/>
    <n v="0"/>
    <n v="0"/>
    <n v="0"/>
    <n v="0"/>
    <m/>
    <n v="12.883383797337757"/>
    <x v="96"/>
    <m/>
    <n v="27.540000000000003"/>
    <m/>
    <n v="24.510600000000004"/>
    <m/>
    <n v="21.814434000000002"/>
    <n v="22"/>
    <m/>
    <n v="17.82"/>
    <n v="0"/>
    <x v="42"/>
    <x v="96"/>
  </r>
  <r>
    <x v="19"/>
    <m/>
    <m/>
    <m/>
    <m/>
    <x v="2"/>
    <n v="1305299.9999860001"/>
    <m/>
    <n v="518.96438703626256"/>
    <n v="6.8781765746185783"/>
    <n v="7.3823469175381193"/>
    <m/>
    <n v="11.657671407773863"/>
    <n v="12.512178721963686"/>
    <n v="8.5833641416239121"/>
    <n v="9.212524733204944"/>
    <n v="0"/>
    <n v="12"/>
    <n v="12"/>
    <n v="12.8796"/>
    <m/>
    <n v="3.5201874870857637"/>
    <x v="97"/>
    <m/>
    <n v="37.260000000000005"/>
    <m/>
    <n v="33.161400000000008"/>
    <m/>
    <n v="29.513646000000008"/>
    <n v="23"/>
    <m/>
    <n v="18.630000000000003"/>
    <n v="0"/>
    <x v="43"/>
    <x v="97"/>
  </r>
  <r>
    <x v="19"/>
    <m/>
    <m/>
    <m/>
    <m/>
    <x v="3"/>
    <n v="1325099.9999929999"/>
    <m/>
    <n v="526.83651977744148"/>
    <n v="7.8721327411789161"/>
    <n v="8.4491600711073307"/>
    <m/>
    <n v="11.834505770723377"/>
    <n v="12.701975043717399"/>
    <n v="8.5132269268523171"/>
    <n v="9.1372464605905908"/>
    <n v="0"/>
    <n v="16.62"/>
    <n v="16.62"/>
    <n v="17.838245999999998"/>
    <m/>
    <n v="0"/>
    <x v="98"/>
    <m/>
    <n v="46.655999999999999"/>
    <m/>
    <n v="41.52384"/>
    <m/>
    <n v="36.956217600000002"/>
    <n v="24"/>
    <m/>
    <n v="19.440000000000001"/>
    <n v="0"/>
    <x v="44"/>
    <x v="98"/>
  </r>
  <r>
    <x v="19"/>
    <m/>
    <m/>
    <m/>
    <m/>
    <x v="4"/>
    <n v="1343700.000001"/>
    <m/>
    <n v="534.231553565176"/>
    <n v="7.3950337877345191"/>
    <n v="7.9370897643754592"/>
    <m/>
    <n v="12.00062289956746"/>
    <n v="12.880268558105755"/>
    <n v="8.3621422524226201"/>
    <n v="8.9750872795251979"/>
    <n v="0"/>
    <n v="0"/>
    <n v="0"/>
    <n v="0"/>
    <m/>
    <n v="0"/>
    <x v="99"/>
    <m/>
    <n v="46.655999999999999"/>
    <m/>
    <n v="41.52384"/>
    <m/>
    <n v="36.956217600000002"/>
    <n v="25"/>
    <m/>
    <n v="20.25"/>
    <n v="0"/>
    <x v="45"/>
    <x v="99"/>
  </r>
  <r>
    <x v="20"/>
    <n v="656"/>
    <n v="346"/>
    <n v="285"/>
    <n v="1.37"/>
    <x v="0"/>
    <n v="1267400"/>
    <n v="2.0805074455312097E-4"/>
    <n v="263.6835136466255"/>
    <n v="0"/>
    <n v="0"/>
    <n v="1.5027937977405228E-2"/>
    <n v="3.9626194887457729"/>
    <n v="5.428788699581709"/>
    <n v="2.5396114817441751"/>
    <n v="3.4792677299895201"/>
    <n v="20.100000000000001"/>
    <n v="5.62"/>
    <n v="25.720000000000002"/>
    <n v="35.236400000000003"/>
    <n v="36"/>
    <n v="0"/>
    <x v="100"/>
    <s v="40"/>
    <n v="17"/>
    <n v="0.86"/>
    <n v="14.62"/>
    <n v="0.96"/>
    <n v="14.035199999999998"/>
    <n v="7"/>
    <n v="0.53"/>
    <n v="3.71"/>
    <n v="0"/>
    <x v="46"/>
    <x v="100"/>
  </r>
  <r>
    <x v="20"/>
    <m/>
    <m/>
    <m/>
    <m/>
    <x v="1"/>
    <n v="1288000.0000109999"/>
    <m/>
    <n v="267.96935898670836"/>
    <n v="4.285845340082858"/>
    <n v="5.8716081159135163"/>
    <m/>
    <n v="4.027026906697289"/>
    <n v="5.5170268621752863"/>
    <n v="2.6622805516094301"/>
    <n v="3.6473243557049195"/>
    <n v="0"/>
    <n v="0"/>
    <n v="0"/>
    <n v="0"/>
    <m/>
    <n v="62.399256429571238"/>
    <x v="101"/>
    <m/>
    <n v="17.849999999999998"/>
    <m/>
    <n v="15.350999999999997"/>
    <m/>
    <n v="14.736959999999996"/>
    <n v="9"/>
    <m/>
    <n v="4.7700000000000005"/>
    <n v="0"/>
    <x v="47"/>
    <x v="101"/>
  </r>
  <r>
    <x v="20"/>
    <m/>
    <m/>
    <m/>
    <m/>
    <x v="2"/>
    <n v="1305299.9999860001"/>
    <m/>
    <n v="271.56863686227609"/>
    <n v="3.5992778755677364"/>
    <n v="4.931010689527799"/>
    <m/>
    <n v="4.0811166313747682"/>
    <n v="5.5911297849834325"/>
    <n v="2.8217788563760542"/>
    <n v="3.8658370332351946"/>
    <n v="0"/>
    <n v="2"/>
    <n v="2"/>
    <n v="2.74"/>
    <m/>
    <n v="57.928255763364973"/>
    <x v="102"/>
    <m/>
    <n v="23.8"/>
    <m/>
    <n v="20.468"/>
    <m/>
    <n v="19.649280000000001"/>
    <n v="11"/>
    <m/>
    <n v="5.83"/>
    <n v="0"/>
    <x v="48"/>
    <x v="102"/>
  </r>
  <r>
    <x v="20"/>
    <m/>
    <m/>
    <m/>
    <m/>
    <x v="3"/>
    <n v="1325099.9999929999"/>
    <m/>
    <n v="275.68804160588422"/>
    <n v="4.1194047436081291"/>
    <n v="5.6435844987431372"/>
    <m/>
    <n v="4.1430227903655403"/>
    <n v="5.6759412228007911"/>
    <n v="3.0087756060048085"/>
    <n v="4.122022580226588"/>
    <n v="0"/>
    <n v="17.62"/>
    <n v="17.62"/>
    <n v="24.139400000000002"/>
    <m/>
    <n v="49.576953271111407"/>
    <x v="103"/>
    <m/>
    <n v="34"/>
    <m/>
    <n v="29.24"/>
    <m/>
    <n v="28.070399999999996"/>
    <n v="13"/>
    <m/>
    <n v="6.8900000000000006"/>
    <n v="0"/>
    <x v="49"/>
    <x v="103"/>
  </r>
  <r>
    <x v="20"/>
    <m/>
    <m/>
    <m/>
    <m/>
    <x v="4"/>
    <n v="1343700.000001"/>
    <m/>
    <n v="279.55778545623667"/>
    <n v="3.8697438503524495"/>
    <n v="5.301549074982856"/>
    <m/>
    <n v="4.2011770609370815"/>
    <n v="5.755612573483802"/>
    <n v="3.2116033177058823"/>
    <n v="4.3998965452570591"/>
    <n v="0"/>
    <n v="0"/>
    <n v="0"/>
    <n v="0"/>
    <m/>
    <n v="54.197501572881933"/>
    <x v="104"/>
    <m/>
    <n v="34"/>
    <m/>
    <n v="29.24"/>
    <m/>
    <n v="28.070399999999996"/>
    <n v="16"/>
    <m/>
    <n v="8.48"/>
    <n v="0"/>
    <x v="50"/>
    <x v="104"/>
  </r>
  <r>
    <x v="21"/>
    <m/>
    <n v="114"/>
    <n v="92.5"/>
    <n v="1.1756"/>
    <x v="0"/>
    <n v="1267400"/>
    <n v="6.8121745378148696E-5"/>
    <n v="86.337500092265657"/>
    <n v="0"/>
    <n v="0"/>
    <n v="2.8917427654879806E-2"/>
    <n v="2.4966584128212705"/>
    <n v="2.9350716301126858"/>
    <n v="1.1490639584473124"/>
    <n v="1.3508395895506604"/>
    <n v="18.5"/>
    <n v="0"/>
    <n v="18.5"/>
    <n v="21.7486"/>
    <n v="8"/>
    <n v="0"/>
    <x v="105"/>
    <m/>
    <n v="268"/>
    <n v="0.94"/>
    <n v="45.34559999999999"/>
    <n v="0.86"/>
    <n v="38.997215999999995"/>
    <n v="0"/>
    <m/>
    <n v="0"/>
    <n v="0"/>
    <x v="51"/>
    <x v="105"/>
  </r>
  <r>
    <x v="21"/>
    <m/>
    <m/>
    <m/>
    <m/>
    <x v="1"/>
    <n v="1288000.0000109999"/>
    <m/>
    <n v="87.740808047804848"/>
    <n v="1.4033079555391907"/>
    <n v="1.6497288325318726"/>
    <m/>
    <n v="2.5372384691030927"/>
    <n v="2.9827775442775959"/>
    <n v="1.0662159329874685"/>
    <n v="1.253443450820068"/>
    <n v="0"/>
    <n v="0"/>
    <n v="0"/>
    <n v="0"/>
    <m/>
    <n v="0"/>
    <x v="106"/>
    <m/>
    <n v="226"/>
    <m/>
    <n v="38.239199999999997"/>
    <m/>
    <n v="32.885711999999998"/>
    <n v="0"/>
    <m/>
    <n v="0"/>
    <n v="0"/>
    <x v="52"/>
    <x v="106"/>
  </r>
  <r>
    <x v="21"/>
    <m/>
    <m/>
    <m/>
    <m/>
    <x v="2"/>
    <n v="1305299.9999860001"/>
    <m/>
    <n v="88.919314241143795"/>
    <n v="1.1785061933389471"/>
    <n v="1.3854518808892662"/>
    <m/>
    <n v="2.5713178366897993"/>
    <n v="3.022841248812528"/>
    <n v="0.98462819948391977"/>
    <n v="1.157528911313296"/>
    <n v="0"/>
    <n v="0"/>
    <n v="0"/>
    <n v="0"/>
    <m/>
    <n v="0"/>
    <x v="107"/>
    <m/>
    <n v="244"/>
    <m/>
    <n v="41.284799999999997"/>
    <m/>
    <n v="35.504928"/>
    <n v="0"/>
    <m/>
    <n v="0"/>
    <n v="0"/>
    <x v="53"/>
    <x v="107"/>
  </r>
  <r>
    <x v="21"/>
    <m/>
    <m/>
    <m/>
    <m/>
    <x v="3"/>
    <n v="1325099.9999929999"/>
    <m/>
    <n v="90.268124800107984"/>
    <n v="1.348810558964189"/>
    <n v="1.5856616931183005"/>
    <m/>
    <n v="2.6103219684487842"/>
    <n v="3.0686945061083906"/>
    <n v="0.91088978592873793"/>
    <n v="1.0708420323378243"/>
    <n v="0"/>
    <n v="0"/>
    <n v="0"/>
    <n v="0"/>
    <m/>
    <n v="0"/>
    <x v="108"/>
    <m/>
    <n v="244"/>
    <m/>
    <n v="41.284799999999997"/>
    <m/>
    <n v="35.504928"/>
    <n v="0"/>
    <m/>
    <n v="0"/>
    <n v="0"/>
    <x v="53"/>
    <x v="108"/>
  </r>
  <r>
    <x v="21"/>
    <m/>
    <m/>
    <m/>
    <m/>
    <x v="4"/>
    <n v="1343700.000001"/>
    <m/>
    <n v="91.535189264686522"/>
    <n v="1.2670644645785387"/>
    <n v="1.48956098455853"/>
    <m/>
    <n v="2.6469622134373032"/>
    <n v="3.1117687781168937"/>
    <n v="0.84793363158981383"/>
    <n v="0.9968307772969851"/>
    <n v="0"/>
    <n v="0"/>
    <n v="0"/>
    <n v="0"/>
    <m/>
    <n v="0"/>
    <x v="109"/>
    <m/>
    <n v="244"/>
    <m/>
    <n v="41.284799999999997"/>
    <m/>
    <n v="35.504928"/>
    <n v="0"/>
    <m/>
    <n v="0"/>
    <n v="0"/>
    <x v="53"/>
    <x v="109"/>
  </r>
  <r>
    <x v="22"/>
    <n v="52"/>
    <n v="49"/>
    <n v="40.4"/>
    <n v="1.47"/>
    <x v="0"/>
    <n v="1267400"/>
    <n v="2.9156421295786875E-5"/>
    <n v="36.952848350280284"/>
    <n v="0"/>
    <n v="0"/>
    <n v="6.4430290479773559E-3"/>
    <n v="0.23808827532635798"/>
    <n v="0.34998976472974624"/>
    <n v="0.14051282051282055"/>
    <n v="0.2065538461538462"/>
    <n v="1"/>
    <n v="0"/>
    <n v="1"/>
    <n v="1.47"/>
    <n v="3"/>
    <n v="0"/>
    <x v="110"/>
    <s v="4"/>
    <n v="2"/>
    <n v="0.78"/>
    <n v="1.56"/>
    <n v="1"/>
    <n v="1.56"/>
    <n v="0"/>
    <m/>
    <n v="0"/>
    <n v="0"/>
    <x v="54"/>
    <x v="110"/>
  </r>
  <r>
    <x v="22"/>
    <m/>
    <m/>
    <m/>
    <m/>
    <x v="1"/>
    <n v="1288000.0000109999"/>
    <m/>
    <n v="37.55347062929421"/>
    <n v="0.60062227901392617"/>
    <n v="0.88291475015047149"/>
    <m/>
    <n v="0.24195810211690708"/>
    <n v="0.35567841011185342"/>
    <n v="0.16246048652202499"/>
    <n v="0.23881691518737674"/>
    <n v="0"/>
    <n v="0"/>
    <n v="0"/>
    <n v="0"/>
    <m/>
    <n v="3.4665436108835928"/>
    <x v="111"/>
    <m/>
    <n v="2"/>
    <m/>
    <n v="1.56"/>
    <m/>
    <n v="1.56"/>
    <n v="0"/>
    <m/>
    <n v="0"/>
    <n v="0"/>
    <x v="54"/>
    <x v="111"/>
  </r>
  <r>
    <x v="22"/>
    <m/>
    <m/>
    <m/>
    <m/>
    <x v="2"/>
    <n v="1305299.9999860001"/>
    <m/>
    <n v="38.05787671698242"/>
    <n v="0.50440608768820994"/>
    <n v="0.7414769489016686"/>
    <m/>
    <n v="0.24520800519185881"/>
    <n v="0.36045576763203246"/>
    <n v="0.17928307398520352"/>
    <n v="0.26354611875824918"/>
    <n v="0"/>
    <n v="0"/>
    <n v="0"/>
    <n v="0"/>
    <m/>
    <n v="3.3839536863332946"/>
    <x v="112"/>
    <m/>
    <n v="4"/>
    <m/>
    <n v="3.12"/>
    <m/>
    <n v="3.12"/>
    <n v="0"/>
    <m/>
    <n v="0"/>
    <n v="0"/>
    <x v="55"/>
    <x v="112"/>
  </r>
  <r>
    <x v="22"/>
    <m/>
    <m/>
    <m/>
    <m/>
    <x v="3"/>
    <n v="1325099.9999929999"/>
    <m/>
    <n v="38.635173858843089"/>
    <n v="0.57729714186066872"/>
    <n v="0.84862679853518297"/>
    <m/>
    <n v="0.24892754744618142"/>
    <n v="0.3659234947458867"/>
    <n v="0.19367497553985835"/>
    <n v="0.28470221404359175"/>
    <n v="0"/>
    <n v="0"/>
    <n v="0"/>
    <n v="0"/>
    <m/>
    <n v="1.6294325216252448"/>
    <x v="113"/>
    <m/>
    <n v="4"/>
    <m/>
    <n v="3.12"/>
    <m/>
    <n v="3.12"/>
    <n v="0"/>
    <m/>
    <n v="0"/>
    <n v="0"/>
    <x v="55"/>
    <x v="113"/>
  </r>
  <r>
    <x v="22"/>
    <m/>
    <m/>
    <m/>
    <m/>
    <x v="4"/>
    <n v="1343700.000001"/>
    <m/>
    <n v="39.177483295177979"/>
    <n v="0.54230943633488948"/>
    <n v="0.79719487141228751"/>
    <m/>
    <n v="0.25242166289747936"/>
    <n v="0.37105984445929463"/>
    <n v="0.20701232286465188"/>
    <n v="0.30430811461103824"/>
    <n v="0"/>
    <n v="0"/>
    <n v="0"/>
    <n v="0"/>
    <m/>
    <n v="8.6850289499063038E-3"/>
    <x v="114"/>
    <m/>
    <n v="4"/>
    <m/>
    <n v="3.12"/>
    <m/>
    <n v="3.12"/>
    <n v="0"/>
    <m/>
    <n v="0"/>
    <n v="0"/>
    <x v="55"/>
    <x v="114"/>
  </r>
  <r>
    <x v="23"/>
    <n v="360"/>
    <n v="202"/>
    <n v="152.19999999999999"/>
    <n v="1.18"/>
    <x v="0"/>
    <n v="1267400"/>
    <n v="1.0506620443250432E-4"/>
    <n v="133.16090749775597"/>
    <n v="0"/>
    <n v="0"/>
    <n v="1.6790697443085832E-2"/>
    <n v="2.2358645090415603"/>
    <n v="2.6383201206690412"/>
    <n v="2.2682071811235716"/>
    <n v="2.6764844737258144"/>
    <n v="9.6"/>
    <n v="0"/>
    <n v="9.6"/>
    <n v="11.327999999999999"/>
    <n v="45"/>
    <n v="0"/>
    <x v="115"/>
    <s v="65 (40 in UofS + 25 UofR)"/>
    <n v="44"/>
    <n v="1"/>
    <n v="44"/>
    <n v="7.0000000000000007E-2"/>
    <n v="3.08"/>
    <n v="0"/>
    <m/>
    <n v="0"/>
    <n v="0"/>
    <x v="56"/>
    <x v="115"/>
  </r>
  <r>
    <x v="23"/>
    <m/>
    <m/>
    <m/>
    <m/>
    <x v="1"/>
    <n v="1288000.0000109999"/>
    <m/>
    <n v="135.32527131022127"/>
    <n v="2.1643638124652966"/>
    <n v="2.5539492987090497"/>
    <m/>
    <n v="2.2722056869734288"/>
    <n v="2.681202710628646"/>
    <n v="2.2567764419010823"/>
    <n v="2.6629962014432769"/>
    <n v="0"/>
    <n v="0"/>
    <n v="0"/>
    <n v="0"/>
    <m/>
    <n v="58.562804594394855"/>
    <x v="116"/>
    <m/>
    <n v="47.88"/>
    <m/>
    <n v="47.88"/>
    <m/>
    <n v="3.3516000000000004"/>
    <n v="0"/>
    <m/>
    <n v="0"/>
    <n v="0"/>
    <x v="57"/>
    <x v="116"/>
  </r>
  <r>
    <x v="23"/>
    <m/>
    <m/>
    <m/>
    <m/>
    <x v="2"/>
    <n v="1305299.9999860001"/>
    <m/>
    <n v="137.14291664427697"/>
    <n v="1.8176453340556975"/>
    <n v="2.1448214941857229"/>
    <m/>
    <n v="2.3027252198363946"/>
    <n v="2.7172157594069453"/>
    <n v="2.249761583642373"/>
    <n v="2.654718668698"/>
    <n v="0"/>
    <n v="1"/>
    <n v="1"/>
    <n v="1.18"/>
    <m/>
    <n v="63.109352805175824"/>
    <x v="117"/>
    <m/>
    <n v="44.389333333333333"/>
    <m/>
    <n v="44.389333333333333"/>
    <m/>
    <n v="3.1072533333333334"/>
    <n v="0"/>
    <m/>
    <n v="0"/>
    <n v="0"/>
    <x v="58"/>
    <x v="117"/>
  </r>
  <r>
    <x v="23"/>
    <m/>
    <m/>
    <m/>
    <m/>
    <x v="3"/>
    <n v="1325099.9999929999"/>
    <m/>
    <n v="139.223227492776"/>
    <n v="2.0803108484990389"/>
    <n v="2.4547668012288657"/>
    <m/>
    <n v="2.3376550898811113"/>
    <n v="2.7584330060597111"/>
    <n v="2.2469018426151548"/>
    <n v="2.6513441742858825"/>
    <n v="0"/>
    <n v="0"/>
    <n v="0"/>
    <n v="0"/>
    <m/>
    <n v="68.698855394133162"/>
    <x v="118"/>
    <m/>
    <n v="44.389333333333333"/>
    <m/>
    <n v="44.389333333333333"/>
    <m/>
    <n v="3.1072533333333334"/>
    <n v="0"/>
    <m/>
    <n v="0"/>
    <n v="0"/>
    <x v="58"/>
    <x v="118"/>
  </r>
  <r>
    <x v="23"/>
    <m/>
    <m/>
    <m/>
    <m/>
    <x v="4"/>
    <n v="1343700.000001"/>
    <m/>
    <n v="141.17745889606113"/>
    <n v="1.9542314032851209"/>
    <n v="2.3059930558764425"/>
    <m/>
    <n v="2.3704679981074488"/>
    <n v="2.7971522377667895"/>
    <n v="2.2475071960391113"/>
    <n v="2.6520584913261511"/>
    <n v="0"/>
    <n v="0"/>
    <n v="0"/>
    <n v="0"/>
    <m/>
    <n v="73.456146042374286"/>
    <x v="119"/>
    <m/>
    <n v="44.389333333333333"/>
    <m/>
    <n v="44.389333333333333"/>
    <m/>
    <n v="3.1072533333333334"/>
    <n v="0"/>
    <m/>
    <n v="0"/>
    <n v="0"/>
    <x v="58"/>
    <x v="119"/>
  </r>
  <r>
    <x v="24"/>
    <m/>
    <n v="14"/>
    <n v="13.3"/>
    <n v="1.2"/>
    <x v="0"/>
    <n v="1267400"/>
    <n v="1.1006580462277487E-5"/>
    <n v="13.949740077890487"/>
    <n v="0.64974007789048649"/>
    <n v="0.77968809346858381"/>
    <n v="3.1685976061928231E-2"/>
    <n v="0.44201113017815885"/>
    <n v="0.5304133562137906"/>
    <n v="0"/>
    <n v="0"/>
    <n v="0"/>
    <n v="0"/>
    <n v="0"/>
    <n v="0"/>
    <n v="0"/>
    <n v="0"/>
    <x v="120"/>
    <s v="28"/>
    <n v="0"/>
    <n v="0"/>
    <n v="0"/>
    <m/>
    <n v="0"/>
    <n v="0"/>
    <m/>
    <n v="0"/>
    <n v="0"/>
    <x v="6"/>
    <x v="120"/>
  </r>
  <r>
    <x v="24"/>
    <m/>
    <m/>
    <m/>
    <m/>
    <x v="1"/>
    <n v="1288000.0000109999"/>
    <m/>
    <n v="14.176475635534473"/>
    <n v="0.22673555764398579"/>
    <n v="0.27208266917278295"/>
    <m/>
    <n v="0.44919546763005413"/>
    <n v="0.53903456115606496"/>
    <n v="0"/>
    <n v="0"/>
    <n v="0"/>
    <n v="0"/>
    <n v="0"/>
    <n v="0"/>
    <m/>
    <n v="1.3101014496823744"/>
    <x v="121"/>
    <m/>
    <n v="0"/>
    <m/>
    <n v="0"/>
    <m/>
    <n v="0"/>
    <n v="0"/>
    <m/>
    <n v="0"/>
    <n v="0"/>
    <x v="6"/>
    <x v="121"/>
  </r>
  <r>
    <x v="24"/>
    <m/>
    <m/>
    <m/>
    <m/>
    <x v="2"/>
    <n v="1305299.9999860001"/>
    <m/>
    <n v="14.366889477256713"/>
    <n v="0.19041384172223985"/>
    <n v="0.22849661006668781"/>
    <m/>
    <n v="0.4552289160607248"/>
    <n v="0.54627469927286976"/>
    <n v="0"/>
    <n v="0"/>
    <n v="0"/>
    <n v="0"/>
    <n v="0"/>
    <n v="0"/>
    <m/>
    <n v="2.1212186800112223"/>
    <x v="122"/>
    <m/>
    <n v="0"/>
    <m/>
    <n v="0"/>
    <m/>
    <n v="0"/>
    <n v="0"/>
    <m/>
    <n v="0"/>
    <n v="0"/>
    <x v="6"/>
    <x v="122"/>
  </r>
  <r>
    <x v="24"/>
    <m/>
    <m/>
    <m/>
    <m/>
    <x v="3"/>
    <n v="1325099.9999929999"/>
    <m/>
    <n v="14.584819770486851"/>
    <n v="0.21793029323013791"/>
    <n v="0.26151635187616545"/>
    <m/>
    <n v="0.46213425011518394"/>
    <n v="0.55456110013822069"/>
    <n v="0"/>
    <n v="0"/>
    <n v="0"/>
    <n v="0"/>
    <n v="0"/>
    <n v="0"/>
    <m/>
    <n v="2.8959899893507801"/>
    <x v="123"/>
    <m/>
    <n v="0"/>
    <m/>
    <n v="0"/>
    <m/>
    <n v="0"/>
    <n v="0"/>
    <m/>
    <n v="0"/>
    <n v="0"/>
    <x v="6"/>
    <x v="123"/>
  </r>
  <r>
    <x v="24"/>
    <m/>
    <m/>
    <m/>
    <m/>
    <x v="4"/>
    <n v="1343700.000001"/>
    <m/>
    <n v="14.789542167173265"/>
    <n v="0.20472239668641379"/>
    <n v="0.24566687602369652"/>
    <m/>
    <n v="0.46862107907593026"/>
    <n v="0.56234529489111629"/>
    <n v="0"/>
    <n v="0"/>
    <n v="0"/>
    <n v="0"/>
    <n v="0"/>
    <n v="0"/>
    <m/>
    <n v="3.712067441365166"/>
    <x v="124"/>
    <m/>
    <n v="0"/>
    <m/>
    <n v="0"/>
    <m/>
    <n v="0"/>
    <n v="0"/>
    <m/>
    <n v="0"/>
    <n v="0"/>
    <x v="6"/>
    <x v="124"/>
  </r>
  <r>
    <x v="25"/>
    <m/>
    <n v="276"/>
    <n v="200.3"/>
    <n v="1.23"/>
    <x v="0"/>
    <n v="1267400"/>
    <n v="1.616059526688352E-4"/>
    <n v="204.81938441248172"/>
    <n v="4.5193844124817133"/>
    <n v="5.5588428273525077"/>
    <n v="1.7739255141134416E-2"/>
    <n v="3.6333433179431025"/>
    <n v="4.4690122810700164"/>
    <n v="1.5052384243906607"/>
    <n v="1.8514432620005126"/>
    <n v="0.9"/>
    <n v="0"/>
    <n v="0.9"/>
    <n v="1.107"/>
    <n v="40"/>
    <n v="0"/>
    <x v="125"/>
    <n v="25"/>
    <n v="19.600000000000001"/>
    <n v="0.76"/>
    <n v="14.896000000000001"/>
    <n v="0.85"/>
    <n v="12.6616"/>
    <n v="15.867059755963098"/>
    <n v="0.67"/>
    <n v="10.630930036495275"/>
    <n v="0"/>
    <x v="59"/>
    <x v="125"/>
  </r>
  <r>
    <x v="25"/>
    <m/>
    <m/>
    <m/>
    <m/>
    <x v="1"/>
    <n v="1288000.0000109999"/>
    <m/>
    <n v="208.14846703923737"/>
    <n v="3.3290826267556497"/>
    <n v="4.0947716309094488"/>
    <m/>
    <n v="3.6923987640450391"/>
    <n v="4.5416504797753978"/>
    <n v="1.5843220744438673"/>
    <n v="1.9487161515659568"/>
    <n v="0"/>
    <n v="0.63"/>
    <n v="0.63"/>
    <n v="0.77490000000000003"/>
    <m/>
    <n v="29.69376833392776"/>
    <x v="126"/>
    <m/>
    <n v="19.600000000000001"/>
    <m/>
    <n v="14.896000000000001"/>
    <m/>
    <n v="12.6616"/>
    <n v="14.809622664664923"/>
    <m/>
    <n v="9.922447185325499"/>
    <n v="0"/>
    <x v="60"/>
    <x v="126"/>
  </r>
  <r>
    <x v="25"/>
    <m/>
    <m/>
    <m/>
    <m/>
    <x v="2"/>
    <n v="1305299.9999860001"/>
    <m/>
    <n v="210.94425001636813"/>
    <n v="2.7957829771307559"/>
    <n v="3.4388130618708295"/>
    <m/>
    <n v="3.7419938715956018"/>
    <n v="4.6026524620625899"/>
    <n v="1.6628340838328945"/>
    <n v="2.0452859231144602"/>
    <n v="0"/>
    <n v="3.25"/>
    <n v="3.25"/>
    <n v="3.9975000000000001"/>
    <m/>
    <n v="18.469759410853069"/>
    <x v="127"/>
    <m/>
    <n v="23.52"/>
    <m/>
    <n v="17.8752"/>
    <m/>
    <n v="15.193919999999999"/>
    <n v="13.822656928441399"/>
    <m/>
    <n v="9.2611801420557374"/>
    <n v="0"/>
    <x v="61"/>
    <x v="127"/>
  </r>
  <r>
    <x v="25"/>
    <m/>
    <m/>
    <m/>
    <m/>
    <x v="3"/>
    <n v="1325099.9999929999"/>
    <m/>
    <n v="214.14404788034227"/>
    <n v="3.1997978639741405"/>
    <n v="3.9357513726881925"/>
    <m/>
    <n v="3.7987559023046962"/>
    <n v="4.672469759834776"/>
    <n v="1.7443080627079963"/>
    <n v="2.1454989171308356"/>
    <n v="0"/>
    <n v="6"/>
    <n v="6"/>
    <n v="7.38"/>
    <m/>
    <n v="8.0989107158452143"/>
    <x v="128"/>
    <m/>
    <n v="24.254999999999999"/>
    <m/>
    <n v="18.433799999999998"/>
    <m/>
    <n v="15.668729999999998"/>
    <n v="12.901466086456294"/>
    <m/>
    <n v="8.6439822779257174"/>
    <n v="0"/>
    <x v="62"/>
    <x v="128"/>
  </r>
  <r>
    <x v="25"/>
    <m/>
    <m/>
    <m/>
    <m/>
    <x v="4"/>
    <n v="1343700.000001"/>
    <m/>
    <n v="217.14991860127546"/>
    <n v="3.0058707209331885"/>
    <n v="3.6972209867478218"/>
    <m/>
    <n v="3.8520778099445954"/>
    <n v="4.7380557062318518"/>
    <n v="1.8306522424283984"/>
    <n v="2.2517022581869299"/>
    <n v="0"/>
    <n v="0"/>
    <n v="0"/>
    <n v="0"/>
    <m/>
    <n v="1.9199184875733017"/>
    <x v="129"/>
    <m/>
    <n v="64"/>
    <m/>
    <n v="48.64"/>
    <m/>
    <n v="41.344000000000001"/>
    <n v="12.04166666666667"/>
    <m/>
    <n v="8.0679166666666688"/>
    <n v="0"/>
    <x v="63"/>
    <x v="129"/>
  </r>
  <r>
    <x v="26"/>
    <m/>
    <n v="9"/>
    <n v="8.5"/>
    <n v="0.9"/>
    <x v="0"/>
    <n v="1267400"/>
    <n v="7.4305132291765715E-6"/>
    <n v="9.4174324666583864"/>
    <n v="0.9174324666583864"/>
    <n v="0.82568921999254774"/>
    <n v="3.1135938500691702E-2"/>
    <n v="0.29322059811629286"/>
    <n v="0.26389853830466359"/>
    <n v="-2.8859016393442405E-3"/>
    <n v="-2.5973114754098167E-3"/>
    <n v="0"/>
    <n v="0"/>
    <n v="0"/>
    <n v="0"/>
    <n v="0"/>
    <n v="0"/>
    <x v="130"/>
    <s v="1"/>
    <n v="0"/>
    <n v="0.5"/>
    <n v="0"/>
    <n v="1"/>
    <n v="0"/>
    <n v="0"/>
    <m/>
    <n v="0"/>
    <n v="0"/>
    <x v="6"/>
    <x v="130"/>
  </r>
  <r>
    <x v="26"/>
    <m/>
    <m/>
    <m/>
    <m/>
    <x v="1"/>
    <n v="1288000.0000109999"/>
    <m/>
    <n v="9.570501039261158"/>
    <n v="0.15306857260277162"/>
    <n v="0.13776171534249446"/>
    <m/>
    <n v="0.29798653177924145"/>
    <n v="0.26818787860131732"/>
    <n v="1.6335483311934913E-2"/>
    <n v="1.4701934980741422E-2"/>
    <n v="0"/>
    <n v="0"/>
    <n v="0"/>
    <n v="0"/>
    <m/>
    <n v="1.0869904468218015"/>
    <x v="131"/>
    <m/>
    <n v="2"/>
    <m/>
    <n v="1"/>
    <m/>
    <n v="1"/>
    <n v="0"/>
    <m/>
    <n v="0"/>
    <n v="0"/>
    <x v="64"/>
    <x v="131"/>
  </r>
  <r>
    <x v="26"/>
    <m/>
    <m/>
    <m/>
    <m/>
    <x v="2"/>
    <n v="1305299.9999860001"/>
    <m/>
    <n v="9.6990489179401518"/>
    <n v="0.12854787867899375"/>
    <n v="0.11569309081109438"/>
    <m/>
    <n v="0.30198899062418494"/>
    <n v="0.27179009156176648"/>
    <n v="3.0575270838306825E-2"/>
    <n v="2.7517743754476142E-2"/>
    <n v="0"/>
    <n v="0"/>
    <n v="0"/>
    <n v="0"/>
    <m/>
    <n v="0.50764197574635461"/>
    <x v="132"/>
    <m/>
    <n v="1"/>
    <m/>
    <n v="0.5"/>
    <m/>
    <n v="0.5"/>
    <n v="0"/>
    <m/>
    <n v="0"/>
    <n v="0"/>
    <x v="65"/>
    <x v="132"/>
  </r>
  <r>
    <x v="26"/>
    <m/>
    <m/>
    <m/>
    <m/>
    <x v="3"/>
    <n v="1325099.9999929999"/>
    <m/>
    <n v="9.8461730799298604"/>
    <n v="0.14712416198970857"/>
    <n v="0.13241174579073772"/>
    <m/>
    <n v="0.30656983948386235"/>
    <n v="0.27591285553547612"/>
    <n v="4.8699058717734736E-2"/>
    <n v="4.3829152845961263E-2"/>
    <n v="0"/>
    <n v="0"/>
    <n v="0"/>
    <n v="0"/>
    <m/>
    <n v="0.42264290187369158"/>
    <x v="133"/>
    <m/>
    <n v="2"/>
    <m/>
    <n v="1"/>
    <m/>
    <n v="1"/>
    <n v="0"/>
    <m/>
    <n v="0"/>
    <n v="0"/>
    <x v="64"/>
    <x v="133"/>
  </r>
  <r>
    <x v="26"/>
    <m/>
    <m/>
    <m/>
    <m/>
    <x v="4"/>
    <n v="1343700.000001"/>
    <m/>
    <n v="9.9843806260519905"/>
    <n v="0.13820754612213015"/>
    <n v="0.12438679150991715"/>
    <m/>
    <n v="0.31087306114025248"/>
    <n v="0.27978575502622727"/>
    <n v="7.0703815015721594E-2"/>
    <n v="6.3633433514149434E-2"/>
    <n v="0"/>
    <n v="0"/>
    <n v="0"/>
    <n v="0"/>
    <m/>
    <n v="0"/>
    <x v="134"/>
    <m/>
    <n v="1"/>
    <m/>
    <n v="0.5"/>
    <m/>
    <n v="0.5"/>
    <n v="0"/>
    <m/>
    <n v="0"/>
    <n v="0"/>
    <x v="65"/>
    <x v="134"/>
  </r>
  <r>
    <x v="27"/>
    <n v="1810"/>
    <n v="315"/>
    <n v="249.6"/>
    <n v="1.1823999999999999"/>
    <x v="0"/>
    <n v="1267400"/>
    <n v="1.6757676510261238E-4"/>
    <n v="212.38679209105092"/>
    <n v="0"/>
    <n v="0"/>
    <n v="1.4830178012540024E-2"/>
    <n v="3.1497339342226129"/>
    <n v="3.7242454038248174"/>
    <n v="4.3042364469869678"/>
    <n v="5.0893291749173901"/>
    <n v="18.600000000000001"/>
    <n v="1.87"/>
    <n v="20.470000000000002"/>
    <n v="24.203728000000002"/>
    <n v="30"/>
    <n v="0"/>
    <x v="135"/>
    <s v="90"/>
    <n v="84.6"/>
    <n v="0.85"/>
    <n v="71.91"/>
    <n v="0.22"/>
    <n v="15.8202"/>
    <n v="37"/>
    <n v="0.17"/>
    <n v="6.29"/>
    <n v="0"/>
    <x v="66"/>
    <x v="135"/>
  </r>
  <r>
    <x v="27"/>
    <m/>
    <m/>
    <m/>
    <m/>
    <x v="1"/>
    <n v="1288000.0000109999"/>
    <m/>
    <n v="215.83887345400805"/>
    <n v="3.4520813629571308"/>
    <n v="4.0817410035605111"/>
    <m/>
    <n v="3.200928915349039"/>
    <n v="3.7847783495087035"/>
    <n v="3.4485839190130392"/>
    <n v="4.0776056258410174"/>
    <n v="0"/>
    <n v="0.9"/>
    <n v="0.9"/>
    <n v="1.06416"/>
    <m/>
    <n v="40.907102578742212"/>
    <x v="136"/>
    <m/>
    <n v="85.539999999999992"/>
    <m/>
    <n v="72.708999999999989"/>
    <m/>
    <n v="15.995979999999998"/>
    <n v="35"/>
    <m/>
    <n v="5.95"/>
    <n v="0"/>
    <x v="67"/>
    <x v="136"/>
  </r>
  <r>
    <x v="27"/>
    <m/>
    <m/>
    <m/>
    <m/>
    <x v="2"/>
    <n v="1305299.9999860001"/>
    <m/>
    <n v="218.73795148609389"/>
    <n v="2.8990780320858391"/>
    <n v="3.4278698651382959"/>
    <m/>
    <n v="3.2439227586371162"/>
    <n v="3.8356142698125257"/>
    <n v="3.4149118841175823"/>
    <n v="4.0377918117806288"/>
    <n v="0"/>
    <n v="0"/>
    <n v="0"/>
    <n v="0"/>
    <m/>
    <n v="31.969407557652445"/>
    <x v="137"/>
    <m/>
    <n v="79.899999999999991"/>
    <m/>
    <n v="67.914999999999992"/>
    <m/>
    <n v="14.941299999999998"/>
    <n v="34"/>
    <m/>
    <n v="5.78"/>
    <n v="0"/>
    <x v="68"/>
    <x v="137"/>
  </r>
  <r>
    <x v="27"/>
    <m/>
    <m/>
    <m/>
    <m/>
    <x v="3"/>
    <n v="1325099.9999929999"/>
    <m/>
    <n v="222.05597143629862"/>
    <n v="3.3180199502047287"/>
    <n v="3.9232267891220709"/>
    <m/>
    <n v="3.2931295851478115"/>
    <n v="3.8937964214787719"/>
    <n v="3.5376626515964213"/>
    <n v="4.182932319247608"/>
    <n v="0"/>
    <n v="9.8699999999999992"/>
    <n v="9.8699999999999992"/>
    <n v="11.670287999999998"/>
    <m/>
    <n v="22.549383504383897"/>
    <x v="138"/>
    <m/>
    <n v="82.72"/>
    <m/>
    <n v="70.311999999999998"/>
    <m/>
    <n v="15.468639999999999"/>
    <n v="32"/>
    <m/>
    <n v="5.44"/>
    <n v="0"/>
    <x v="69"/>
    <x v="138"/>
  </r>
  <r>
    <x v="27"/>
    <m/>
    <m/>
    <m/>
    <m/>
    <x v="4"/>
    <n v="1343700.000001"/>
    <m/>
    <n v="225.17289926854784"/>
    <n v="3.1169278322492175"/>
    <n v="3.6854554688514747"/>
    <m/>
    <n v="3.3393541797523079"/>
    <n v="3.9484523821391284"/>
    <n v="3.7149639628628019"/>
    <n v="4.3925733896889767"/>
    <n v="0"/>
    <n v="0"/>
    <n v="0"/>
    <n v="0"/>
    <m/>
    <n v="25.310987034232348"/>
    <x v="139"/>
    <m/>
    <n v="84.6"/>
    <m/>
    <n v="71.91"/>
    <m/>
    <n v="15.8202"/>
    <n v="31"/>
    <m/>
    <n v="5.2700000000000005"/>
    <n v="0"/>
    <x v="70"/>
    <x v="139"/>
  </r>
  <r>
    <x v="28"/>
    <n v="406"/>
    <n v="241"/>
    <n v="200.2"/>
    <n v="1.1200000000000001"/>
    <x v="0"/>
    <n v="1267400"/>
    <n v="1.4284265517136216E-4"/>
    <n v="181.0387811641844"/>
    <n v="0"/>
    <n v="0"/>
    <n v="2.1091458943244937E-2"/>
    <n v="3.8183720200595004"/>
    <n v="4.276576662466641"/>
    <n v="0.99606185660753943"/>
    <n v="1.1155892794004443"/>
    <n v="9.6999999999999993"/>
    <n v="2.76"/>
    <n v="12.459999999999999"/>
    <n v="13.9552"/>
    <n v="15"/>
    <n v="0"/>
    <x v="140"/>
    <n v="48"/>
    <n v="16.25"/>
    <n v="1"/>
    <n v="16.25"/>
    <n v="0.9"/>
    <n v="14.625"/>
    <n v="9"/>
    <n v="0.61"/>
    <n v="5.49"/>
    <n v="0"/>
    <x v="71"/>
    <x v="140"/>
  </r>
  <r>
    <x v="28"/>
    <m/>
    <m/>
    <m/>
    <m/>
    <x v="1"/>
    <n v="1288000.0000109999"/>
    <m/>
    <n v="183.98133986228572"/>
    <n v="2.9425586981013225"/>
    <n v="3.2956657418734814"/>
    <m/>
    <n v="3.8804348760285925"/>
    <n v="4.3460870611520237"/>
    <n v="1.1671107016295617"/>
    <n v="1.3071639858251092"/>
    <n v="0"/>
    <n v="2.8"/>
    <n v="2.8"/>
    <n v="3.1360000000000001"/>
    <m/>
    <n v="14.23236594186708"/>
    <x v="141"/>
    <m/>
    <n v="20.150000000000002"/>
    <m/>
    <n v="20.150000000000002"/>
    <m/>
    <n v="18.135000000000002"/>
    <n v="7"/>
    <m/>
    <n v="4.2699999999999996"/>
    <n v="0"/>
    <x v="72"/>
    <x v="141"/>
  </r>
  <r>
    <x v="28"/>
    <m/>
    <m/>
    <m/>
    <m/>
    <x v="2"/>
    <n v="1305299.9999860001"/>
    <m/>
    <n v="186.45251779317925"/>
    <n v="2.471177930893532"/>
    <n v="2.7677192826007562"/>
    <m/>
    <n v="3.9325556238994865"/>
    <n v="4.4044622987674256"/>
    <n v="1.3312267459926488"/>
    <n v="1.4909739555117667"/>
    <n v="0"/>
    <n v="0"/>
    <n v="0"/>
    <n v="0"/>
    <m/>
    <n v="3.9122827307176919"/>
    <x v="142"/>
    <m/>
    <n v="29.016000000000002"/>
    <m/>
    <n v="29.016000000000002"/>
    <m/>
    <n v="26.114400000000003"/>
    <n v="5"/>
    <m/>
    <n v="3.05"/>
    <n v="0"/>
    <x v="73"/>
    <x v="142"/>
  </r>
  <r>
    <x v="28"/>
    <m/>
    <m/>
    <m/>
    <m/>
    <x v="3"/>
    <n v="1325099.9999929999"/>
    <m/>
    <n v="189.28080236657209"/>
    <n v="2.8282845733928355"/>
    <n v="3.1676787221999758"/>
    <m/>
    <n v="3.9922082718590146"/>
    <n v="4.4712732644820967"/>
    <n v="1.491653120342191"/>
    <n v="1.670651494783254"/>
    <n v="0"/>
    <n v="4.76"/>
    <n v="4.76"/>
    <n v="5.3311999999999999"/>
    <m/>
    <n v="0"/>
    <x v="143"/>
    <m/>
    <n v="29.016000000000002"/>
    <m/>
    <n v="29.016000000000002"/>
    <m/>
    <n v="26.114400000000003"/>
    <n v="4"/>
    <m/>
    <n v="2.44"/>
    <n v="0"/>
    <x v="74"/>
    <x v="143"/>
  </r>
  <r>
    <x v="28"/>
    <m/>
    <m/>
    <m/>
    <m/>
    <x v="4"/>
    <n v="1343700.000001"/>
    <m/>
    <n v="191.93767575390217"/>
    <n v="2.65687338733008"/>
    <n v="2.97569819380969"/>
    <m/>
    <n v="4.0482456078252866"/>
    <n v="4.5340350807643217"/>
    <n v="1.6523485481235871"/>
    <n v="1.8506303738984178"/>
    <n v="0"/>
    <n v="4"/>
    <n v="4"/>
    <n v="4.4800000000000004"/>
    <m/>
    <n v="0"/>
    <x v="144"/>
    <m/>
    <n v="29.016000000000002"/>
    <m/>
    <n v="29.016000000000002"/>
    <m/>
    <n v="26.114400000000003"/>
    <n v="3"/>
    <m/>
    <n v="1.83"/>
    <n v="0"/>
    <x v="75"/>
    <x v="144"/>
  </r>
  <r>
    <x v="29"/>
    <n v="860"/>
    <n v="385"/>
    <n v="280.60000000000002"/>
    <n v="1.2414000000000001"/>
    <x v="0"/>
    <n v="1267400"/>
    <n v="2.0571455317790291E-4"/>
    <n v="260.72262469767418"/>
    <n v="0"/>
    <n v="0"/>
    <n v="1.6796420635413818E-2"/>
    <n v="4.3792068735912668"/>
    <n v="5.4363474128761986"/>
    <n v="4.1925877827139413"/>
    <n v="5.2046784734610867"/>
    <n v="17.5"/>
    <n v="0"/>
    <n v="17.5"/>
    <n v="21.724500000000003"/>
    <n v="47"/>
    <n v="0"/>
    <x v="145"/>
    <n v="55"/>
    <n v="36.800000000000004"/>
    <n v="0.65"/>
    <n v="23.920000000000005"/>
    <n v="0.69"/>
    <n v="16.504800000000003"/>
    <n v="27"/>
    <n v="0.44"/>
    <n v="11.88"/>
    <n v="0"/>
    <x v="76"/>
    <x v="145"/>
  </r>
  <r>
    <x v="29"/>
    <m/>
    <m/>
    <m/>
    <m/>
    <x v="1"/>
    <n v="1288000.0000109999"/>
    <m/>
    <n v="264.96034449540178"/>
    <n v="4.2377197977276069"/>
    <n v="5.2607053568990514"/>
    <m/>
    <n v="4.4503853978489207"/>
    <n v="5.5247084328896507"/>
    <n v="4.2052731447898708"/>
    <n v="5.2204260819421462"/>
    <n v="0"/>
    <n v="0.63"/>
    <n v="0.63"/>
    <n v="0.78208200000000005"/>
    <m/>
    <n v="50.980725886337275"/>
    <x v="146"/>
    <m/>
    <n v="50.6"/>
    <m/>
    <n v="32.89"/>
    <m/>
    <n v="22.694099999999999"/>
    <n v="29"/>
    <m/>
    <n v="12.76"/>
    <n v="0"/>
    <x v="77"/>
    <x v="146"/>
  </r>
  <r>
    <x v="29"/>
    <m/>
    <m/>
    <m/>
    <m/>
    <x v="2"/>
    <n v="1305299.9999860001"/>
    <m/>
    <n v="268.51920626023667"/>
    <n v="3.5588617648348873"/>
    <n v="4.4179709948660291"/>
    <m/>
    <n v="4.5101615370343788"/>
    <n v="5.5989145320744784"/>
    <n v="4.1973241413803581"/>
    <n v="5.2105581891095767"/>
    <n v="0"/>
    <n v="3.63"/>
    <n v="3.63"/>
    <n v="4.5062819999999997"/>
    <m/>
    <n v="32.31454775806813"/>
    <x v="147"/>
    <m/>
    <n v="50.6"/>
    <m/>
    <n v="32.89"/>
    <m/>
    <n v="22.694099999999999"/>
    <n v="31"/>
    <m/>
    <n v="13.64"/>
    <n v="0"/>
    <x v="78"/>
    <x v="147"/>
  </r>
  <r>
    <x v="29"/>
    <m/>
    <m/>
    <m/>
    <m/>
    <x v="3"/>
    <n v="1325099.9999929999"/>
    <m/>
    <n v="272.59235441459913"/>
    <n v="4.0731481543624568"/>
    <n v="5.0564061188255538"/>
    <m/>
    <n v="4.5785758467454096"/>
    <n v="5.6838440561497521"/>
    <n v="4.214823020350499"/>
    <n v="5.2322812974631097"/>
    <n v="0"/>
    <n v="12.63"/>
    <n v="12.63"/>
    <n v="15.678882000000002"/>
    <m/>
    <n v="15.714173474118219"/>
    <x v="148"/>
    <m/>
    <n v="50.6"/>
    <m/>
    <n v="32.89"/>
    <m/>
    <n v="22.694099999999999"/>
    <n v="32"/>
    <m/>
    <n v="14.08"/>
    <n v="0"/>
    <x v="79"/>
    <x v="148"/>
  </r>
  <r>
    <x v="29"/>
    <m/>
    <m/>
    <m/>
    <m/>
    <x v="4"/>
    <n v="1343700.000001"/>
    <m/>
    <n v="276.41864510535385"/>
    <n v="3.8262906907547176"/>
    <n v="4.7499572635029068"/>
    <m/>
    <n v="4.6428438346606944"/>
    <n v="5.7636263363477864"/>
    <n v="4.2711655594429594"/>
    <n v="5.3022249254924905"/>
    <n v="0"/>
    <n v="10"/>
    <n v="10"/>
    <n v="12.414000000000001"/>
    <m/>
    <n v="10.591486946556635"/>
    <x v="149"/>
    <m/>
    <n v="50.6"/>
    <m/>
    <n v="32.89"/>
    <m/>
    <n v="22.694099999999999"/>
    <n v="34"/>
    <m/>
    <n v="14.96"/>
    <n v="0"/>
    <x v="80"/>
    <x v="149"/>
  </r>
  <r>
    <x v="30"/>
    <m/>
    <n v="334"/>
    <n v="245.6"/>
    <n v="1.1299999999999999"/>
    <x v="0"/>
    <n v="1267400"/>
    <n v="1.7302040549323488E-4"/>
    <n v="219.2860619221259"/>
    <n v="0"/>
    <n v="0"/>
    <n v="1.6698060667195685E-2"/>
    <n v="3.661651965446088"/>
    <n v="4.1376667209540789"/>
    <n v="1.241147762338686"/>
    <n v="1.4024969714427149"/>
    <n v="35.200000000000003"/>
    <n v="0"/>
    <n v="35.200000000000003"/>
    <n v="39.775999999999996"/>
    <n v="49"/>
    <n v="0"/>
    <x v="150"/>
    <s v="228 (192 Sask Polytech + 36 regional colleges)"/>
    <n v="125"/>
    <n v="0.8"/>
    <n v="100"/>
    <n v="0.35"/>
    <n v="35"/>
    <n v="0"/>
    <m/>
    <n v="0"/>
    <n v="0"/>
    <x v="81"/>
    <x v="150"/>
  </r>
  <r>
    <x v="30"/>
    <m/>
    <m/>
    <m/>
    <m/>
    <x v="1"/>
    <n v="1288000.0000109999"/>
    <m/>
    <n v="222.85028227718971"/>
    <n v="3.5642203550638101"/>
    <n v="4.0275690012221048"/>
    <m/>
    <n v="3.7211675331661969"/>
    <n v="4.2049193124778022"/>
    <n v="1.4443951392806464"/>
    <n v="1.6321665073871303"/>
    <n v="0"/>
    <n v="0"/>
    <n v="0"/>
    <n v="0"/>
    <m/>
    <n v="59.316163692396799"/>
    <x v="151"/>
    <m/>
    <n v="205"/>
    <m/>
    <n v="164"/>
    <m/>
    <n v="57.4"/>
    <n v="0"/>
    <m/>
    <n v="0"/>
    <n v="0"/>
    <x v="82"/>
    <x v="151"/>
  </r>
  <r>
    <x v="30"/>
    <m/>
    <m/>
    <m/>
    <m/>
    <x v="2"/>
    <n v="1305299.9999860001"/>
    <m/>
    <n v="225.84353528789723"/>
    <n v="2.9932530107075195"/>
    <n v="3.3823759020994966"/>
    <m/>
    <n v="3.7711490535312575"/>
    <n v="4.2613984304903205"/>
    <n v="1.6132391369206551"/>
    <n v="1.82296022472034"/>
    <n v="0"/>
    <n v="0"/>
    <n v="0"/>
    <n v="0"/>
    <m/>
    <n v="11.780818513483844"/>
    <x v="152"/>
    <m/>
    <n v="205"/>
    <m/>
    <n v="164"/>
    <m/>
    <n v="57.4"/>
    <n v="0"/>
    <m/>
    <n v="0"/>
    <n v="0"/>
    <x v="82"/>
    <x v="152"/>
  </r>
  <r>
    <x v="30"/>
    <m/>
    <m/>
    <m/>
    <m/>
    <x v="3"/>
    <n v="1325099.9999929999"/>
    <m/>
    <n v="229.26933931787437"/>
    <n v="3.4258040299771437"/>
    <n v="3.8711585538741722"/>
    <m/>
    <n v="3.8283533370577389"/>
    <n v="4.3260392708752446"/>
    <n v="1.7489656147068637"/>
    <n v="1.9763311446187559"/>
    <n v="0"/>
    <n v="0"/>
    <n v="0"/>
    <n v="0"/>
    <m/>
    <n v="0"/>
    <x v="153"/>
    <m/>
    <n v="205"/>
    <m/>
    <n v="164"/>
    <m/>
    <n v="57.4"/>
    <n v="0"/>
    <m/>
    <n v="0"/>
    <n v="0"/>
    <x v="82"/>
    <x v="153"/>
  </r>
  <r>
    <x v="30"/>
    <m/>
    <m/>
    <m/>
    <m/>
    <x v="4"/>
    <n v="1343700.000001"/>
    <m/>
    <n v="232.48751886143273"/>
    <n v="3.2181795435583638"/>
    <n v="3.6365428842209506"/>
    <m/>
    <n v="3.8820906943140048"/>
    <n v="4.3867624845748248"/>
    <n v="1.856784865297"/>
    <n v="2.0981668977856098"/>
    <n v="0"/>
    <n v="0"/>
    <n v="0"/>
    <n v="0"/>
    <m/>
    <n v="0"/>
    <x v="154"/>
    <m/>
    <n v="205"/>
    <m/>
    <n v="164"/>
    <m/>
    <n v="57.4"/>
    <n v="0"/>
    <m/>
    <n v="0"/>
    <n v="0"/>
    <x v="82"/>
    <x v="154"/>
  </r>
  <r>
    <x v="31"/>
    <n v="544"/>
    <n v="92"/>
    <n v="78.599999999999994"/>
    <n v="1.1499999999999999"/>
    <x v="0"/>
    <n v="1267400"/>
    <n v="7.0416727294900287E-5"/>
    <n v="89.246160173556618"/>
    <n v="10.646160173556623"/>
    <n v="12.243084199590117"/>
    <n v="3.1339053591069581E-2"/>
    <n v="2.7968901964762707"/>
    <n v="3.2164237259477111"/>
    <n v="1.1738450851493758"/>
    <n v="1.349921847921782"/>
    <n v="10"/>
    <n v="0"/>
    <n v="10"/>
    <n v="11.5"/>
    <n v="16"/>
    <n v="0"/>
    <x v="155"/>
    <s v="25 (11 UofR and 14 UofS)"/>
    <n v="8.51"/>
    <n v="0.59"/>
    <n v="5.0208999999999993"/>
    <n v="0.68"/>
    <n v="3.4142119999999996"/>
    <n v="16"/>
    <n v="0.19"/>
    <n v="3.04"/>
    <n v="0"/>
    <x v="83"/>
    <x v="155"/>
  </r>
  <r>
    <x v="31"/>
    <m/>
    <m/>
    <m/>
    <m/>
    <x v="1"/>
    <n v="1288000.0000109999"/>
    <m/>
    <n v="90.696744756606137"/>
    <n v="1.450584583049519"/>
    <n v="1.6681722705069466"/>
    <m/>
    <n v="2.8423501444628387"/>
    <n v="3.2687026661322642"/>
    <n v="1.3365664469326863"/>
    <n v="1.5370514139725893"/>
    <n v="0"/>
    <n v="0"/>
    <n v="0"/>
    <n v="0"/>
    <m/>
    <n v="37.855217773459614"/>
    <x v="156"/>
    <m/>
    <n v="11.750000000000002"/>
    <m/>
    <n v="6.932500000000001"/>
    <m/>
    <n v="4.7141000000000011"/>
    <n v="18"/>
    <m/>
    <n v="3.42"/>
    <n v="0"/>
    <x v="84"/>
    <x v="156"/>
  </r>
  <r>
    <x v="31"/>
    <m/>
    <m/>
    <m/>
    <m/>
    <x v="2"/>
    <n v="1305299.9999860001"/>
    <m/>
    <n v="91.914954137047516"/>
    <n v="1.2182093804413796"/>
    <n v="1.4009407875075865"/>
    <m/>
    <n v="2.8805276735216347"/>
    <n v="3.3126068245498796"/>
    <n v="1.4295349121992489"/>
    <n v="1.643965149029136"/>
    <n v="0"/>
    <n v="0"/>
    <n v="0"/>
    <n v="0"/>
    <m/>
    <n v="36.195044124071416"/>
    <x v="157"/>
    <m/>
    <n v="7"/>
    <m/>
    <n v="4.13"/>
    <m/>
    <n v="2.8084000000000002"/>
    <n v="19"/>
    <m/>
    <n v="3.61"/>
    <n v="0"/>
    <x v="85"/>
    <x v="157"/>
  </r>
  <r>
    <x v="31"/>
    <m/>
    <m/>
    <m/>
    <m/>
    <x v="3"/>
    <n v="1325099.9999929999"/>
    <m/>
    <n v="93.309205337979449"/>
    <n v="1.394251200931933"/>
    <n v="1.6033888810717227"/>
    <m/>
    <n v="2.9242221866270537"/>
    <n v="3.3628555146211117"/>
    <n v="1.4748323805972081"/>
    <n v="1.6960572376867893"/>
    <n v="0"/>
    <n v="0"/>
    <n v="0"/>
    <n v="0"/>
    <m/>
    <n v="36.134156885158021"/>
    <x v="158"/>
    <m/>
    <n v="11"/>
    <m/>
    <n v="6.4899999999999993"/>
    <m/>
    <n v="4.4131999999999998"/>
    <n v="20"/>
    <m/>
    <n v="3.8"/>
    <n v="0"/>
    <x v="86"/>
    <x v="158"/>
  </r>
  <r>
    <x v="31"/>
    <m/>
    <m/>
    <m/>
    <m/>
    <x v="4"/>
    <n v="1343700.000001"/>
    <m/>
    <n v="94.618956466227928"/>
    <n v="1.3097511282484788"/>
    <n v="1.5062137974857506"/>
    <m/>
    <n v="2.9652685474261968"/>
    <n v="3.4100588295401262"/>
    <n v="1.4898918669872085"/>
    <n v="1.7133756470352897"/>
    <n v="0"/>
    <n v="0"/>
    <n v="0"/>
    <n v="0"/>
    <m/>
    <n v="34.583258518537647"/>
    <x v="159"/>
    <m/>
    <n v="12"/>
    <m/>
    <n v="7.08"/>
    <m/>
    <n v="4.8144"/>
    <n v="22"/>
    <m/>
    <n v="4.18"/>
    <n v="0"/>
    <x v="87"/>
    <x v="159"/>
  </r>
  <r>
    <x v="32"/>
    <m/>
    <n v="77"/>
    <n v="66"/>
    <n v="1.07"/>
    <x v="0"/>
    <n v="1267400"/>
    <n v="5.3211361459976285E-5"/>
    <n v="67.440079514373949"/>
    <n v="1.4400795143739487"/>
    <n v="1.5408850803801251"/>
    <n v="3.8453904153071844E-2"/>
    <n v="2.5933343537212799"/>
    <n v="2.7748677584817698"/>
    <n v="0.786845473430556"/>
    <n v="0.84192465657069493"/>
    <n v="0"/>
    <n v="0"/>
    <n v="0"/>
    <n v="0"/>
    <n v="4"/>
    <n v="0"/>
    <x v="160"/>
    <s v="4"/>
    <n v="0"/>
    <n v="0.75"/>
    <n v="0"/>
    <n v="1"/>
    <n v="0"/>
    <n v="0"/>
    <m/>
    <n v="0"/>
    <n v="0"/>
    <x v="6"/>
    <x v="160"/>
  </r>
  <r>
    <x v="32"/>
    <m/>
    <m/>
    <m/>
    <m/>
    <x v="1"/>
    <n v="1288000.0000109999"/>
    <m/>
    <n v="68.536233561034777"/>
    <n v="1.0961540466608284"/>
    <n v="1.1728848299270864"/>
    <m/>
    <n v="2.6354857563685772"/>
    <n v="2.8199697593143775"/>
    <n v="0.78246140582688029"/>
    <n v="0.83723370423476196"/>
    <n v="0"/>
    <n v="0"/>
    <n v="0"/>
    <n v="0"/>
    <m/>
    <n v="9.1576774954325906"/>
    <x v="161"/>
    <m/>
    <n v="2"/>
    <m/>
    <n v="1.5"/>
    <m/>
    <n v="1.5"/>
    <n v="0"/>
    <m/>
    <n v="0"/>
    <n v="0"/>
    <x v="28"/>
    <x v="161"/>
  </r>
  <r>
    <x v="32"/>
    <m/>
    <m/>
    <m/>
    <m/>
    <x v="2"/>
    <n v="1305299.9999860001"/>
    <m/>
    <n v="69.456790112962096"/>
    <n v="0.92055655192731933"/>
    <n v="0.98499551056223178"/>
    <m/>
    <n v="2.6708847497838724"/>
    <n v="2.8578466822687436"/>
    <n v="0.77613471320480842"/>
    <n v="0.83046414312914507"/>
    <n v="0"/>
    <n v="0"/>
    <n v="0"/>
    <n v="0"/>
    <m/>
    <n v="12.487765788908817"/>
    <x v="162"/>
    <m/>
    <n v="2"/>
    <m/>
    <n v="1.5"/>
    <m/>
    <n v="1.5"/>
    <n v="0"/>
    <m/>
    <n v="0"/>
    <n v="0"/>
    <x v="28"/>
    <x v="162"/>
  </r>
  <r>
    <x v="32"/>
    <m/>
    <m/>
    <m/>
    <m/>
    <x v="3"/>
    <n v="1325099.9999929999"/>
    <m/>
    <n v="70.510375070242091"/>
    <n v="1.0535849572799947"/>
    <n v="1.1273359042895943"/>
    <m/>
    <n v="2.7113992047482358"/>
    <n v="2.9011971490806125"/>
    <n v="0.7691711075143256"/>
    <n v="0.82301308504032844"/>
    <n v="0"/>
    <n v="0"/>
    <n v="0"/>
    <n v="0"/>
    <m/>
    <n v="15.661072124868937"/>
    <x v="163"/>
    <m/>
    <n v="2"/>
    <m/>
    <n v="1.5"/>
    <m/>
    <n v="1.5"/>
    <n v="0"/>
    <m/>
    <n v="0"/>
    <n v="0"/>
    <x v="28"/>
    <x v="163"/>
  </r>
  <r>
    <x v="32"/>
    <m/>
    <m/>
    <m/>
    <m/>
    <x v="4"/>
    <n v="1343700.000001"/>
    <m/>
    <n v="71.500106393823344"/>
    <n v="0.98973132358125326"/>
    <n v="1.059012516231941"/>
    <m/>
    <n v="2.7494582382025223"/>
    <n v="2.941920314876699"/>
    <n v="0.76222776809589954"/>
    <n v="0.81558371186261258"/>
    <n v="0"/>
    <n v="0"/>
    <n v="0"/>
    <n v="0"/>
    <m/>
    <n v="19.012618263279471"/>
    <x v="164"/>
    <m/>
    <n v="2"/>
    <m/>
    <n v="1.5"/>
    <m/>
    <n v="1.5"/>
    <n v="0"/>
    <m/>
    <n v="0"/>
    <n v="0"/>
    <x v="28"/>
    <x v="164"/>
  </r>
  <r>
    <x v="33"/>
    <m/>
    <n v="46"/>
    <n v="36.4"/>
    <n v="1.18"/>
    <x v="0"/>
    <n v="1267400"/>
    <n v="2.9482624384536821E-5"/>
    <n v="37.366278144961967"/>
    <n v="0.96627814496196862"/>
    <n v="1.1402082110551228"/>
    <n v="1.3407348747678034E-2"/>
    <n v="0.50098272249224496"/>
    <n v="0.59115961254084903"/>
    <n v="0.17820186742977684"/>
    <n v="0.21027820356713667"/>
    <n v="20"/>
    <n v="7.88"/>
    <n v="27.88"/>
    <n v="32.898399999999995"/>
    <n v="2"/>
    <n v="0"/>
    <x v="165"/>
    <s v="27 seats from Sask Polytech; # seats from U of R unknown yet"/>
    <n v="21.84"/>
    <m/>
    <n v="16.571100000000001"/>
    <n v="0.13"/>
    <n v="2.1542430000000001"/>
    <n v="0"/>
    <m/>
    <n v="0"/>
    <n v="0"/>
    <x v="88"/>
    <x v="165"/>
  </r>
  <r>
    <x v="33"/>
    <m/>
    <m/>
    <m/>
    <m/>
    <x v="1"/>
    <n v="1288000.0000109999"/>
    <m/>
    <n v="37.97362020760773"/>
    <n v="0.60734206264576329"/>
    <n v="0.71666363392200061"/>
    <m/>
    <n v="0.50912556933527076"/>
    <n v="0.60076817181561948"/>
    <n v="0.18650805710740576"/>
    <n v="0.22007950738673879"/>
    <n v="0"/>
    <n v="0"/>
    <n v="0"/>
    <n v="0"/>
    <m/>
    <n v="34.685803027163104"/>
    <x v="166"/>
    <m/>
    <n v="34.86"/>
    <m/>
    <n v="20.680799999999998"/>
    <m/>
    <n v="2.688504"/>
    <n v="0"/>
    <m/>
    <n v="0"/>
    <n v="0"/>
    <x v="89"/>
    <x v="166"/>
  </r>
  <r>
    <x v="33"/>
    <m/>
    <m/>
    <m/>
    <m/>
    <x v="2"/>
    <n v="1305299.9999860001"/>
    <m/>
    <n v="38.483669608723162"/>
    <n v="0.51004940111543107"/>
    <n v="0.60185829331620866"/>
    <m/>
    <n v="0.51596397953456963"/>
    <n v="0.60883749585079217"/>
    <n v="0.19333978265981108"/>
    <n v="0.22814094353857706"/>
    <n v="0"/>
    <n v="0"/>
    <n v="0"/>
    <n v="0"/>
    <m/>
    <n v="33.534810340287464"/>
    <x v="167"/>
    <m/>
    <n v="28.84"/>
    <m/>
    <n v="15.264200000000001"/>
    <m/>
    <n v="1.9843460000000002"/>
    <n v="0"/>
    <m/>
    <n v="0"/>
    <n v="0"/>
    <x v="90"/>
    <x v="167"/>
  </r>
  <r>
    <x v="33"/>
    <m/>
    <m/>
    <m/>
    <m/>
    <x v="3"/>
    <n v="1325099.9999929999"/>
    <m/>
    <n v="39.067425571743364"/>
    <n v="0.58375596302020227"/>
    <n v="0.68883203636383861"/>
    <m/>
    <n v="0.52379059931431815"/>
    <n v="0.61807290719089536"/>
    <n v="0.19916977741739447"/>
    <n v="0.23502033735252548"/>
    <n v="0"/>
    <n v="0"/>
    <n v="0"/>
    <n v="0"/>
    <m/>
    <n v="32.989301072993037"/>
    <x v="168"/>
    <m/>
    <n v="40.81"/>
    <m/>
    <n v="24.840200000000003"/>
    <m/>
    <n v="3.2292260000000006"/>
    <n v="0"/>
    <m/>
    <n v="0"/>
    <n v="0"/>
    <x v="91"/>
    <x v="168"/>
  </r>
  <r>
    <x v="33"/>
    <m/>
    <m/>
    <m/>
    <m/>
    <x v="4"/>
    <n v="1343700.000001"/>
    <m/>
    <n v="39.615802385531609"/>
    <n v="0.54837681378824499"/>
    <n v="0.64708464027012902"/>
    <m/>
    <n v="0.53114287850191766"/>
    <n v="0.62674859663226279"/>
    <n v="0.20418523473121997"/>
    <n v="0.24093857698283955"/>
    <n v="0"/>
    <n v="0"/>
    <n v="0"/>
    <n v="0"/>
    <m/>
    <n v="31.302000353900294"/>
    <x v="169"/>
    <m/>
    <n v="36.019999999999996"/>
    <m/>
    <n v="21.008200000000002"/>
    <m/>
    <n v="2.7310660000000002"/>
    <n v="0"/>
    <m/>
    <n v="0"/>
    <n v="0"/>
    <x v="92"/>
    <x v="169"/>
  </r>
  <r>
    <x v="34"/>
    <n v="14031"/>
    <n v="10927"/>
    <n v="8110.8"/>
    <n v="1.22"/>
    <x v="0"/>
    <n v="1267400"/>
    <n v="5.8479012728052185E-3"/>
    <n v="7411.6300731533338"/>
    <n v="0"/>
    <n v="0"/>
    <n v="9.8464392067889196E-3"/>
    <n v="72.978164938512819"/>
    <n v="89.03336122498564"/>
    <n v="0"/>
    <n v="0"/>
    <n v="254.3"/>
    <n v="57.05"/>
    <n v="311.35000000000002"/>
    <n v="379.84700000000004"/>
    <n v="841"/>
    <n v="0"/>
    <x v="170"/>
    <s v="942 (838 RN seats and 104 RPN seats)"/>
    <n v="600.17999999999995"/>
    <m/>
    <n v="535.23500000000001"/>
    <n v="0.52"/>
    <n v="278.32220000000001"/>
    <n v="170"/>
    <n v="0.75"/>
    <n v="127.5"/>
    <n v="287"/>
    <x v="93"/>
    <x v="170"/>
  </r>
  <r>
    <x v="34"/>
    <m/>
    <m/>
    <m/>
    <m/>
    <x v="1"/>
    <n v="1288000.0000109999"/>
    <m/>
    <n v="7532.0968394374477"/>
    <n v="120.46676628411387"/>
    <n v="146.96945486661892"/>
    <m/>
    <n v="74.164333629167785"/>
    <n v="90.480487027584701"/>
    <n v="0"/>
    <n v="0"/>
    <n v="0"/>
    <n v="65.099999999999994"/>
    <n v="65.099999999999994"/>
    <n v="79.421999999999997"/>
    <m/>
    <n v="617.05816122498572"/>
    <x v="171"/>
    <m/>
    <n v="601.34999999999991"/>
    <m/>
    <n v="536.46469999999999"/>
    <m/>
    <n v="278.96164399999998"/>
    <n v="172"/>
    <m/>
    <n v="129"/>
    <n v="0"/>
    <x v="94"/>
    <x v="171"/>
  </r>
  <r>
    <x v="34"/>
    <m/>
    <m/>
    <m/>
    <m/>
    <x v="2"/>
    <n v="1305299.9999860001"/>
    <m/>
    <n v="7633.2655313107816"/>
    <n v="101.16869187333396"/>
    <n v="123.42580408546742"/>
    <m/>
    <n v="75.16048500332893"/>
    <n v="91.695791704061293"/>
    <n v="0"/>
    <n v="0"/>
    <n v="0"/>
    <n v="57.13"/>
    <n v="57.13"/>
    <n v="69.698599999999999"/>
    <m/>
    <n v="525.96845911918933"/>
    <x v="172"/>
    <m/>
    <n v="557.05202983193283"/>
    <m/>
    <n v="497.27977055042027"/>
    <m/>
    <n v="258.58548068621855"/>
    <n v="175"/>
    <m/>
    <n v="131.25"/>
    <n v="0"/>
    <x v="95"/>
    <x v="172"/>
  </r>
  <r>
    <x v="34"/>
    <m/>
    <m/>
    <m/>
    <m/>
    <x v="3"/>
    <n v="1325099.9999929999"/>
    <m/>
    <n v="7749.0539765532594"/>
    <n v="115.78844524247779"/>
    <n v="141.2619031958229"/>
    <m/>
    <n v="76.3005888902576"/>
    <n v="93.086718446114276"/>
    <n v="0"/>
    <n v="0"/>
    <n v="0"/>
    <n v="210.08"/>
    <n v="210.08"/>
    <n v="256.29759999999999"/>
    <m/>
    <n v="420.95317422249951"/>
    <x v="173"/>
    <m/>
    <n v="614.68779808590102"/>
    <m/>
    <n v="549.32351966153124"/>
    <m/>
    <n v="285.64823022399628"/>
    <n v="177"/>
    <m/>
    <n v="132.75"/>
    <n v="0"/>
    <x v="96"/>
    <x v="173"/>
  </r>
  <r>
    <x v="34"/>
    <m/>
    <m/>
    <m/>
    <m/>
    <x v="4"/>
    <n v="1343700.000001"/>
    <m/>
    <n v="7857.8249402742204"/>
    <n v="108.77096372096094"/>
    <n v="132.70057573957234"/>
    <m/>
    <n v="77.37159557199989"/>
    <n v="94.393346597839866"/>
    <n v="0"/>
    <n v="0"/>
    <n v="0"/>
    <n v="1.27"/>
    <n v="1.27"/>
    <n v="1.5493999999999999"/>
    <m/>
    <n v="493.20116564044042"/>
    <x v="174"/>
    <m/>
    <n v="671.79649072005452"/>
    <m/>
    <n v="600.15025610592784"/>
    <m/>
    <n v="312.07813317508248"/>
    <n v="180"/>
    <m/>
    <n v="135"/>
    <n v="0"/>
    <x v="97"/>
    <x v="174"/>
  </r>
  <r>
    <x v="35"/>
    <n v="271"/>
    <n v="195"/>
    <n v="190.8"/>
    <n v="1.22"/>
    <x v="0"/>
    <n v="1267400"/>
    <n v="1.3323702521662848E-4"/>
    <n v="168.86460575955493"/>
    <n v="0"/>
    <n v="0"/>
    <n v="2.6372553572411018E-2"/>
    <n v="4.4533908618779288"/>
    <n v="5.4331368514910734"/>
    <n v="1.1473738974757648"/>
    <n v="1.399796154920433"/>
    <n v="0"/>
    <n v="0"/>
    <n v="0"/>
    <n v="0"/>
    <n v="16"/>
    <n v="0"/>
    <x v="175"/>
    <n v="20"/>
    <n v="8"/>
    <n v="0.57999999999999996"/>
    <n v="4.6399999999999997"/>
    <n v="1"/>
    <n v="4.6399999999999997"/>
    <n v="7.650819998320296"/>
    <n v="0.71"/>
    <n v="5.4320821988074099"/>
    <n v="0"/>
    <x v="98"/>
    <x v="175"/>
  </r>
  <r>
    <x v="35"/>
    <m/>
    <m/>
    <m/>
    <m/>
    <x v="1"/>
    <n v="1288000.0000109999"/>
    <m/>
    <n v="171.60928848048306"/>
    <n v="2.7446827209281253"/>
    <n v="3.3485129195323129"/>
    <m/>
    <n v="4.5257751539748767"/>
    <n v="5.5214456878493499"/>
    <n v="1.1736188055452939"/>
    <n v="1.4318149427652584"/>
    <n v="0"/>
    <n v="5.5"/>
    <n v="5.5"/>
    <n v="6.71"/>
    <m/>
    <n v="12.760850807604099"/>
    <x v="176"/>
    <m/>
    <n v="10"/>
    <m/>
    <n v="5.8"/>
    <m/>
    <n v="5.8"/>
    <n v="7.3168808308372215"/>
    <m/>
    <n v="5.1949853898944269"/>
    <n v="0"/>
    <x v="99"/>
    <x v="176"/>
  </r>
  <r>
    <x v="35"/>
    <m/>
    <m/>
    <m/>
    <m/>
    <x v="2"/>
    <n v="1305299.9999860001"/>
    <m/>
    <n v="173.91428901339987"/>
    <n v="2.3050005329168073"/>
    <n v="2.8121006501585049"/>
    <m/>
    <n v="4.5865639040136612"/>
    <n v="5.5956079628966666"/>
    <n v="1.2485447919793775"/>
    <n v="1.5232246462148404"/>
    <n v="0"/>
    <n v="4"/>
    <n v="4"/>
    <n v="4.88"/>
    <m/>
    <n v="18.777638967856593"/>
    <x v="177"/>
    <m/>
    <n v="11"/>
    <m/>
    <n v="6.38"/>
    <m/>
    <n v="6.38"/>
    <n v="6.9975172732369799"/>
    <m/>
    <n v="4.9682372639982555"/>
    <n v="0"/>
    <x v="100"/>
    <x v="177"/>
  </r>
  <r>
    <x v="35"/>
    <m/>
    <m/>
    <m/>
    <m/>
    <x v="3"/>
    <n v="1325099.9999929999"/>
    <m/>
    <n v="176.55238211362175"/>
    <n v="2.6380931002218801"/>
    <n v="3.2184735822706938"/>
    <m/>
    <n v="4.6561371556282705"/>
    <n v="5.68048732986649"/>
    <n v="1.3511154526586284"/>
    <n v="1.6483608522435267"/>
    <n v="0"/>
    <n v="2"/>
    <n v="2"/>
    <n v="2.44"/>
    <m/>
    <n v="22.240334963128348"/>
    <x v="178"/>
    <m/>
    <n v="13.02047619047619"/>
    <m/>
    <n v="7.5518761904761895"/>
    <m/>
    <n v="7.5518761904761895"/>
    <n v="6.6920931365841492"/>
    <m/>
    <n v="4.7513861269747455"/>
    <n v="0"/>
    <x v="101"/>
    <x v="178"/>
  </r>
  <r>
    <x v="35"/>
    <m/>
    <m/>
    <m/>
    <m/>
    <x v="4"/>
    <n v="1343700.000001"/>
    <m/>
    <n v="179.03059078371692"/>
    <n v="2.4782086700951709"/>
    <n v="3.0234145775161085"/>
    <m/>
    <n v="4.7214938465439689"/>
    <n v="5.7602224927836421"/>
    <n v="1.4688982296552706"/>
    <n v="1.7920558401794302"/>
    <n v="0"/>
    <n v="0"/>
    <n v="0"/>
    <n v="0"/>
    <m/>
    <n v="22.92439441005812"/>
    <x v="179"/>
    <m/>
    <n v="13.02047619047619"/>
    <m/>
    <n v="7.5518761904761895"/>
    <m/>
    <n v="7.5518761904761895"/>
    <n v="6.4"/>
    <m/>
    <n v="4.5439999999999996"/>
    <n v="0"/>
    <x v="102"/>
    <x v="179"/>
  </r>
  <r>
    <x v="36"/>
    <n v="2576"/>
    <n v="507"/>
    <n v="398.7"/>
    <n v="1.18"/>
    <x v="0"/>
    <n v="1267400"/>
    <n v="2.9296154417292634E-4"/>
    <n v="371.29946108476685"/>
    <n v="0"/>
    <n v="0"/>
    <n v="2.8721904444359035E-2"/>
    <n v="10.66442764151868"/>
    <n v="12.584024616992041"/>
    <n v="3.3583003474825421"/>
    <n v="3.9627944100293995"/>
    <n v="82.3"/>
    <n v="2.76"/>
    <n v="85.06"/>
    <n v="100.3708"/>
    <n v="36"/>
    <n v="0"/>
    <x v="180"/>
    <s v="392"/>
    <n v="267.84000000000003"/>
    <n v="0.97"/>
    <n v="213.03993600000001"/>
    <n v="0.18"/>
    <n v="38.34718848"/>
    <n v="0"/>
    <m/>
    <n v="0"/>
    <n v="0"/>
    <x v="103"/>
    <x v="180"/>
  </r>
  <r>
    <x v="36"/>
    <m/>
    <m/>
    <m/>
    <m/>
    <x v="1"/>
    <n v="1288000.0000109999"/>
    <m/>
    <n v="377.33446889795164"/>
    <n v="6.0350078131847908"/>
    <n v="7.1213092195580527"/>
    <m/>
    <n v="10.837764559249933"/>
    <n v="12.788562179914921"/>
    <n v="3.5856551971186028"/>
    <n v="4.2310731325999509"/>
    <n v="0"/>
    <n v="1.3"/>
    <n v="1.3"/>
    <n v="1.534"/>
    <m/>
    <n v="114.57043054702143"/>
    <x v="181"/>
    <m/>
    <n v="225.99"/>
    <m/>
    <n v="179.75244599999999"/>
    <m/>
    <n v="32.355440279999996"/>
    <n v="0"/>
    <m/>
    <n v="0"/>
    <n v="0"/>
    <x v="104"/>
    <x v="181"/>
  </r>
  <r>
    <x v="36"/>
    <m/>
    <m/>
    <m/>
    <m/>
    <x v="2"/>
    <n v="1305299.9999860001"/>
    <m/>
    <n v="382.40270360481935"/>
    <n v="5.0682347068677132"/>
    <n v="5.9805169541039014"/>
    <m/>
    <n v="10.983333912202172"/>
    <n v="12.960334016398562"/>
    <n v="3.7989317607399897"/>
    <n v="4.4827394776731877"/>
    <n v="0"/>
    <n v="0"/>
    <n v="0"/>
    <n v="0"/>
    <m/>
    <n v="107.88993479909435"/>
    <x v="182"/>
    <m/>
    <n v="244.25520000000006"/>
    <m/>
    <n v="194.28058608000003"/>
    <m/>
    <n v="34.970505494400008"/>
    <n v="0"/>
    <m/>
    <n v="0"/>
    <n v="0"/>
    <x v="105"/>
    <x v="182"/>
  </r>
  <r>
    <x v="36"/>
    <m/>
    <m/>
    <m/>
    <m/>
    <x v="3"/>
    <n v="1325099.9999929999"/>
    <m/>
    <n v="388.20334218149395"/>
    <n v="5.8006385766746007"/>
    <n v="6.8447535204760284"/>
    <m/>
    <n v="11.149939299117682"/>
    <n v="13.156928372958864"/>
    <n v="4.0066370211321676"/>
    <n v="4.7278316849359578"/>
    <n v="0"/>
    <n v="2.76"/>
    <n v="2.76"/>
    <n v="3.2567999999999997"/>
    <m/>
    <n v="96.343019752869992"/>
    <x v="183"/>
    <m/>
    <n v="244.25520000000006"/>
    <m/>
    <n v="194.28058608000003"/>
    <m/>
    <n v="34.970505494400008"/>
    <n v="0"/>
    <m/>
    <n v="0"/>
    <n v="0"/>
    <x v="105"/>
    <x v="183"/>
  </r>
  <r>
    <x v="36"/>
    <m/>
    <m/>
    <m/>
    <m/>
    <x v="4"/>
    <n v="1343700.000001"/>
    <m/>
    <n v="393.65242690545409"/>
    <n v="5.4490847239601408"/>
    <n v="6.4299199742729654"/>
    <m/>
    <n v="11.306447389868483"/>
    <n v="13.341607920044808"/>
    <n v="4.209103182976575"/>
    <n v="4.9667417559123583"/>
    <n v="0"/>
    <n v="0"/>
    <n v="0"/>
    <n v="0"/>
    <m/>
    <n v="89.358827836840817"/>
    <x v="184"/>
    <m/>
    <n v="244.25520000000006"/>
    <m/>
    <n v="194.28058608000003"/>
    <m/>
    <n v="34.970505494400008"/>
    <n v="0"/>
    <m/>
    <n v="0"/>
    <n v="0"/>
    <x v="105"/>
    <x v="184"/>
  </r>
  <r>
    <x v="37"/>
    <n v="412"/>
    <n v="123"/>
    <n v="91.2"/>
    <n v="1.21"/>
    <x v="0"/>
    <n v="1267400"/>
    <n v="7.3803656335996712E-5"/>
    <n v="93.538754040242239"/>
    <n v="2.338754040242236"/>
    <n v="2.8298923886931053"/>
    <n v="2.2531020496999232E-2"/>
    <n v="2.1075235845444675"/>
    <n v="2.5501035372988055"/>
    <n v="0.23497228312384094"/>
    <n v="0.28431646257984755"/>
    <n v="1.6"/>
    <n v="0"/>
    <n v="1.6"/>
    <n v="1.9359999999999999"/>
    <n v="19"/>
    <n v="0"/>
    <x v="185"/>
    <n v="20"/>
    <n v="0"/>
    <n v="0.75"/>
    <n v="0"/>
    <n v="1"/>
    <n v="0"/>
    <n v="26"/>
    <n v="0.3"/>
    <n v="7.8"/>
    <n v="0"/>
    <x v="106"/>
    <x v="185"/>
  </r>
  <r>
    <x v="37"/>
    <m/>
    <m/>
    <m/>
    <m/>
    <x v="1"/>
    <n v="1288000.0000109999"/>
    <m/>
    <n v="95.059109361575594"/>
    <n v="1.5203553213333549"/>
    <n v="1.8396299388133595"/>
    <m/>
    <n v="2.1417787414521512"/>
    <n v="2.5915522771571027"/>
    <n v="0.28803616505482149"/>
    <n v="0.34852375971633398"/>
    <n v="0"/>
    <n v="0"/>
    <n v="0"/>
    <n v="0"/>
    <m/>
    <n v="18.800312388571758"/>
    <x v="186"/>
    <m/>
    <n v="10"/>
    <m/>
    <n v="7.5"/>
    <m/>
    <n v="7.5"/>
    <n v="29"/>
    <m/>
    <n v="8.6999999999999993"/>
    <n v="0"/>
    <x v="107"/>
    <x v="186"/>
  </r>
  <r>
    <x v="37"/>
    <m/>
    <m/>
    <m/>
    <m/>
    <x v="2"/>
    <n v="1305299.9999860001"/>
    <m/>
    <n v="96.335912614343272"/>
    <n v="1.276803252767678"/>
    <n v="1.5449319358488904"/>
    <m/>
    <n v="2.170546421710895"/>
    <n v="2.626361170270183"/>
    <n v="0.35095706198511767"/>
    <n v="0.42465804500199239"/>
    <n v="0"/>
    <n v="1"/>
    <n v="1"/>
    <n v="1.21"/>
    <m/>
    <n v="7.3800183642585573"/>
    <x v="187"/>
    <m/>
    <n v="13"/>
    <m/>
    <n v="9.75"/>
    <m/>
    <n v="9.75"/>
    <n v="31"/>
    <m/>
    <n v="9.2999999999999989"/>
    <n v="0"/>
    <x v="108"/>
    <x v="187"/>
  </r>
  <r>
    <x v="37"/>
    <m/>
    <m/>
    <m/>
    <m/>
    <x v="3"/>
    <n v="1325099.9999929999"/>
    <m/>
    <n v="97.797225010312616"/>
    <n v="1.4613123959693439"/>
    <n v="1.7681879991229061"/>
    <m/>
    <n v="2.2034712812569994"/>
    <n v="2.6662002503209692"/>
    <n v="0.41798432857469303"/>
    <n v="0.5057610375753786"/>
    <n v="0"/>
    <n v="2"/>
    <n v="2"/>
    <n v="2.42"/>
    <m/>
    <n v="0"/>
    <x v="188"/>
    <m/>
    <n v="17"/>
    <m/>
    <n v="12.75"/>
    <m/>
    <n v="12.75"/>
    <n v="34"/>
    <m/>
    <n v="10.199999999999999"/>
    <n v="0"/>
    <x v="109"/>
    <x v="188"/>
  </r>
  <r>
    <x v="37"/>
    <m/>
    <m/>
    <m/>
    <m/>
    <x v="4"/>
    <n v="1343700.000001"/>
    <m/>
    <n v="99.169973018752586"/>
    <n v="1.3727480084399701"/>
    <n v="1.6610250902123638"/>
    <m/>
    <n v="2.2344006947723751"/>
    <n v="2.703624840674574"/>
    <n v="0.48490785871829067"/>
    <n v="0.58673850904913172"/>
    <n v="0"/>
    <n v="0"/>
    <n v="0"/>
    <n v="0"/>
    <m/>
    <n v="0"/>
    <x v="189"/>
    <m/>
    <n v="57"/>
    <m/>
    <n v="42.75"/>
    <m/>
    <n v="42.75"/>
    <n v="38"/>
    <m/>
    <n v="11.4"/>
    <n v="0"/>
    <x v="110"/>
    <x v="1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4B033-F5BB-4AD9-9EFE-BBE98F82967F}"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compact="0" outline="1" outlineData="1" compactData="0" multipleFieldFilters="0">
  <location ref="A4:E232" firstHeaderRow="0" firstDataRow="1" firstDataCol="2"/>
  <pivotFields count="35">
    <pivotField axis="axisRow" compact="0" showAll="0" defaultSubtota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compact="0" showAll="0" defaultSubtotal="0"/>
    <pivotField compact="0" showAll="0" defaultSubtotal="0"/>
    <pivotField compact="0" showAll="0" defaultSubtotal="0"/>
    <pivotField compact="0" showAll="0" defaultSubtotal="0"/>
    <pivotField axis="axisRow" compact="0" showAll="0" defaultSubtotal="0">
      <items count="5">
        <item x="0"/>
        <item x="1"/>
        <item x="2"/>
        <item x="3"/>
        <item x="4"/>
      </items>
    </pivotField>
    <pivotField compact="0" numFmtId="167" showAll="0" defaultSubtotal="0"/>
    <pivotField compact="0" showAll="0" defaultSubtotal="0"/>
    <pivotField compact="0" numFmtId="166" showAll="0" defaultSubtotal="0"/>
    <pivotField compact="0" numFmtId="166" showAll="0" defaultSubtotal="0"/>
    <pivotField compact="0" numFmtId="167" showAll="0" defaultSubtotal="0"/>
    <pivotField compact="0" showAll="0" defaultSubtotal="0"/>
    <pivotField compact="0" numFmtId="166" showAll="0" defaultSubtotal="0"/>
    <pivotField compact="0" numFmtId="167" showAll="0" defaultSubtotal="0"/>
    <pivotField compact="0" numFmtId="166" showAll="0" defaultSubtotal="0"/>
    <pivotField compact="0" numFmtId="167" showAll="0" defaultSubtotal="0"/>
    <pivotField compact="0" showAll="0" defaultSubtotal="0"/>
    <pivotField compact="0" numFmtId="168" showAll="0" defaultSubtotal="0"/>
    <pivotField compact="0" numFmtId="168" showAll="0" defaultSubtotal="0"/>
    <pivotField compact="0" numFmtId="167" showAll="0" defaultSubtotal="0"/>
    <pivotField compact="0" showAll="0" defaultSubtotal="0"/>
    <pivotField compact="0" numFmtId="167" showAll="0" defaultSubtotal="0"/>
    <pivotField dataField="1" compact="0" numFmtId="167" showAll="0" defaultSubtotal="0">
      <items count="190">
        <item x="134"/>
        <item x="133"/>
        <item x="132"/>
        <item x="130"/>
        <item x="25"/>
        <item x="120"/>
        <item x="114"/>
        <item x="131"/>
        <item x="35"/>
        <item x="26"/>
        <item x="27"/>
        <item x="121"/>
        <item x="36"/>
        <item x="28"/>
        <item x="29"/>
        <item x="19"/>
        <item x="37"/>
        <item x="122"/>
        <item x="59"/>
        <item x="113"/>
        <item x="18"/>
        <item x="38"/>
        <item x="17"/>
        <item x="64"/>
        <item x="123"/>
        <item x="39"/>
        <item x="16"/>
        <item x="124"/>
        <item x="112"/>
        <item x="111"/>
        <item x="189"/>
        <item x="110"/>
        <item x="15"/>
        <item x="30"/>
        <item x="107"/>
        <item x="109"/>
        <item x="108"/>
        <item x="106"/>
        <item x="31"/>
        <item x="55"/>
        <item x="67"/>
        <item x="32"/>
        <item x="56"/>
        <item x="69"/>
        <item x="68"/>
        <item x="188"/>
        <item x="10"/>
        <item x="57"/>
        <item x="58"/>
        <item x="11"/>
        <item x="74"/>
        <item x="33"/>
        <item x="12"/>
        <item x="73"/>
        <item x="13"/>
        <item x="34"/>
        <item x="160"/>
        <item x="42"/>
        <item x="14"/>
        <item x="44"/>
        <item x="72"/>
        <item x="43"/>
        <item x="154"/>
        <item x="153"/>
        <item x="71"/>
        <item x="70"/>
        <item x="89"/>
        <item x="142"/>
        <item x="129"/>
        <item x="41"/>
        <item x="66"/>
        <item x="63"/>
        <item x="187"/>
        <item x="144"/>
        <item x="161"/>
        <item x="20"/>
        <item x="143"/>
        <item x="88"/>
        <item x="2"/>
        <item x="162"/>
        <item x="4"/>
        <item x="3"/>
        <item x="21"/>
        <item x="65"/>
        <item x="62"/>
        <item x="87"/>
        <item x="24"/>
        <item x="61"/>
        <item x="23"/>
        <item x="85"/>
        <item x="163"/>
        <item x="60"/>
        <item x="22"/>
        <item x="152"/>
        <item x="175"/>
        <item x="86"/>
        <item x="186"/>
        <item x="164"/>
        <item x="40"/>
        <item x="128"/>
        <item x="141"/>
        <item x="185"/>
        <item x="5"/>
        <item x="6"/>
        <item x="176"/>
        <item x="99"/>
        <item x="7"/>
        <item x="8"/>
        <item x="127"/>
        <item x="169"/>
        <item x="9"/>
        <item x="179"/>
        <item x="177"/>
        <item x="105"/>
        <item x="140"/>
        <item x="168"/>
        <item x="167"/>
        <item x="178"/>
        <item x="166"/>
        <item x="165"/>
        <item x="139"/>
        <item x="90"/>
        <item x="149"/>
        <item x="91"/>
        <item x="92"/>
        <item x="126"/>
        <item x="159"/>
        <item x="157"/>
        <item x="158"/>
        <item x="96"/>
        <item x="137"/>
        <item x="155"/>
        <item x="93"/>
        <item x="156"/>
        <item x="97"/>
        <item x="138"/>
        <item x="1"/>
        <item x="148"/>
        <item x="98"/>
        <item x="94"/>
        <item x="147"/>
        <item x="125"/>
        <item x="136"/>
        <item x="75"/>
        <item x="95"/>
        <item x="76"/>
        <item x="115"/>
        <item x="135"/>
        <item x="77"/>
        <item x="116"/>
        <item x="146"/>
        <item x="151"/>
        <item x="104"/>
        <item x="78"/>
        <item x="117"/>
        <item x="79"/>
        <item x="102"/>
        <item x="118"/>
        <item x="101"/>
        <item x="145"/>
        <item x="100"/>
        <item x="119"/>
        <item x="103"/>
        <item x="0"/>
        <item x="150"/>
        <item x="184"/>
        <item x="183"/>
        <item x="182"/>
        <item x="181"/>
        <item x="50"/>
        <item x="180"/>
        <item x="51"/>
        <item x="52"/>
        <item x="53"/>
        <item x="54"/>
        <item x="84"/>
        <item x="82"/>
        <item x="83"/>
        <item x="81"/>
        <item x="80"/>
        <item x="47"/>
        <item x="174"/>
        <item x="49"/>
        <item x="172"/>
        <item x="46"/>
        <item x="173"/>
        <item x="171"/>
        <item x="45"/>
        <item x="48"/>
        <item x="170"/>
      </items>
    </pivotField>
    <pivotField compact="0" showAll="0" defaultSubtotal="0"/>
    <pivotField compact="0" numFmtId="167" showAll="0" defaultSubtotal="0"/>
    <pivotField compact="0" showAll="0" defaultSubtotal="0"/>
    <pivotField compact="0" numFmtId="167" showAll="0" defaultSubtotal="0"/>
    <pivotField compact="0" showAll="0" defaultSubtotal="0"/>
    <pivotField compact="0" numFmtId="167" showAll="0" defaultSubtotal="0"/>
    <pivotField compact="0" showAll="0" defaultSubtotal="0"/>
    <pivotField compact="0" showAll="0" defaultSubtotal="0"/>
    <pivotField compact="0" numFmtId="167" showAll="0" defaultSubtotal="0"/>
    <pivotField compact="0" numFmtId="167" showAll="0" defaultSubtotal="0"/>
    <pivotField dataField="1" compact="0" numFmtId="167" showAll="0" defaultSubtotal="0">
      <items count="111">
        <item x="6"/>
        <item x="65"/>
        <item x="9"/>
        <item x="64"/>
        <item x="7"/>
        <item x="8"/>
        <item x="3"/>
        <item x="28"/>
        <item x="5"/>
        <item x="54"/>
        <item x="4"/>
        <item x="90"/>
        <item x="88"/>
        <item x="89"/>
        <item x="92"/>
        <item x="56"/>
        <item x="58"/>
        <item x="55"/>
        <item x="91"/>
        <item x="57"/>
        <item x="10"/>
        <item x="30"/>
        <item x="19"/>
        <item x="31"/>
        <item x="29"/>
        <item x="37"/>
        <item x="85"/>
        <item x="83"/>
        <item x="20"/>
        <item x="38"/>
        <item x="106"/>
        <item x="84"/>
        <item x="86"/>
        <item x="87"/>
        <item x="26"/>
        <item x="98"/>
        <item x="27"/>
        <item x="99"/>
        <item x="100"/>
        <item x="25"/>
        <item x="39"/>
        <item x="102"/>
        <item x="101"/>
        <item x="24"/>
        <item x="21"/>
        <item x="23"/>
        <item x="40"/>
        <item x="107"/>
        <item x="46"/>
        <item x="22"/>
        <item x="14"/>
        <item x="108"/>
        <item x="47"/>
        <item x="13"/>
        <item x="71"/>
        <item x="68"/>
        <item x="69"/>
        <item x="70"/>
        <item x="67"/>
        <item x="66"/>
        <item x="72"/>
        <item x="60"/>
        <item x="109"/>
        <item x="59"/>
        <item x="11"/>
        <item x="12"/>
        <item x="62"/>
        <item x="61"/>
        <item x="48"/>
        <item x="75"/>
        <item x="76"/>
        <item x="74"/>
        <item x="73"/>
        <item x="17"/>
        <item x="104"/>
        <item x="52"/>
        <item x="49"/>
        <item x="105"/>
        <item x="81"/>
        <item x="77"/>
        <item x="53"/>
        <item x="78"/>
        <item x="50"/>
        <item x="79"/>
        <item x="18"/>
        <item x="80"/>
        <item x="103"/>
        <item x="51"/>
        <item x="42"/>
        <item x="41"/>
        <item x="43"/>
        <item x="63"/>
        <item x="110"/>
        <item x="44"/>
        <item x="45"/>
        <item x="82"/>
        <item x="0"/>
        <item x="2"/>
        <item x="1"/>
        <item x="32"/>
        <item x="33"/>
        <item x="34"/>
        <item x="35"/>
        <item x="36"/>
        <item x="95"/>
        <item x="94"/>
        <item x="96"/>
        <item x="97"/>
        <item x="15"/>
        <item x="16"/>
        <item x="93"/>
      </items>
    </pivotField>
    <pivotField dataField="1" compact="0" numFmtId="3" showAll="0" defaultSubtotal="0">
      <items count="190">
        <item x="170"/>
        <item x="171"/>
        <item x="173"/>
        <item x="45"/>
        <item x="48"/>
        <item x="172"/>
        <item x="174"/>
        <item x="46"/>
        <item x="49"/>
        <item x="80"/>
        <item x="54"/>
        <item x="53"/>
        <item x="52"/>
        <item x="51"/>
        <item x="180"/>
        <item x="50"/>
        <item x="181"/>
        <item x="182"/>
        <item x="183"/>
        <item x="184"/>
        <item x="119"/>
        <item x="118"/>
        <item x="117"/>
        <item x="79"/>
        <item x="78"/>
        <item x="116"/>
        <item x="100"/>
        <item x="150"/>
        <item x="115"/>
        <item x="77"/>
        <item x="101"/>
        <item x="81"/>
        <item x="76"/>
        <item x="103"/>
        <item x="145"/>
        <item x="83"/>
        <item x="102"/>
        <item x="75"/>
        <item x="135"/>
        <item x="94"/>
        <item x="155"/>
        <item x="156"/>
        <item x="157"/>
        <item x="165"/>
        <item x="158"/>
        <item x="166"/>
        <item x="104"/>
        <item x="167"/>
        <item x="146"/>
        <item x="159"/>
        <item x="136"/>
        <item x="9"/>
        <item x="168"/>
        <item x="93"/>
        <item x="169"/>
        <item x="8"/>
        <item x="125"/>
        <item x="0"/>
        <item x="7"/>
        <item x="90"/>
        <item x="6"/>
        <item x="92"/>
        <item x="5"/>
        <item x="91"/>
        <item x="138"/>
        <item x="178"/>
        <item x="137"/>
        <item x="164"/>
        <item x="177"/>
        <item x="179"/>
        <item x="85"/>
        <item x="163"/>
        <item x="185"/>
        <item x="176"/>
        <item x="126"/>
        <item x="21"/>
        <item x="22"/>
        <item x="86"/>
        <item x="23"/>
        <item x="139"/>
        <item x="24"/>
        <item x="147"/>
        <item x="162"/>
        <item x="20"/>
        <item x="60"/>
        <item x="140"/>
        <item x="61"/>
        <item x="95"/>
        <item x="175"/>
        <item x="87"/>
        <item x="161"/>
        <item x="151"/>
        <item x="148"/>
        <item x="70"/>
        <item x="14"/>
        <item x="160"/>
        <item x="34"/>
        <item x="13"/>
        <item x="71"/>
        <item x="88"/>
        <item x="12"/>
        <item x="33"/>
        <item x="127"/>
        <item x="72"/>
        <item x="11"/>
        <item x="57"/>
        <item x="186"/>
        <item x="10"/>
        <item x="56"/>
        <item x="73"/>
        <item x="32"/>
        <item x="55"/>
        <item x="62"/>
        <item x="74"/>
        <item x="31"/>
        <item x="30"/>
        <item x="65"/>
        <item x="124"/>
        <item x="89"/>
        <item x="39"/>
        <item x="141"/>
        <item x="15"/>
        <item x="123"/>
        <item x="96"/>
        <item x="38"/>
        <item x="110"/>
        <item x="111"/>
        <item x="16"/>
        <item x="122"/>
        <item x="40"/>
        <item x="37"/>
        <item x="17"/>
        <item x="58"/>
        <item x="29"/>
        <item x="18"/>
        <item x="28"/>
        <item x="36"/>
        <item x="121"/>
        <item x="27"/>
        <item x="128"/>
        <item x="19"/>
        <item x="112"/>
        <item x="26"/>
        <item x="35"/>
        <item x="120"/>
        <item x="25"/>
        <item x="149"/>
        <item x="130"/>
        <item x="131"/>
        <item x="132"/>
        <item x="66"/>
        <item x="113"/>
        <item x="134"/>
        <item x="133"/>
        <item x="114"/>
        <item x="68"/>
        <item x="59"/>
        <item x="97"/>
        <item x="69"/>
        <item x="47"/>
        <item x="67"/>
        <item x="105"/>
        <item x="63"/>
        <item x="187"/>
        <item x="98"/>
        <item x="43"/>
        <item x="44"/>
        <item x="42"/>
        <item x="41"/>
        <item x="143"/>
        <item x="144"/>
        <item x="64"/>
        <item x="188"/>
        <item x="142"/>
        <item x="106"/>
        <item x="99"/>
        <item x="108"/>
        <item x="109"/>
        <item x="107"/>
        <item x="152"/>
        <item x="129"/>
        <item x="153"/>
        <item x="154"/>
        <item x="189"/>
        <item x="82"/>
        <item x="1"/>
        <item x="84"/>
        <item x="3"/>
        <item x="4"/>
        <item x="2"/>
      </items>
    </pivotField>
  </pivotFields>
  <rowFields count="2">
    <field x="0"/>
    <field x="5"/>
  </rowFields>
  <rowItems count="228">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x v="12"/>
    </i>
    <i r="1">
      <x/>
    </i>
    <i r="1">
      <x v="1"/>
    </i>
    <i r="1">
      <x v="2"/>
    </i>
    <i r="1">
      <x v="3"/>
    </i>
    <i r="1">
      <x v="4"/>
    </i>
    <i>
      <x v="13"/>
    </i>
    <i r="1">
      <x/>
    </i>
    <i r="1">
      <x v="1"/>
    </i>
    <i r="1">
      <x v="2"/>
    </i>
    <i r="1">
      <x v="3"/>
    </i>
    <i r="1">
      <x v="4"/>
    </i>
    <i>
      <x v="14"/>
    </i>
    <i r="1">
      <x/>
    </i>
    <i r="1">
      <x v="1"/>
    </i>
    <i r="1">
      <x v="2"/>
    </i>
    <i r="1">
      <x v="3"/>
    </i>
    <i r="1">
      <x v="4"/>
    </i>
    <i>
      <x v="15"/>
    </i>
    <i r="1">
      <x/>
    </i>
    <i r="1">
      <x v="1"/>
    </i>
    <i r="1">
      <x v="2"/>
    </i>
    <i r="1">
      <x v="3"/>
    </i>
    <i r="1">
      <x v="4"/>
    </i>
    <i>
      <x v="16"/>
    </i>
    <i r="1">
      <x/>
    </i>
    <i r="1">
      <x v="1"/>
    </i>
    <i r="1">
      <x v="2"/>
    </i>
    <i r="1">
      <x v="3"/>
    </i>
    <i r="1">
      <x v="4"/>
    </i>
    <i>
      <x v="17"/>
    </i>
    <i r="1">
      <x/>
    </i>
    <i r="1">
      <x v="1"/>
    </i>
    <i r="1">
      <x v="2"/>
    </i>
    <i r="1">
      <x v="3"/>
    </i>
    <i r="1">
      <x v="4"/>
    </i>
    <i>
      <x v="18"/>
    </i>
    <i r="1">
      <x/>
    </i>
    <i r="1">
      <x v="1"/>
    </i>
    <i r="1">
      <x v="2"/>
    </i>
    <i r="1">
      <x v="3"/>
    </i>
    <i r="1">
      <x v="4"/>
    </i>
    <i>
      <x v="19"/>
    </i>
    <i r="1">
      <x/>
    </i>
    <i r="1">
      <x v="1"/>
    </i>
    <i r="1">
      <x v="2"/>
    </i>
    <i r="1">
      <x v="3"/>
    </i>
    <i r="1">
      <x v="4"/>
    </i>
    <i>
      <x v="20"/>
    </i>
    <i r="1">
      <x/>
    </i>
    <i r="1">
      <x v="1"/>
    </i>
    <i r="1">
      <x v="2"/>
    </i>
    <i r="1">
      <x v="3"/>
    </i>
    <i r="1">
      <x v="4"/>
    </i>
    <i>
      <x v="21"/>
    </i>
    <i r="1">
      <x/>
    </i>
    <i r="1">
      <x v="1"/>
    </i>
    <i r="1">
      <x v="2"/>
    </i>
    <i r="1">
      <x v="3"/>
    </i>
    <i r="1">
      <x v="4"/>
    </i>
    <i>
      <x v="22"/>
    </i>
    <i r="1">
      <x/>
    </i>
    <i r="1">
      <x v="1"/>
    </i>
    <i r="1">
      <x v="2"/>
    </i>
    <i r="1">
      <x v="3"/>
    </i>
    <i r="1">
      <x v="4"/>
    </i>
    <i>
      <x v="23"/>
    </i>
    <i r="1">
      <x/>
    </i>
    <i r="1">
      <x v="1"/>
    </i>
    <i r="1">
      <x v="2"/>
    </i>
    <i r="1">
      <x v="3"/>
    </i>
    <i r="1">
      <x v="4"/>
    </i>
    <i>
      <x v="24"/>
    </i>
    <i r="1">
      <x/>
    </i>
    <i r="1">
      <x v="1"/>
    </i>
    <i r="1">
      <x v="2"/>
    </i>
    <i r="1">
      <x v="3"/>
    </i>
    <i r="1">
      <x v="4"/>
    </i>
    <i>
      <x v="25"/>
    </i>
    <i r="1">
      <x/>
    </i>
    <i r="1">
      <x v="1"/>
    </i>
    <i r="1">
      <x v="2"/>
    </i>
    <i r="1">
      <x v="3"/>
    </i>
    <i r="1">
      <x v="4"/>
    </i>
    <i>
      <x v="26"/>
    </i>
    <i r="1">
      <x/>
    </i>
    <i r="1">
      <x v="1"/>
    </i>
    <i r="1">
      <x v="2"/>
    </i>
    <i r="1">
      <x v="3"/>
    </i>
    <i r="1">
      <x v="4"/>
    </i>
    <i>
      <x v="27"/>
    </i>
    <i r="1">
      <x/>
    </i>
    <i r="1">
      <x v="1"/>
    </i>
    <i r="1">
      <x v="2"/>
    </i>
    <i r="1">
      <x v="3"/>
    </i>
    <i r="1">
      <x v="4"/>
    </i>
    <i>
      <x v="28"/>
    </i>
    <i r="1">
      <x/>
    </i>
    <i r="1">
      <x v="1"/>
    </i>
    <i r="1">
      <x v="2"/>
    </i>
    <i r="1">
      <x v="3"/>
    </i>
    <i r="1">
      <x v="4"/>
    </i>
    <i>
      <x v="29"/>
    </i>
    <i r="1">
      <x/>
    </i>
    <i r="1">
      <x v="1"/>
    </i>
    <i r="1">
      <x v="2"/>
    </i>
    <i r="1">
      <x v="3"/>
    </i>
    <i r="1">
      <x v="4"/>
    </i>
    <i>
      <x v="30"/>
    </i>
    <i r="1">
      <x/>
    </i>
    <i r="1">
      <x v="1"/>
    </i>
    <i r="1">
      <x v="2"/>
    </i>
    <i r="1">
      <x v="3"/>
    </i>
    <i r="1">
      <x v="4"/>
    </i>
    <i>
      <x v="31"/>
    </i>
    <i r="1">
      <x/>
    </i>
    <i r="1">
      <x v="1"/>
    </i>
    <i r="1">
      <x v="2"/>
    </i>
    <i r="1">
      <x v="3"/>
    </i>
    <i r="1">
      <x v="4"/>
    </i>
    <i>
      <x v="32"/>
    </i>
    <i r="1">
      <x/>
    </i>
    <i r="1">
      <x v="1"/>
    </i>
    <i r="1">
      <x v="2"/>
    </i>
    <i r="1">
      <x v="3"/>
    </i>
    <i r="1">
      <x v="4"/>
    </i>
    <i>
      <x v="33"/>
    </i>
    <i r="1">
      <x/>
    </i>
    <i r="1">
      <x v="1"/>
    </i>
    <i r="1">
      <x v="2"/>
    </i>
    <i r="1">
      <x v="3"/>
    </i>
    <i r="1">
      <x v="4"/>
    </i>
    <i>
      <x v="34"/>
    </i>
    <i r="1">
      <x/>
    </i>
    <i r="1">
      <x v="1"/>
    </i>
    <i r="1">
      <x v="2"/>
    </i>
    <i r="1">
      <x v="3"/>
    </i>
    <i r="1">
      <x v="4"/>
    </i>
    <i>
      <x v="35"/>
    </i>
    <i r="1">
      <x/>
    </i>
    <i r="1">
      <x v="1"/>
    </i>
    <i r="1">
      <x v="2"/>
    </i>
    <i r="1">
      <x v="3"/>
    </i>
    <i r="1">
      <x v="4"/>
    </i>
    <i>
      <x v="36"/>
    </i>
    <i r="1">
      <x/>
    </i>
    <i r="1">
      <x v="1"/>
    </i>
    <i r="1">
      <x v="2"/>
    </i>
    <i r="1">
      <x v="3"/>
    </i>
    <i r="1">
      <x v="4"/>
    </i>
    <i>
      <x v="37"/>
    </i>
    <i r="1">
      <x/>
    </i>
    <i r="1">
      <x v="1"/>
    </i>
    <i r="1">
      <x v="2"/>
    </i>
    <i r="1">
      <x v="3"/>
    </i>
    <i r="1">
      <x v="4"/>
    </i>
  </rowItems>
  <colFields count="1">
    <field x="-2"/>
  </colFields>
  <colItems count="3">
    <i>
      <x/>
    </i>
    <i i="1">
      <x v="1"/>
    </i>
    <i i="2">
      <x v="2"/>
    </i>
  </colItems>
  <dataFields count="3">
    <dataField name="Demand" fld="22" baseField="0" baseItem="0"/>
    <dataField name="Supply" fld="33" baseField="0" baseItem="0"/>
    <dataField name=" Forecasted Gap/Surplus" fld="34" baseField="0" baseItem="0"/>
  </dataFields>
  <formats count="78">
    <format dxfId="77">
      <pivotArea outline="0" collapsedLevelsAreSubtotals="1" fieldPosition="0"/>
    </format>
    <format dxfId="76">
      <pivotArea field="5" type="button" dataOnly="0" labelOnly="1" outline="0" axis="axisRow" fieldPosition="1"/>
    </format>
    <format dxfId="75">
      <pivotArea fieldPosition="0">
        <references count="1">
          <reference field="0" count="1">
            <x v="0"/>
          </reference>
        </references>
      </pivotArea>
    </format>
    <format dxfId="74">
      <pivotArea fieldPosition="0">
        <references count="2">
          <reference field="0" count="1" selected="0">
            <x v="0"/>
          </reference>
          <reference field="5" count="0"/>
        </references>
      </pivotArea>
    </format>
    <format dxfId="73">
      <pivotArea dataOnly="0" labelOnly="1" outline="0" fieldPosition="0">
        <references count="1">
          <reference field="4294967294" count="3">
            <x v="0"/>
            <x v="1"/>
            <x v="2"/>
          </reference>
        </references>
      </pivotArea>
    </format>
    <format dxfId="72">
      <pivotArea fieldPosition="0">
        <references count="2">
          <reference field="0" count="1" selected="0">
            <x v="1"/>
          </reference>
          <reference field="5" count="0"/>
        </references>
      </pivotArea>
    </format>
    <format dxfId="71">
      <pivotArea fieldPosition="0">
        <references count="1">
          <reference field="0" count="1">
            <x v="2"/>
          </reference>
        </references>
      </pivotArea>
    </format>
    <format dxfId="70">
      <pivotArea fieldPosition="0">
        <references count="2">
          <reference field="0" count="1" selected="0">
            <x v="2"/>
          </reference>
          <reference field="5" count="0"/>
        </references>
      </pivotArea>
    </format>
    <format dxfId="69">
      <pivotArea fieldPosition="0">
        <references count="1">
          <reference field="0" count="1">
            <x v="3"/>
          </reference>
        </references>
      </pivotArea>
    </format>
    <format dxfId="68">
      <pivotArea fieldPosition="0">
        <references count="2">
          <reference field="0" count="1" selected="0">
            <x v="3"/>
          </reference>
          <reference field="5" count="0"/>
        </references>
      </pivotArea>
    </format>
    <format dxfId="67">
      <pivotArea fieldPosition="0">
        <references count="1">
          <reference field="0" count="1">
            <x v="4"/>
          </reference>
        </references>
      </pivotArea>
    </format>
    <format dxfId="66">
      <pivotArea fieldPosition="0">
        <references count="2">
          <reference field="0" count="1" selected="0">
            <x v="4"/>
          </reference>
          <reference field="5" count="0"/>
        </references>
      </pivotArea>
    </format>
    <format dxfId="65">
      <pivotArea fieldPosition="0">
        <references count="1">
          <reference field="0" count="1">
            <x v="5"/>
          </reference>
        </references>
      </pivotArea>
    </format>
    <format dxfId="64">
      <pivotArea fieldPosition="0">
        <references count="2">
          <reference field="0" count="1" selected="0">
            <x v="5"/>
          </reference>
          <reference field="5" count="0"/>
        </references>
      </pivotArea>
    </format>
    <format dxfId="63">
      <pivotArea fieldPosition="0">
        <references count="1">
          <reference field="0" count="1">
            <x v="6"/>
          </reference>
        </references>
      </pivotArea>
    </format>
    <format dxfId="62">
      <pivotArea fieldPosition="0">
        <references count="2">
          <reference field="0" count="1" selected="0">
            <x v="6"/>
          </reference>
          <reference field="5" count="0"/>
        </references>
      </pivotArea>
    </format>
    <format dxfId="61">
      <pivotArea fieldPosition="0">
        <references count="1">
          <reference field="0" count="1">
            <x v="7"/>
          </reference>
        </references>
      </pivotArea>
    </format>
    <format dxfId="60">
      <pivotArea fieldPosition="0">
        <references count="2">
          <reference field="0" count="1" selected="0">
            <x v="7"/>
          </reference>
          <reference field="5" count="0"/>
        </references>
      </pivotArea>
    </format>
    <format dxfId="59">
      <pivotArea fieldPosition="0">
        <references count="1">
          <reference field="0" count="1">
            <x v="8"/>
          </reference>
        </references>
      </pivotArea>
    </format>
    <format dxfId="58">
      <pivotArea fieldPosition="0">
        <references count="2">
          <reference field="0" count="1" selected="0">
            <x v="8"/>
          </reference>
          <reference field="5" count="0"/>
        </references>
      </pivotArea>
    </format>
    <format dxfId="57">
      <pivotArea fieldPosition="0">
        <references count="1">
          <reference field="0" count="1">
            <x v="9"/>
          </reference>
        </references>
      </pivotArea>
    </format>
    <format dxfId="56">
      <pivotArea fieldPosition="0">
        <references count="2">
          <reference field="0" count="1" selected="0">
            <x v="9"/>
          </reference>
          <reference field="5" count="0"/>
        </references>
      </pivotArea>
    </format>
    <format dxfId="55">
      <pivotArea fieldPosition="0">
        <references count="1">
          <reference field="0" count="1">
            <x v="10"/>
          </reference>
        </references>
      </pivotArea>
    </format>
    <format dxfId="54">
      <pivotArea fieldPosition="0">
        <references count="2">
          <reference field="0" count="1" selected="0">
            <x v="10"/>
          </reference>
          <reference field="5" count="0"/>
        </references>
      </pivotArea>
    </format>
    <format dxfId="53">
      <pivotArea fieldPosition="0">
        <references count="1">
          <reference field="0" count="1">
            <x v="11"/>
          </reference>
        </references>
      </pivotArea>
    </format>
    <format dxfId="52">
      <pivotArea fieldPosition="0">
        <references count="2">
          <reference field="0" count="1" selected="0">
            <x v="11"/>
          </reference>
          <reference field="5" count="0"/>
        </references>
      </pivotArea>
    </format>
    <format dxfId="51">
      <pivotArea fieldPosition="0">
        <references count="1">
          <reference field="0" count="1">
            <x v="12"/>
          </reference>
        </references>
      </pivotArea>
    </format>
    <format dxfId="50">
      <pivotArea fieldPosition="0">
        <references count="2">
          <reference field="0" count="1" selected="0">
            <x v="12"/>
          </reference>
          <reference field="5" count="0"/>
        </references>
      </pivotArea>
    </format>
    <format dxfId="49">
      <pivotArea fieldPosition="0">
        <references count="1">
          <reference field="0" count="1">
            <x v="13"/>
          </reference>
        </references>
      </pivotArea>
    </format>
    <format dxfId="48">
      <pivotArea fieldPosition="0">
        <references count="2">
          <reference field="0" count="1" selected="0">
            <x v="13"/>
          </reference>
          <reference field="5" count="0"/>
        </references>
      </pivotArea>
    </format>
    <format dxfId="47">
      <pivotArea fieldPosition="0">
        <references count="1">
          <reference field="0" count="1">
            <x v="14"/>
          </reference>
        </references>
      </pivotArea>
    </format>
    <format dxfId="46">
      <pivotArea fieldPosition="0">
        <references count="2">
          <reference field="0" count="1" selected="0">
            <x v="14"/>
          </reference>
          <reference field="5" count="0"/>
        </references>
      </pivotArea>
    </format>
    <format dxfId="45">
      <pivotArea fieldPosition="0">
        <references count="1">
          <reference field="0" count="1">
            <x v="15"/>
          </reference>
        </references>
      </pivotArea>
    </format>
    <format dxfId="44">
      <pivotArea fieldPosition="0">
        <references count="2">
          <reference field="0" count="1" selected="0">
            <x v="15"/>
          </reference>
          <reference field="5" count="0"/>
        </references>
      </pivotArea>
    </format>
    <format dxfId="43">
      <pivotArea fieldPosition="0">
        <references count="1">
          <reference field="0" count="1">
            <x v="16"/>
          </reference>
        </references>
      </pivotArea>
    </format>
    <format dxfId="42">
      <pivotArea fieldPosition="0">
        <references count="2">
          <reference field="0" count="1" selected="0">
            <x v="16"/>
          </reference>
          <reference field="5" count="0"/>
        </references>
      </pivotArea>
    </format>
    <format dxfId="41">
      <pivotArea fieldPosition="0">
        <references count="1">
          <reference field="0" count="1">
            <x v="17"/>
          </reference>
        </references>
      </pivotArea>
    </format>
    <format dxfId="40">
      <pivotArea fieldPosition="0">
        <references count="2">
          <reference field="0" count="1" selected="0">
            <x v="17"/>
          </reference>
          <reference field="5" count="0"/>
        </references>
      </pivotArea>
    </format>
    <format dxfId="39">
      <pivotArea fieldPosition="0">
        <references count="1">
          <reference field="0" count="1">
            <x v="18"/>
          </reference>
        </references>
      </pivotArea>
    </format>
    <format dxfId="38">
      <pivotArea fieldPosition="0">
        <references count="2">
          <reference field="0" count="1" selected="0">
            <x v="18"/>
          </reference>
          <reference field="5" count="0"/>
        </references>
      </pivotArea>
    </format>
    <format dxfId="37">
      <pivotArea fieldPosition="0">
        <references count="1">
          <reference field="0" count="1">
            <x v="19"/>
          </reference>
        </references>
      </pivotArea>
    </format>
    <format dxfId="36">
      <pivotArea fieldPosition="0">
        <references count="2">
          <reference field="0" count="1" selected="0">
            <x v="19"/>
          </reference>
          <reference field="5" count="0"/>
        </references>
      </pivotArea>
    </format>
    <format dxfId="35">
      <pivotArea fieldPosition="0">
        <references count="1">
          <reference field="0" count="1">
            <x v="20"/>
          </reference>
        </references>
      </pivotArea>
    </format>
    <format dxfId="34">
      <pivotArea fieldPosition="0">
        <references count="2">
          <reference field="0" count="1" selected="0">
            <x v="20"/>
          </reference>
          <reference field="5" count="0"/>
        </references>
      </pivotArea>
    </format>
    <format dxfId="33">
      <pivotArea fieldPosition="0">
        <references count="1">
          <reference field="0" count="1">
            <x v="21"/>
          </reference>
        </references>
      </pivotArea>
    </format>
    <format dxfId="32">
      <pivotArea fieldPosition="0">
        <references count="2">
          <reference field="0" count="1" selected="0">
            <x v="21"/>
          </reference>
          <reference field="5" count="0"/>
        </references>
      </pivotArea>
    </format>
    <format dxfId="31">
      <pivotArea fieldPosition="0">
        <references count="1">
          <reference field="0" count="1">
            <x v="22"/>
          </reference>
        </references>
      </pivotArea>
    </format>
    <format dxfId="30">
      <pivotArea fieldPosition="0">
        <references count="2">
          <reference field="0" count="1" selected="0">
            <x v="22"/>
          </reference>
          <reference field="5" count="0"/>
        </references>
      </pivotArea>
    </format>
    <format dxfId="29">
      <pivotArea fieldPosition="0">
        <references count="1">
          <reference field="0" count="1">
            <x v="23"/>
          </reference>
        </references>
      </pivotArea>
    </format>
    <format dxfId="28">
      <pivotArea fieldPosition="0">
        <references count="2">
          <reference field="0" count="1" selected="0">
            <x v="23"/>
          </reference>
          <reference field="5" count="0"/>
        </references>
      </pivotArea>
    </format>
    <format dxfId="27">
      <pivotArea fieldPosition="0">
        <references count="1">
          <reference field="0" count="1">
            <x v="24"/>
          </reference>
        </references>
      </pivotArea>
    </format>
    <format dxfId="26">
      <pivotArea fieldPosition="0">
        <references count="2">
          <reference field="0" count="1" selected="0">
            <x v="24"/>
          </reference>
          <reference field="5" count="0"/>
        </references>
      </pivotArea>
    </format>
    <format dxfId="25">
      <pivotArea fieldPosition="0">
        <references count="1">
          <reference field="0" count="1">
            <x v="25"/>
          </reference>
        </references>
      </pivotArea>
    </format>
    <format dxfId="24">
      <pivotArea fieldPosition="0">
        <references count="2">
          <reference field="0" count="1" selected="0">
            <x v="25"/>
          </reference>
          <reference field="5" count="0"/>
        </references>
      </pivotArea>
    </format>
    <format dxfId="23">
      <pivotArea fieldPosition="0">
        <references count="1">
          <reference field="0" count="1">
            <x v="26"/>
          </reference>
        </references>
      </pivotArea>
    </format>
    <format dxfId="22">
      <pivotArea fieldPosition="0">
        <references count="2">
          <reference field="0" count="1" selected="0">
            <x v="26"/>
          </reference>
          <reference field="5" count="0"/>
        </references>
      </pivotArea>
    </format>
    <format dxfId="21">
      <pivotArea fieldPosition="0">
        <references count="1">
          <reference field="0" count="1">
            <x v="27"/>
          </reference>
        </references>
      </pivotArea>
    </format>
    <format dxfId="20">
      <pivotArea fieldPosition="0">
        <references count="2">
          <reference field="0" count="1" selected="0">
            <x v="27"/>
          </reference>
          <reference field="5" count="0"/>
        </references>
      </pivotArea>
    </format>
    <format dxfId="19">
      <pivotArea fieldPosition="0">
        <references count="1">
          <reference field="0" count="1">
            <x v="28"/>
          </reference>
        </references>
      </pivotArea>
    </format>
    <format dxfId="18">
      <pivotArea fieldPosition="0">
        <references count="2">
          <reference field="0" count="1" selected="0">
            <x v="28"/>
          </reference>
          <reference field="5" count="0"/>
        </references>
      </pivotArea>
    </format>
    <format dxfId="17">
      <pivotArea fieldPosition="0">
        <references count="1">
          <reference field="0" count="1">
            <x v="29"/>
          </reference>
        </references>
      </pivotArea>
    </format>
    <format dxfId="16">
      <pivotArea fieldPosition="0">
        <references count="2">
          <reference field="0" count="1" selected="0">
            <x v="29"/>
          </reference>
          <reference field="5" count="0"/>
        </references>
      </pivotArea>
    </format>
    <format dxfId="15">
      <pivotArea fieldPosition="0">
        <references count="1">
          <reference field="0" count="1">
            <x v="30"/>
          </reference>
        </references>
      </pivotArea>
    </format>
    <format dxfId="14">
      <pivotArea fieldPosition="0">
        <references count="2">
          <reference field="0" count="1" selected="0">
            <x v="30"/>
          </reference>
          <reference field="5" count="0"/>
        </references>
      </pivotArea>
    </format>
    <format dxfId="13">
      <pivotArea fieldPosition="0">
        <references count="1">
          <reference field="0" count="1">
            <x v="31"/>
          </reference>
        </references>
      </pivotArea>
    </format>
    <format dxfId="12">
      <pivotArea fieldPosition="0">
        <references count="2">
          <reference field="0" count="1" selected="0">
            <x v="31"/>
          </reference>
          <reference field="5" count="0"/>
        </references>
      </pivotArea>
    </format>
    <format dxfId="11">
      <pivotArea fieldPosition="0">
        <references count="1">
          <reference field="0" count="1">
            <x v="32"/>
          </reference>
        </references>
      </pivotArea>
    </format>
    <format dxfId="10">
      <pivotArea fieldPosition="0">
        <references count="2">
          <reference field="0" count="1" selected="0">
            <x v="32"/>
          </reference>
          <reference field="5" count="0"/>
        </references>
      </pivotArea>
    </format>
    <format dxfId="9">
      <pivotArea fieldPosition="0">
        <references count="1">
          <reference field="0" count="1">
            <x v="33"/>
          </reference>
        </references>
      </pivotArea>
    </format>
    <format dxfId="8">
      <pivotArea fieldPosition="0">
        <references count="2">
          <reference field="0" count="1" selected="0">
            <x v="33"/>
          </reference>
          <reference field="5" count="0"/>
        </references>
      </pivotArea>
    </format>
    <format dxfId="7">
      <pivotArea fieldPosition="0">
        <references count="1">
          <reference field="0" count="1">
            <x v="34"/>
          </reference>
        </references>
      </pivotArea>
    </format>
    <format dxfId="6">
      <pivotArea fieldPosition="0">
        <references count="2">
          <reference field="0" count="1" selected="0">
            <x v="34"/>
          </reference>
          <reference field="5" count="0"/>
        </references>
      </pivotArea>
    </format>
    <format dxfId="5">
      <pivotArea fieldPosition="0">
        <references count="1">
          <reference field="0" count="1">
            <x v="35"/>
          </reference>
        </references>
      </pivotArea>
    </format>
    <format dxfId="4">
      <pivotArea fieldPosition="0">
        <references count="2">
          <reference field="0" count="1" selected="0">
            <x v="35"/>
          </reference>
          <reference field="5" count="0"/>
        </references>
      </pivotArea>
    </format>
    <format dxfId="3">
      <pivotArea fieldPosition="0">
        <references count="1">
          <reference field="0" count="1">
            <x v="36"/>
          </reference>
        </references>
      </pivotArea>
    </format>
    <format dxfId="2">
      <pivotArea fieldPosition="0">
        <references count="2">
          <reference field="0" count="1" selected="0">
            <x v="36"/>
          </reference>
          <reference field="5" count="0"/>
        </references>
      </pivotArea>
    </format>
    <format dxfId="1">
      <pivotArea fieldPosition="0">
        <references count="1">
          <reference field="0" count="1">
            <x v="37"/>
          </reference>
        </references>
      </pivotArea>
    </format>
    <format dxfId="0">
      <pivotArea fieldPosition="0">
        <references count="2">
          <reference field="0" count="1" selected="0">
            <x v="37"/>
          </reference>
          <reference field="5" count="0"/>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08BEC-E89C-4F4E-9B46-B055E342A2E4}">
  <dimension ref="B1:E33"/>
  <sheetViews>
    <sheetView showGridLines="0" zoomScale="90" zoomScaleNormal="90" workbookViewId="0">
      <selection activeCell="H14" sqref="H14"/>
    </sheetView>
  </sheetViews>
  <sheetFormatPr defaultColWidth="9.1796875" defaultRowHeight="14.5" x14ac:dyDescent="0.35"/>
  <cols>
    <col min="1" max="1" width="2.1796875" customWidth="1"/>
    <col min="2" max="2" width="20.26953125" customWidth="1"/>
    <col min="3" max="3" width="48.54296875" customWidth="1"/>
    <col min="4" max="4" width="143.81640625" customWidth="1"/>
    <col min="5" max="5" width="54.54296875" customWidth="1"/>
  </cols>
  <sheetData>
    <row r="1" spans="2:5" x14ac:dyDescent="0.35">
      <c r="C1" s="141" t="s">
        <v>105</v>
      </c>
      <c r="D1" s="141"/>
      <c r="E1" s="141"/>
    </row>
    <row r="2" spans="2:5" x14ac:dyDescent="0.35">
      <c r="C2" s="142"/>
      <c r="D2" s="142"/>
      <c r="E2" s="142"/>
    </row>
    <row r="3" spans="2:5" ht="21" x14ac:dyDescent="0.5">
      <c r="B3" s="1" t="s">
        <v>106</v>
      </c>
      <c r="C3" s="1" t="s">
        <v>107</v>
      </c>
      <c r="D3" s="1" t="s">
        <v>108</v>
      </c>
      <c r="E3" s="1" t="s">
        <v>109</v>
      </c>
    </row>
    <row r="4" spans="2:5" ht="15.5" x14ac:dyDescent="0.35">
      <c r="B4" s="143" t="s">
        <v>110</v>
      </c>
      <c r="C4" s="144"/>
      <c r="D4" s="144"/>
      <c r="E4" s="145"/>
    </row>
    <row r="5" spans="2:5" ht="29" x14ac:dyDescent="0.35">
      <c r="B5" s="2" t="s">
        <v>112</v>
      </c>
      <c r="C5" s="3" t="s">
        <v>201</v>
      </c>
      <c r="D5" s="4" t="s">
        <v>179</v>
      </c>
      <c r="E5" s="5" t="s">
        <v>113</v>
      </c>
    </row>
    <row r="6" spans="2:5" ht="29" x14ac:dyDescent="0.35">
      <c r="B6" s="2" t="s">
        <v>114</v>
      </c>
      <c r="C6" s="3" t="s">
        <v>115</v>
      </c>
      <c r="D6" s="4" t="s">
        <v>116</v>
      </c>
      <c r="E6" s="5" t="s">
        <v>161</v>
      </c>
    </row>
    <row r="7" spans="2:5" ht="29" x14ac:dyDescent="0.35">
      <c r="B7" s="2" t="s">
        <v>117</v>
      </c>
      <c r="C7" s="3" t="s">
        <v>118</v>
      </c>
      <c r="D7" s="4" t="s">
        <v>119</v>
      </c>
      <c r="E7" s="5" t="s">
        <v>162</v>
      </c>
    </row>
    <row r="8" spans="2:5" x14ac:dyDescent="0.35">
      <c r="B8" s="2" t="s">
        <v>120</v>
      </c>
      <c r="C8" s="3" t="s">
        <v>121</v>
      </c>
      <c r="D8" s="4" t="s">
        <v>181</v>
      </c>
      <c r="E8" s="5" t="s">
        <v>87</v>
      </c>
    </row>
    <row r="9" spans="2:5" ht="43.5" x14ac:dyDescent="0.35">
      <c r="B9" s="2" t="s">
        <v>122</v>
      </c>
      <c r="C9" s="3" t="s">
        <v>123</v>
      </c>
      <c r="D9" s="4" t="s">
        <v>205</v>
      </c>
      <c r="E9" s="5" t="s">
        <v>87</v>
      </c>
    </row>
    <row r="10" spans="2:5" x14ac:dyDescent="0.35">
      <c r="B10" s="2" t="s">
        <v>124</v>
      </c>
      <c r="C10" s="3" t="s">
        <v>125</v>
      </c>
      <c r="D10" s="4" t="s">
        <v>212</v>
      </c>
      <c r="E10" s="5" t="s">
        <v>87</v>
      </c>
    </row>
    <row r="11" spans="2:5" ht="29" x14ac:dyDescent="0.35">
      <c r="B11" s="2" t="s">
        <v>126</v>
      </c>
      <c r="C11" s="3" t="s">
        <v>127</v>
      </c>
      <c r="D11" s="4" t="s">
        <v>218</v>
      </c>
      <c r="E11" s="5" t="s">
        <v>163</v>
      </c>
    </row>
    <row r="12" spans="2:5" x14ac:dyDescent="0.35">
      <c r="B12" s="2" t="s">
        <v>128</v>
      </c>
      <c r="C12" s="3" t="s">
        <v>129</v>
      </c>
      <c r="D12" s="4" t="s">
        <v>206</v>
      </c>
      <c r="E12" s="5" t="s">
        <v>87</v>
      </c>
    </row>
    <row r="13" spans="2:5" x14ac:dyDescent="0.35">
      <c r="B13" s="2" t="s">
        <v>130</v>
      </c>
      <c r="C13" s="3" t="s">
        <v>131</v>
      </c>
      <c r="D13" s="4" t="s">
        <v>204</v>
      </c>
      <c r="E13" s="5" t="s">
        <v>87</v>
      </c>
    </row>
    <row r="14" spans="2:5" ht="87" x14ac:dyDescent="0.35">
      <c r="B14" s="2" t="s">
        <v>132</v>
      </c>
      <c r="C14" s="3" t="s">
        <v>133</v>
      </c>
      <c r="D14" s="4" t="s">
        <v>180</v>
      </c>
      <c r="E14" s="5" t="s">
        <v>163</v>
      </c>
    </row>
    <row r="15" spans="2:5" x14ac:dyDescent="0.35">
      <c r="B15" s="2" t="s">
        <v>134</v>
      </c>
      <c r="C15" s="3" t="s">
        <v>135</v>
      </c>
      <c r="D15" s="4" t="s">
        <v>207</v>
      </c>
      <c r="E15" s="5" t="s">
        <v>87</v>
      </c>
    </row>
    <row r="16" spans="2:5" ht="58" x14ac:dyDescent="0.35">
      <c r="B16" s="2" t="s">
        <v>136</v>
      </c>
      <c r="C16" s="3" t="s">
        <v>76</v>
      </c>
      <c r="D16" s="4" t="s">
        <v>175</v>
      </c>
      <c r="E16" s="5" t="s">
        <v>164</v>
      </c>
    </row>
    <row r="17" spans="2:5" x14ac:dyDescent="0.35">
      <c r="B17" s="2" t="s">
        <v>137</v>
      </c>
      <c r="C17" s="3" t="s">
        <v>77</v>
      </c>
      <c r="D17" s="4" t="s">
        <v>208</v>
      </c>
      <c r="E17" s="5" t="s">
        <v>87</v>
      </c>
    </row>
    <row r="18" spans="2:5" ht="58" x14ac:dyDescent="0.35">
      <c r="B18" s="2" t="s">
        <v>138</v>
      </c>
      <c r="C18" s="3" t="s">
        <v>78</v>
      </c>
      <c r="D18" s="4" t="s">
        <v>176</v>
      </c>
      <c r="E18" s="5" t="s">
        <v>160</v>
      </c>
    </row>
    <row r="19" spans="2:5" x14ac:dyDescent="0.35">
      <c r="B19" s="2" t="s">
        <v>139</v>
      </c>
      <c r="C19" s="3" t="s">
        <v>140</v>
      </c>
      <c r="D19" s="4" t="s">
        <v>141</v>
      </c>
      <c r="E19" s="5" t="s">
        <v>159</v>
      </c>
    </row>
    <row r="20" spans="2:5" x14ac:dyDescent="0.35">
      <c r="B20" s="2" t="s">
        <v>142</v>
      </c>
      <c r="C20" s="3" t="s">
        <v>79</v>
      </c>
      <c r="D20" s="4" t="s">
        <v>177</v>
      </c>
      <c r="E20" s="5" t="s">
        <v>87</v>
      </c>
    </row>
    <row r="21" spans="2:5" ht="15.75" customHeight="1" x14ac:dyDescent="0.35">
      <c r="B21" s="146" t="s">
        <v>143</v>
      </c>
      <c r="C21" s="147"/>
      <c r="D21" s="147"/>
      <c r="E21" s="148"/>
    </row>
    <row r="22" spans="2:5" ht="72.5" x14ac:dyDescent="0.35">
      <c r="B22" s="2" t="s">
        <v>144</v>
      </c>
      <c r="C22" s="3" t="s">
        <v>47</v>
      </c>
      <c r="D22" s="4" t="s">
        <v>217</v>
      </c>
      <c r="E22" s="5" t="s">
        <v>216</v>
      </c>
    </row>
    <row r="23" spans="2:5" ht="43.5" x14ac:dyDescent="0.35">
      <c r="B23" s="2" t="s">
        <v>145</v>
      </c>
      <c r="C23" s="3" t="s">
        <v>202</v>
      </c>
      <c r="D23" s="4" t="s">
        <v>178</v>
      </c>
      <c r="E23" s="5" t="s">
        <v>215</v>
      </c>
    </row>
    <row r="24" spans="2:5" ht="43.5" x14ac:dyDescent="0.35">
      <c r="B24" s="2" t="s">
        <v>146</v>
      </c>
      <c r="C24" s="3" t="s">
        <v>147</v>
      </c>
      <c r="D24" s="4" t="s">
        <v>209</v>
      </c>
      <c r="E24" s="5" t="s">
        <v>87</v>
      </c>
    </row>
    <row r="25" spans="2:5" ht="43.5" x14ac:dyDescent="0.35">
      <c r="B25" s="2" t="s">
        <v>148</v>
      </c>
      <c r="C25" s="3" t="s">
        <v>203</v>
      </c>
      <c r="D25" s="4" t="s">
        <v>183</v>
      </c>
      <c r="E25" s="5" t="s">
        <v>165</v>
      </c>
    </row>
    <row r="26" spans="2:5" x14ac:dyDescent="0.35">
      <c r="B26" s="2" t="s">
        <v>149</v>
      </c>
      <c r="C26" s="3" t="s">
        <v>150</v>
      </c>
      <c r="D26" s="4" t="s">
        <v>210</v>
      </c>
      <c r="E26" s="5" t="s">
        <v>87</v>
      </c>
    </row>
    <row r="27" spans="2:5" ht="43.5" x14ac:dyDescent="0.35">
      <c r="B27" s="2" t="s">
        <v>151</v>
      </c>
      <c r="C27" s="3" t="s">
        <v>152</v>
      </c>
      <c r="D27" s="4" t="s">
        <v>182</v>
      </c>
      <c r="E27" s="5" t="s">
        <v>111</v>
      </c>
    </row>
    <row r="28" spans="2:5" ht="43.5" x14ac:dyDescent="0.35">
      <c r="B28" s="2" t="s">
        <v>153</v>
      </c>
      <c r="C28" s="3" t="s">
        <v>223</v>
      </c>
      <c r="D28" s="4" t="s">
        <v>213</v>
      </c>
      <c r="E28" s="5" t="s">
        <v>214</v>
      </c>
    </row>
    <row r="29" spans="2:5" x14ac:dyDescent="0.35">
      <c r="B29" s="2" t="s">
        <v>221</v>
      </c>
      <c r="C29" s="3" t="s">
        <v>154</v>
      </c>
      <c r="D29" s="4" t="s">
        <v>211</v>
      </c>
      <c r="E29" s="5"/>
    </row>
    <row r="30" spans="2:5" ht="72.5" x14ac:dyDescent="0.35">
      <c r="B30" s="5" t="s">
        <v>220</v>
      </c>
      <c r="C30" s="3" t="s">
        <v>73</v>
      </c>
      <c r="D30" s="4" t="s">
        <v>219</v>
      </c>
      <c r="E30" s="5" t="s">
        <v>166</v>
      </c>
    </row>
    <row r="31" spans="2:5" x14ac:dyDescent="0.35">
      <c r="B31" s="5" t="s">
        <v>155</v>
      </c>
      <c r="C31" s="3" t="s">
        <v>6</v>
      </c>
      <c r="D31" s="4" t="s">
        <v>184</v>
      </c>
      <c r="E31" s="5" t="s">
        <v>87</v>
      </c>
    </row>
    <row r="32" spans="2:5" ht="15.5" x14ac:dyDescent="0.35">
      <c r="B32" s="146" t="s">
        <v>156</v>
      </c>
      <c r="C32" s="147"/>
      <c r="D32" s="147"/>
      <c r="E32" s="148"/>
    </row>
    <row r="33" spans="2:5" ht="72.5" x14ac:dyDescent="0.35">
      <c r="B33" s="5" t="s">
        <v>157</v>
      </c>
      <c r="C33" s="3" t="s">
        <v>158</v>
      </c>
      <c r="D33" s="4" t="s">
        <v>222</v>
      </c>
      <c r="E33" s="5" t="s">
        <v>159</v>
      </c>
    </row>
  </sheetData>
  <mergeCells count="4">
    <mergeCell ref="C1:E2"/>
    <mergeCell ref="B4:E4"/>
    <mergeCell ref="B21:E21"/>
    <mergeCell ref="B32:E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96"/>
  <sheetViews>
    <sheetView showGridLines="0" tabSelected="1" zoomScale="80" zoomScaleNormal="80" workbookViewId="0">
      <pane xSplit="6" ySplit="5" topLeftCell="G6" activePane="bottomRight" state="frozen"/>
      <selection activeCell="H48" sqref="H48"/>
      <selection pane="topRight" activeCell="H48" sqref="H48"/>
      <selection pane="bottomLeft" activeCell="H48" sqref="H48"/>
      <selection pane="bottomRight" activeCell="Y2" sqref="Y2"/>
    </sheetView>
  </sheetViews>
  <sheetFormatPr defaultColWidth="9.1796875" defaultRowHeight="14.5" x14ac:dyDescent="0.35"/>
  <cols>
    <col min="1" max="1" width="45.1796875" style="45" customWidth="1"/>
    <col min="2" max="4" width="14.7265625" style="45" customWidth="1"/>
    <col min="5" max="5" width="24.1796875" style="45" customWidth="1"/>
    <col min="6" max="6" width="17.81640625" style="45" customWidth="1"/>
    <col min="7" max="7" width="14.7265625" style="45" customWidth="1"/>
    <col min="8" max="8" width="15.453125" style="45" customWidth="1"/>
    <col min="9" max="10" width="14.7265625" style="45" customWidth="1"/>
    <col min="11" max="11" width="17.7265625" style="45" customWidth="1"/>
    <col min="12" max="12" width="20.7265625" style="45" customWidth="1"/>
    <col min="13" max="18" width="14.7265625" style="45" customWidth="1"/>
    <col min="19" max="21" width="19.1796875" style="45" customWidth="1"/>
    <col min="22" max="23" width="13.7265625" style="45" customWidth="1"/>
    <col min="24" max="24" width="18.26953125" style="45" customWidth="1"/>
    <col min="25" max="25" width="14.7265625" style="45" customWidth="1"/>
    <col min="26" max="26" width="21.1796875" style="45" customWidth="1"/>
    <col min="27" max="27" width="14.81640625" style="45" customWidth="1"/>
    <col min="28" max="28" width="26" style="45" customWidth="1"/>
    <col min="29" max="29" width="16.1796875" style="45" customWidth="1"/>
    <col min="30" max="30" width="18.1796875" style="45" customWidth="1"/>
    <col min="31" max="31" width="30.26953125" style="45" customWidth="1"/>
    <col min="32" max="32" width="18.81640625" style="45" customWidth="1"/>
    <col min="33" max="33" width="16.7265625" style="45" customWidth="1"/>
    <col min="34" max="34" width="14.81640625" style="45" customWidth="1"/>
    <col min="35" max="35" width="19.7265625" style="45" customWidth="1"/>
    <col min="36" max="36" width="13.54296875" style="45" customWidth="1"/>
    <col min="37" max="16384" width="9.1796875" style="45"/>
  </cols>
  <sheetData>
    <row r="1" spans="1:35" ht="28.5" x14ac:dyDescent="0.65">
      <c r="A1" s="44" t="s">
        <v>225</v>
      </c>
      <c r="W1" s="46"/>
    </row>
    <row r="2" spans="1:35" x14ac:dyDescent="0.35">
      <c r="A2" s="45" t="s">
        <v>236</v>
      </c>
    </row>
    <row r="3" spans="1:35" ht="15" thickBot="1" x14ac:dyDescent="0.4">
      <c r="D3" s="47"/>
      <c r="W3" s="46"/>
      <c r="AB3" s="48"/>
    </row>
    <row r="4" spans="1:35" ht="19.5" customHeight="1" thickTop="1" thickBot="1" x14ac:dyDescent="0.4">
      <c r="A4" s="49" t="s">
        <v>81</v>
      </c>
      <c r="B4" s="220" t="s">
        <v>82</v>
      </c>
      <c r="C4" s="221"/>
      <c r="D4" s="221"/>
      <c r="E4" s="221"/>
      <c r="F4" s="50" t="s">
        <v>83</v>
      </c>
      <c r="G4" s="222" t="s">
        <v>84</v>
      </c>
      <c r="H4" s="223"/>
      <c r="I4" s="223"/>
      <c r="J4" s="223"/>
      <c r="K4" s="223"/>
      <c r="L4" s="223"/>
      <c r="M4" s="223"/>
      <c r="N4" s="223"/>
      <c r="O4" s="223"/>
      <c r="P4" s="223"/>
      <c r="Q4" s="223"/>
      <c r="R4" s="223"/>
      <c r="S4" s="223"/>
      <c r="T4" s="223"/>
      <c r="U4" s="223"/>
      <c r="V4" s="223"/>
      <c r="W4" s="224"/>
      <c r="X4" s="220" t="s">
        <v>85</v>
      </c>
      <c r="Y4" s="221"/>
      <c r="Z4" s="221"/>
      <c r="AA4" s="221"/>
      <c r="AB4" s="221"/>
      <c r="AC4" s="221"/>
      <c r="AD4" s="221"/>
      <c r="AE4" s="221"/>
      <c r="AF4" s="221"/>
      <c r="AG4" s="221"/>
      <c r="AH4" s="225"/>
      <c r="AI4" s="51" t="s">
        <v>86</v>
      </c>
    </row>
    <row r="5" spans="1:35" ht="45.75" customHeight="1" thickTop="1" thickBot="1" x14ac:dyDescent="0.4">
      <c r="A5" s="54" t="s">
        <v>0</v>
      </c>
      <c r="B5" s="55" t="s">
        <v>226</v>
      </c>
      <c r="C5" s="56" t="s">
        <v>74</v>
      </c>
      <c r="D5" s="56" t="s">
        <v>89</v>
      </c>
      <c r="E5" s="57" t="s">
        <v>199</v>
      </c>
      <c r="F5" s="58" t="s">
        <v>7</v>
      </c>
      <c r="G5" s="56" t="s">
        <v>8</v>
      </c>
      <c r="H5" s="56" t="s">
        <v>90</v>
      </c>
      <c r="I5" s="56" t="s">
        <v>91</v>
      </c>
      <c r="J5" s="56" t="s">
        <v>92</v>
      </c>
      <c r="K5" s="59" t="s">
        <v>88</v>
      </c>
      <c r="L5" s="56" t="s">
        <v>93</v>
      </c>
      <c r="M5" s="56" t="s">
        <v>94</v>
      </c>
      <c r="N5" s="59" t="s">
        <v>95</v>
      </c>
      <c r="O5" s="56" t="s">
        <v>96</v>
      </c>
      <c r="P5" s="59" t="s">
        <v>97</v>
      </c>
      <c r="Q5" s="56" t="s">
        <v>75</v>
      </c>
      <c r="R5" s="56" t="s">
        <v>98</v>
      </c>
      <c r="S5" s="56" t="s">
        <v>76</v>
      </c>
      <c r="T5" s="59" t="s">
        <v>77</v>
      </c>
      <c r="U5" s="60" t="s">
        <v>78</v>
      </c>
      <c r="V5" s="61" t="s">
        <v>99</v>
      </c>
      <c r="W5" s="62" t="s">
        <v>79</v>
      </c>
      <c r="X5" s="56" t="s">
        <v>100</v>
      </c>
      <c r="Y5" s="56" t="s">
        <v>47</v>
      </c>
      <c r="Z5" s="56" t="s">
        <v>200</v>
      </c>
      <c r="AA5" s="63" t="s">
        <v>101</v>
      </c>
      <c r="AB5" s="52" t="s">
        <v>198</v>
      </c>
      <c r="AC5" s="59" t="s">
        <v>102</v>
      </c>
      <c r="AD5" s="129" t="s">
        <v>103</v>
      </c>
      <c r="AE5" s="53" t="s">
        <v>223</v>
      </c>
      <c r="AF5" s="59" t="s">
        <v>104</v>
      </c>
      <c r="AG5" s="60" t="s">
        <v>73</v>
      </c>
      <c r="AH5" s="62" t="s">
        <v>6</v>
      </c>
      <c r="AI5" s="131" t="s">
        <v>80</v>
      </c>
    </row>
    <row r="6" spans="1:35" ht="14.5" customHeight="1" thickTop="1" x14ac:dyDescent="0.35">
      <c r="A6" s="64" t="s">
        <v>9</v>
      </c>
      <c r="B6" s="195" t="s">
        <v>87</v>
      </c>
      <c r="C6" s="196">
        <v>368</v>
      </c>
      <c r="D6" s="197">
        <v>261.60000000000002</v>
      </c>
      <c r="E6" s="162">
        <v>1.18</v>
      </c>
      <c r="F6" s="65" t="s">
        <v>1</v>
      </c>
      <c r="G6" s="66">
        <v>1267400</v>
      </c>
      <c r="H6" s="178">
        <v>2.0512345133990575E-4</v>
      </c>
      <c r="I6" s="67">
        <f>G6*H$6</f>
        <v>259.97346222819652</v>
      </c>
      <c r="J6" s="68">
        <v>0</v>
      </c>
      <c r="K6" s="69">
        <f>J6*$E$6</f>
        <v>0</v>
      </c>
      <c r="L6" s="150">
        <v>2.3697609664300186E-2</v>
      </c>
      <c r="M6" s="67">
        <f>I6*L$6</f>
        <v>6.1607496309604892</v>
      </c>
      <c r="N6" s="70">
        <f>M6*$E$6</f>
        <v>7.2696845645333772</v>
      </c>
      <c r="O6" s="67">
        <v>6.1799884796444209</v>
      </c>
      <c r="P6" s="70">
        <f>O6*$E$6</f>
        <v>7.292386405980416</v>
      </c>
      <c r="Q6" s="71">
        <v>56</v>
      </c>
      <c r="R6" s="72">
        <v>0</v>
      </c>
      <c r="S6" s="72">
        <f>SUM(Q6:R6)</f>
        <v>56</v>
      </c>
      <c r="T6" s="70">
        <f>S6*$E$6</f>
        <v>66.08</v>
      </c>
      <c r="U6" s="73">
        <v>13</v>
      </c>
      <c r="V6" s="74">
        <v>0</v>
      </c>
      <c r="W6" s="75">
        <f t="shared" ref="W6:W37" si="0">SUM(K6,N6,P6,T6,U6,V6)</f>
        <v>93.642070970513799</v>
      </c>
      <c r="X6" s="182" t="s">
        <v>49</v>
      </c>
      <c r="Y6" s="76">
        <v>88</v>
      </c>
      <c r="Z6" s="171">
        <v>0.86</v>
      </c>
      <c r="AA6" s="77">
        <f>Y6*Z$6</f>
        <v>75.679999999999993</v>
      </c>
      <c r="AB6" s="210">
        <v>0.86</v>
      </c>
      <c r="AC6" s="123">
        <f>AA6*AB$6</f>
        <v>65.084799999999987</v>
      </c>
      <c r="AD6" s="74">
        <v>0</v>
      </c>
      <c r="AE6" s="200"/>
      <c r="AF6" s="107">
        <f>AD6*AE$6</f>
        <v>0</v>
      </c>
      <c r="AG6" s="73">
        <v>0</v>
      </c>
      <c r="AH6" s="75">
        <f>SUM(AC6,AF6,AG6)</f>
        <v>65.084799999999987</v>
      </c>
      <c r="AI6" s="132">
        <f t="shared" ref="AI6:AI37" si="1">AH6-W6</f>
        <v>-28.557270970513812</v>
      </c>
    </row>
    <row r="7" spans="1:35" x14ac:dyDescent="0.35">
      <c r="A7" s="64" t="s">
        <v>9</v>
      </c>
      <c r="B7" s="153"/>
      <c r="C7" s="156"/>
      <c r="D7" s="159"/>
      <c r="E7" s="162"/>
      <c r="F7" s="65" t="s">
        <v>2</v>
      </c>
      <c r="G7" s="66">
        <v>1288000.0000109999</v>
      </c>
      <c r="H7" s="178"/>
      <c r="I7" s="67">
        <f t="shared" ref="I7:I10" si="2">G7*H$6</f>
        <v>264.19900532805491</v>
      </c>
      <c r="J7" s="67">
        <f>I7-I6</f>
        <v>4.2255430998583847</v>
      </c>
      <c r="K7" s="70">
        <f t="shared" ref="K7:K10" si="3">J7*$E$6</f>
        <v>4.9861408578328934</v>
      </c>
      <c r="L7" s="150"/>
      <c r="M7" s="67">
        <f>I7*L$6</f>
        <v>6.2608849019606101</v>
      </c>
      <c r="N7" s="70">
        <f t="shared" ref="N7:N10" si="4">M7*$E$6</f>
        <v>7.3878441843135194</v>
      </c>
      <c r="O7" s="67">
        <v>4.8913470535970456</v>
      </c>
      <c r="P7" s="70">
        <f t="shared" ref="P7:P10" si="5">O7*$E$6</f>
        <v>5.7717895232445136</v>
      </c>
      <c r="Q7" s="72">
        <v>0</v>
      </c>
      <c r="R7" s="72">
        <v>0</v>
      </c>
      <c r="S7" s="72">
        <f t="shared" ref="S7:S75" si="6">SUM(Q7:R7)</f>
        <v>0</v>
      </c>
      <c r="T7" s="69">
        <f t="shared" ref="T7:T10" si="7">S7*$E$6</f>
        <v>0</v>
      </c>
      <c r="U7" s="73"/>
      <c r="V7" s="78">
        <f>IF(W6&gt;AH6,W6-AH6,0)</f>
        <v>28.557270970513812</v>
      </c>
      <c r="W7" s="75">
        <f t="shared" si="0"/>
        <v>46.703045535904735</v>
      </c>
      <c r="X7" s="182"/>
      <c r="Y7" s="76">
        <v>154</v>
      </c>
      <c r="Z7" s="171"/>
      <c r="AA7" s="77">
        <f>Y7*Z$6</f>
        <v>132.44</v>
      </c>
      <c r="AB7" s="210"/>
      <c r="AC7" s="123">
        <f t="shared" ref="AC7:AC10" si="8">AA7*AB$6</f>
        <v>113.8984</v>
      </c>
      <c r="AD7" s="74">
        <v>0</v>
      </c>
      <c r="AE7" s="200"/>
      <c r="AF7" s="107">
        <f t="shared" ref="AF7:AF10" si="9">AD7*AE$6</f>
        <v>0</v>
      </c>
      <c r="AG7" s="73">
        <v>0</v>
      </c>
      <c r="AH7" s="75">
        <f t="shared" ref="AH7:AH75" si="10">SUM(AC7,AF7,AG7)</f>
        <v>113.8984</v>
      </c>
      <c r="AI7" s="132">
        <f t="shared" si="1"/>
        <v>67.19535446409526</v>
      </c>
    </row>
    <row r="8" spans="1:35" x14ac:dyDescent="0.35">
      <c r="A8" s="64" t="s">
        <v>9</v>
      </c>
      <c r="B8" s="153"/>
      <c r="C8" s="156"/>
      <c r="D8" s="159"/>
      <c r="E8" s="162"/>
      <c r="F8" s="65" t="s">
        <v>3</v>
      </c>
      <c r="G8" s="66">
        <v>1305299.9999860001</v>
      </c>
      <c r="H8" s="178"/>
      <c r="I8" s="67">
        <f t="shared" si="2"/>
        <v>267.74764103110726</v>
      </c>
      <c r="J8" s="67">
        <f t="shared" ref="J8:J10" si="11">I8-I7</f>
        <v>3.548635703052355</v>
      </c>
      <c r="K8" s="70">
        <f t="shared" si="3"/>
        <v>4.1873901296017788</v>
      </c>
      <c r="L8" s="150"/>
      <c r="M8" s="67">
        <f>I8*L$6</f>
        <v>6.3449790856923443</v>
      </c>
      <c r="N8" s="70">
        <f t="shared" si="4"/>
        <v>7.4870753211169658</v>
      </c>
      <c r="O8" s="67">
        <v>4.4835955078649974</v>
      </c>
      <c r="P8" s="70">
        <f t="shared" si="5"/>
        <v>5.2906426992806965</v>
      </c>
      <c r="Q8" s="72">
        <v>0</v>
      </c>
      <c r="R8" s="72">
        <v>0</v>
      </c>
      <c r="S8" s="72">
        <f t="shared" si="6"/>
        <v>0</v>
      </c>
      <c r="T8" s="69">
        <f t="shared" si="7"/>
        <v>0</v>
      </c>
      <c r="U8" s="73"/>
      <c r="V8" s="74">
        <f>IF(W7&gt;AH7,W7-AH7,0)</f>
        <v>0</v>
      </c>
      <c r="W8" s="75">
        <f t="shared" si="0"/>
        <v>16.965108149999441</v>
      </c>
      <c r="X8" s="182"/>
      <c r="Y8" s="76">
        <v>153</v>
      </c>
      <c r="Z8" s="171"/>
      <c r="AA8" s="77">
        <f>Y8*Z$6</f>
        <v>131.57999999999998</v>
      </c>
      <c r="AB8" s="210"/>
      <c r="AC8" s="123">
        <f t="shared" si="8"/>
        <v>113.15879999999999</v>
      </c>
      <c r="AD8" s="74">
        <v>0</v>
      </c>
      <c r="AE8" s="200"/>
      <c r="AF8" s="107">
        <f t="shared" si="9"/>
        <v>0</v>
      </c>
      <c r="AG8" s="73">
        <v>0</v>
      </c>
      <c r="AH8" s="75">
        <f t="shared" si="10"/>
        <v>113.15879999999999</v>
      </c>
      <c r="AI8" s="132">
        <f t="shared" si="1"/>
        <v>96.193691850000548</v>
      </c>
    </row>
    <row r="9" spans="1:35" x14ac:dyDescent="0.35">
      <c r="A9" s="64" t="s">
        <v>9</v>
      </c>
      <c r="B9" s="153"/>
      <c r="C9" s="156"/>
      <c r="D9" s="159"/>
      <c r="E9" s="162"/>
      <c r="F9" s="65" t="s">
        <v>4</v>
      </c>
      <c r="G9" s="66">
        <v>1325099.9999929999</v>
      </c>
      <c r="H9" s="178"/>
      <c r="I9" s="67">
        <f t="shared" si="2"/>
        <v>271.80908536907322</v>
      </c>
      <c r="J9" s="67">
        <f t="shared" si="11"/>
        <v>4.0614443379659519</v>
      </c>
      <c r="K9" s="70">
        <f t="shared" si="3"/>
        <v>4.7925043187998231</v>
      </c>
      <c r="L9" s="150"/>
      <c r="M9" s="67">
        <f>I9*L$6</f>
        <v>6.4412256082867438</v>
      </c>
      <c r="N9" s="70">
        <f t="shared" si="4"/>
        <v>7.6006462177783574</v>
      </c>
      <c r="O9" s="67">
        <v>4.3638596706882993</v>
      </c>
      <c r="P9" s="70">
        <f t="shared" si="5"/>
        <v>5.149354411412193</v>
      </c>
      <c r="Q9" s="72">
        <v>0</v>
      </c>
      <c r="R9" s="72">
        <v>0</v>
      </c>
      <c r="S9" s="72">
        <f t="shared" si="6"/>
        <v>0</v>
      </c>
      <c r="T9" s="69">
        <f t="shared" si="7"/>
        <v>0</v>
      </c>
      <c r="U9" s="73"/>
      <c r="V9" s="74">
        <f>IF(W8&gt;AH8,W8-AH8,0)</f>
        <v>0</v>
      </c>
      <c r="W9" s="75">
        <f t="shared" si="0"/>
        <v>17.542504947990373</v>
      </c>
      <c r="X9" s="182"/>
      <c r="Y9" s="76">
        <v>153</v>
      </c>
      <c r="Z9" s="171"/>
      <c r="AA9" s="77">
        <f>Y9*Z$6</f>
        <v>131.57999999999998</v>
      </c>
      <c r="AB9" s="210"/>
      <c r="AC9" s="123">
        <f t="shared" si="8"/>
        <v>113.15879999999999</v>
      </c>
      <c r="AD9" s="74">
        <v>0</v>
      </c>
      <c r="AE9" s="200"/>
      <c r="AF9" s="107">
        <f t="shared" si="9"/>
        <v>0</v>
      </c>
      <c r="AG9" s="73">
        <v>0</v>
      </c>
      <c r="AH9" s="75">
        <f t="shared" si="10"/>
        <v>113.15879999999999</v>
      </c>
      <c r="AI9" s="132">
        <f t="shared" si="1"/>
        <v>95.616295052009605</v>
      </c>
    </row>
    <row r="10" spans="1:35" x14ac:dyDescent="0.35">
      <c r="A10" s="79" t="s">
        <v>9</v>
      </c>
      <c r="B10" s="154"/>
      <c r="C10" s="157"/>
      <c r="D10" s="160"/>
      <c r="E10" s="163"/>
      <c r="F10" s="80" t="s">
        <v>40</v>
      </c>
      <c r="G10" s="81">
        <v>1343700.000001</v>
      </c>
      <c r="H10" s="179"/>
      <c r="I10" s="82">
        <f t="shared" si="2"/>
        <v>275.6243815656365</v>
      </c>
      <c r="J10" s="82">
        <f t="shared" si="11"/>
        <v>3.8152961965632812</v>
      </c>
      <c r="K10" s="83">
        <f t="shared" si="3"/>
        <v>4.502049511944672</v>
      </c>
      <c r="L10" s="151"/>
      <c r="M10" s="82">
        <f>I10*L$6</f>
        <v>6.5316390083065894</v>
      </c>
      <c r="N10" s="83">
        <f t="shared" si="4"/>
        <v>7.7073340298017747</v>
      </c>
      <c r="O10" s="82">
        <v>4.3354913853662849</v>
      </c>
      <c r="P10" s="83">
        <f t="shared" si="5"/>
        <v>5.1158798347322163</v>
      </c>
      <c r="Q10" s="84">
        <v>0</v>
      </c>
      <c r="R10" s="85">
        <v>0</v>
      </c>
      <c r="S10" s="85">
        <f t="shared" si="6"/>
        <v>0</v>
      </c>
      <c r="T10" s="86">
        <f t="shared" si="7"/>
        <v>0</v>
      </c>
      <c r="U10" s="87"/>
      <c r="V10" s="88">
        <f>IF(W9&gt;AH9,W9-AH9,0)</f>
        <v>0</v>
      </c>
      <c r="W10" s="89">
        <f t="shared" si="0"/>
        <v>17.325263376478663</v>
      </c>
      <c r="X10" s="183"/>
      <c r="Y10" s="90">
        <v>153</v>
      </c>
      <c r="Z10" s="172"/>
      <c r="AA10" s="91">
        <f>Y10*Z$6</f>
        <v>131.57999999999998</v>
      </c>
      <c r="AB10" s="211"/>
      <c r="AC10" s="124">
        <f t="shared" si="8"/>
        <v>113.15879999999999</v>
      </c>
      <c r="AD10" s="88">
        <v>0</v>
      </c>
      <c r="AE10" s="201"/>
      <c r="AF10" s="125">
        <f t="shared" si="9"/>
        <v>0</v>
      </c>
      <c r="AG10" s="87">
        <v>0</v>
      </c>
      <c r="AH10" s="89">
        <f t="shared" si="10"/>
        <v>113.15879999999999</v>
      </c>
      <c r="AI10" s="133">
        <f t="shared" si="1"/>
        <v>95.833536623521326</v>
      </c>
    </row>
    <row r="11" spans="1:35" x14ac:dyDescent="0.35">
      <c r="A11" s="92" t="s">
        <v>22</v>
      </c>
      <c r="B11" s="176" t="s">
        <v>87</v>
      </c>
      <c r="C11" s="177">
        <v>120</v>
      </c>
      <c r="D11" s="158">
        <v>91.7</v>
      </c>
      <c r="E11" s="162">
        <v>0.93</v>
      </c>
      <c r="F11" s="65" t="s">
        <v>1</v>
      </c>
      <c r="G11" s="66">
        <v>1267400</v>
      </c>
      <c r="H11" s="178">
        <v>6.4358695698493357E-5</v>
      </c>
      <c r="I11" s="67">
        <f>G11*H$11</f>
        <v>81.568210928270474</v>
      </c>
      <c r="J11" s="68">
        <f>IF(I11&gt;D11,I11-D11,0)</f>
        <v>0</v>
      </c>
      <c r="K11" s="69">
        <f>J11*$E$11</f>
        <v>0</v>
      </c>
      <c r="L11" s="150">
        <v>1.9905027007619699E-2</v>
      </c>
      <c r="M11" s="67">
        <f>I11*L$11</f>
        <v>1.6236174414904441</v>
      </c>
      <c r="N11" s="70">
        <f>M11*$E$11</f>
        <v>1.509964220586113</v>
      </c>
      <c r="O11" s="67">
        <v>0.41551991439599495</v>
      </c>
      <c r="P11" s="70">
        <f>O11*$E$11</f>
        <v>0.38643352038827533</v>
      </c>
      <c r="Q11" s="68">
        <v>10.7</v>
      </c>
      <c r="R11" s="72">
        <v>0</v>
      </c>
      <c r="S11" s="72">
        <f t="shared" si="6"/>
        <v>10.7</v>
      </c>
      <c r="T11" s="70">
        <f>S11*$E$11</f>
        <v>9.9510000000000005</v>
      </c>
      <c r="U11" s="73">
        <v>15</v>
      </c>
      <c r="V11" s="74">
        <v>0</v>
      </c>
      <c r="W11" s="75">
        <f t="shared" si="0"/>
        <v>26.847397740974387</v>
      </c>
      <c r="X11" s="165">
        <v>32</v>
      </c>
      <c r="Y11" s="76">
        <v>6.63</v>
      </c>
      <c r="Z11" s="170">
        <v>0.89</v>
      </c>
      <c r="AA11" s="77">
        <f>Y11*Z$11</f>
        <v>5.9006999999999996</v>
      </c>
      <c r="AB11" s="203">
        <v>0.21</v>
      </c>
      <c r="AC11" s="123">
        <f>AA11*AB$11</f>
        <v>1.2391469999999998</v>
      </c>
      <c r="AD11" s="74">
        <v>0</v>
      </c>
      <c r="AE11" s="200"/>
      <c r="AF11" s="107">
        <f>AD11*AE$11</f>
        <v>0</v>
      </c>
      <c r="AG11" s="73">
        <v>0</v>
      </c>
      <c r="AH11" s="75">
        <f t="shared" si="10"/>
        <v>1.2391469999999998</v>
      </c>
      <c r="AI11" s="132">
        <f t="shared" si="1"/>
        <v>-25.608250740974388</v>
      </c>
    </row>
    <row r="12" spans="1:35" x14ac:dyDescent="0.35">
      <c r="A12" s="64" t="s">
        <v>22</v>
      </c>
      <c r="B12" s="153"/>
      <c r="C12" s="156"/>
      <c r="D12" s="159"/>
      <c r="E12" s="162"/>
      <c r="F12" s="65" t="s">
        <v>2</v>
      </c>
      <c r="G12" s="66">
        <v>1288000.0000109999</v>
      </c>
      <c r="H12" s="178"/>
      <c r="I12" s="67">
        <f t="shared" ref="I12:I15" si="12">G12*H$11</f>
        <v>82.894000060367375</v>
      </c>
      <c r="J12" s="67">
        <f>I12-I11</f>
        <v>1.3257891320969009</v>
      </c>
      <c r="K12" s="70">
        <f t="shared" ref="K12:K15" si="13">J12*$E$11</f>
        <v>1.2329838928501178</v>
      </c>
      <c r="L12" s="150"/>
      <c r="M12" s="67">
        <f>I12*L$11</f>
        <v>1.6500073099712416</v>
      </c>
      <c r="N12" s="70">
        <f t="shared" ref="N12:N15" si="14">M12*$E$11</f>
        <v>1.5345067982732548</v>
      </c>
      <c r="O12" s="67">
        <v>0.37600085717740855</v>
      </c>
      <c r="P12" s="70">
        <f t="shared" ref="P12:P15" si="15">O12*$E$11</f>
        <v>0.34968079717498995</v>
      </c>
      <c r="Q12" s="72">
        <v>0</v>
      </c>
      <c r="R12" s="72">
        <v>0</v>
      </c>
      <c r="S12" s="72">
        <f t="shared" si="6"/>
        <v>0</v>
      </c>
      <c r="T12" s="69">
        <f t="shared" ref="T12:T15" si="16">S12*$E$11</f>
        <v>0</v>
      </c>
      <c r="U12" s="73"/>
      <c r="V12" s="78">
        <f>IF(W11&gt;AH11,W11-AH11,0)</f>
        <v>25.608250740974388</v>
      </c>
      <c r="W12" s="75">
        <f t="shared" si="0"/>
        <v>28.725422229272748</v>
      </c>
      <c r="X12" s="165"/>
      <c r="Y12" s="76">
        <v>9.75</v>
      </c>
      <c r="Z12" s="171"/>
      <c r="AA12" s="77">
        <f>Y12*Z$11</f>
        <v>8.6775000000000002</v>
      </c>
      <c r="AB12" s="203"/>
      <c r="AC12" s="123">
        <f t="shared" ref="AC12:AC15" si="17">AA12*AB$11</f>
        <v>1.8222749999999999</v>
      </c>
      <c r="AD12" s="74">
        <v>0</v>
      </c>
      <c r="AE12" s="200"/>
      <c r="AF12" s="107">
        <f t="shared" ref="AF12:AF15" si="18">AD12*AE$11</f>
        <v>0</v>
      </c>
      <c r="AG12" s="73">
        <v>0</v>
      </c>
      <c r="AH12" s="75">
        <f t="shared" si="10"/>
        <v>1.8222749999999999</v>
      </c>
      <c r="AI12" s="132">
        <f t="shared" si="1"/>
        <v>-26.903147229272747</v>
      </c>
    </row>
    <row r="13" spans="1:35" x14ac:dyDescent="0.35">
      <c r="A13" s="64" t="s">
        <v>22</v>
      </c>
      <c r="B13" s="153"/>
      <c r="C13" s="156"/>
      <c r="D13" s="159"/>
      <c r="E13" s="162"/>
      <c r="F13" s="65" t="s">
        <v>3</v>
      </c>
      <c r="G13" s="66">
        <v>1305299.9999860001</v>
      </c>
      <c r="H13" s="178"/>
      <c r="I13" s="67">
        <f t="shared" si="12"/>
        <v>84.007405494342365</v>
      </c>
      <c r="J13" s="67">
        <f t="shared" ref="J13:J20" si="19">I13-I12</f>
        <v>1.1134054339749895</v>
      </c>
      <c r="K13" s="70">
        <f t="shared" si="13"/>
        <v>1.0354670535967403</v>
      </c>
      <c r="L13" s="150"/>
      <c r="M13" s="67">
        <f>I13*L$11</f>
        <v>1.6721696752049442</v>
      </c>
      <c r="N13" s="70">
        <f t="shared" si="14"/>
        <v>1.5551177979405981</v>
      </c>
      <c r="O13" s="67">
        <v>0.35524577330062179</v>
      </c>
      <c r="P13" s="70">
        <f t="shared" si="15"/>
        <v>0.33037856916957831</v>
      </c>
      <c r="Q13" s="72">
        <v>0</v>
      </c>
      <c r="R13" s="72">
        <v>0</v>
      </c>
      <c r="S13" s="72">
        <f t="shared" si="6"/>
        <v>0</v>
      </c>
      <c r="T13" s="69">
        <f t="shared" si="16"/>
        <v>0</v>
      </c>
      <c r="U13" s="73"/>
      <c r="V13" s="78">
        <f>IF(W12&gt;AH12,W12-AH12,0)</f>
        <v>26.903147229272747</v>
      </c>
      <c r="W13" s="75">
        <f t="shared" si="0"/>
        <v>29.824110649979662</v>
      </c>
      <c r="X13" s="165"/>
      <c r="Y13" s="76">
        <v>8.1120000000000001</v>
      </c>
      <c r="Z13" s="171"/>
      <c r="AA13" s="77">
        <f>Y13*Z$11</f>
        <v>7.2196800000000003</v>
      </c>
      <c r="AB13" s="203"/>
      <c r="AC13" s="123">
        <f t="shared" si="17"/>
        <v>1.5161328000000001</v>
      </c>
      <c r="AD13" s="74">
        <v>0</v>
      </c>
      <c r="AE13" s="200"/>
      <c r="AF13" s="107">
        <f t="shared" si="18"/>
        <v>0</v>
      </c>
      <c r="AG13" s="73">
        <v>0</v>
      </c>
      <c r="AH13" s="75">
        <f t="shared" si="10"/>
        <v>1.5161328000000001</v>
      </c>
      <c r="AI13" s="132">
        <f t="shared" si="1"/>
        <v>-28.307977849979661</v>
      </c>
    </row>
    <row r="14" spans="1:35" x14ac:dyDescent="0.35">
      <c r="A14" s="64" t="s">
        <v>22</v>
      </c>
      <c r="B14" s="153"/>
      <c r="C14" s="156"/>
      <c r="D14" s="159"/>
      <c r="E14" s="162"/>
      <c r="F14" s="65" t="s">
        <v>4</v>
      </c>
      <c r="G14" s="66">
        <v>1325099.9999929999</v>
      </c>
      <c r="H14" s="178"/>
      <c r="I14" s="67">
        <f t="shared" si="12"/>
        <v>85.281707669623032</v>
      </c>
      <c r="J14" s="67">
        <f t="shared" si="19"/>
        <v>1.2743021752806669</v>
      </c>
      <c r="K14" s="70">
        <f t="shared" si="13"/>
        <v>1.1851010230110204</v>
      </c>
      <c r="L14" s="150"/>
      <c r="M14" s="67">
        <f>I14*L$11</f>
        <v>1.6975346944197744</v>
      </c>
      <c r="N14" s="70">
        <f t="shared" si="14"/>
        <v>1.5787072658103902</v>
      </c>
      <c r="O14" s="67">
        <v>0.34984763872330682</v>
      </c>
      <c r="P14" s="70">
        <f t="shared" si="15"/>
        <v>0.32535830401267535</v>
      </c>
      <c r="Q14" s="72">
        <v>0</v>
      </c>
      <c r="R14" s="72">
        <v>0</v>
      </c>
      <c r="S14" s="72">
        <f t="shared" si="6"/>
        <v>0</v>
      </c>
      <c r="T14" s="69">
        <f t="shared" si="16"/>
        <v>0</v>
      </c>
      <c r="U14" s="73"/>
      <c r="V14" s="78">
        <f>IF(W13&gt;AH13,W13-AH13,0)</f>
        <v>28.307977849979661</v>
      </c>
      <c r="W14" s="75">
        <f>SUM(K14,N14,P14,T14,U14,V14)</f>
        <v>31.397144442813747</v>
      </c>
      <c r="X14" s="165"/>
      <c r="Y14" s="76">
        <v>8.1120000000000001</v>
      </c>
      <c r="Z14" s="171"/>
      <c r="AA14" s="77">
        <f>Y14*Z$11</f>
        <v>7.2196800000000003</v>
      </c>
      <c r="AB14" s="203"/>
      <c r="AC14" s="123">
        <f t="shared" si="17"/>
        <v>1.5161328000000001</v>
      </c>
      <c r="AD14" s="74">
        <v>0</v>
      </c>
      <c r="AE14" s="200"/>
      <c r="AF14" s="107">
        <f t="shared" si="18"/>
        <v>0</v>
      </c>
      <c r="AG14" s="73">
        <v>0</v>
      </c>
      <c r="AH14" s="75">
        <f t="shared" si="10"/>
        <v>1.5161328000000001</v>
      </c>
      <c r="AI14" s="132">
        <f t="shared" si="1"/>
        <v>-29.881011642813746</v>
      </c>
    </row>
    <row r="15" spans="1:35" x14ac:dyDescent="0.35">
      <c r="A15" s="79" t="s">
        <v>22</v>
      </c>
      <c r="B15" s="154"/>
      <c r="C15" s="157"/>
      <c r="D15" s="160"/>
      <c r="E15" s="163"/>
      <c r="F15" s="80" t="s">
        <v>40</v>
      </c>
      <c r="G15" s="81">
        <v>1343700.000001</v>
      </c>
      <c r="H15" s="179"/>
      <c r="I15" s="82">
        <f t="shared" si="12"/>
        <v>86.478779410129889</v>
      </c>
      <c r="J15" s="82">
        <f t="shared" si="19"/>
        <v>1.1970717405068569</v>
      </c>
      <c r="K15" s="83">
        <f t="shared" si="13"/>
        <v>1.113276718671377</v>
      </c>
      <c r="L15" s="151"/>
      <c r="M15" s="82">
        <f>I15*L$11</f>
        <v>1.7213624397446217</v>
      </c>
      <c r="N15" s="83">
        <f t="shared" si="14"/>
        <v>1.6008670689624982</v>
      </c>
      <c r="O15" s="67">
        <v>0.3563059043091833</v>
      </c>
      <c r="P15" s="83">
        <f t="shared" si="15"/>
        <v>0.33136449100754051</v>
      </c>
      <c r="Q15" s="85">
        <v>0</v>
      </c>
      <c r="R15" s="85">
        <v>0</v>
      </c>
      <c r="S15" s="85">
        <f t="shared" si="6"/>
        <v>0</v>
      </c>
      <c r="T15" s="86">
        <f t="shared" si="16"/>
        <v>0</v>
      </c>
      <c r="U15" s="87"/>
      <c r="V15" s="93">
        <f>IF(W14&gt;AH14,W14-AH14,0)</f>
        <v>29.881011642813746</v>
      </c>
      <c r="W15" s="89">
        <f>SUM(K15,N15,P15,T15,U15,V15)</f>
        <v>32.92651992145516</v>
      </c>
      <c r="X15" s="166"/>
      <c r="Y15" s="90">
        <v>8.1120000000000001</v>
      </c>
      <c r="Z15" s="172"/>
      <c r="AA15" s="91">
        <f>Y15*Z$11</f>
        <v>7.2196800000000003</v>
      </c>
      <c r="AB15" s="204"/>
      <c r="AC15" s="124">
        <f t="shared" si="17"/>
        <v>1.5161328000000001</v>
      </c>
      <c r="AD15" s="88">
        <v>0</v>
      </c>
      <c r="AE15" s="201"/>
      <c r="AF15" s="125">
        <f t="shared" si="18"/>
        <v>0</v>
      </c>
      <c r="AG15" s="87">
        <v>0</v>
      </c>
      <c r="AH15" s="89">
        <f t="shared" si="10"/>
        <v>1.5161328000000001</v>
      </c>
      <c r="AI15" s="133">
        <f t="shared" si="1"/>
        <v>-31.410387121455159</v>
      </c>
    </row>
    <row r="16" spans="1:35" x14ac:dyDescent="0.35">
      <c r="A16" s="92" t="s">
        <v>41</v>
      </c>
      <c r="B16" s="215" t="s">
        <v>87</v>
      </c>
      <c r="C16" s="216">
        <v>18</v>
      </c>
      <c r="D16" s="158">
        <v>15.6</v>
      </c>
      <c r="E16" s="217">
        <v>1.1599999999999999</v>
      </c>
      <c r="F16" s="65" t="s">
        <v>1</v>
      </c>
      <c r="G16" s="66">
        <v>1267400</v>
      </c>
      <c r="H16" s="180">
        <v>1.1497045618990527E-5</v>
      </c>
      <c r="I16" s="67">
        <f>G16*H$16</f>
        <v>14.571355617508594</v>
      </c>
      <c r="J16" s="68">
        <f>IF(I16&gt;D16,I16-D16,0)</f>
        <v>0</v>
      </c>
      <c r="K16" s="69">
        <f>J16*$E$16</f>
        <v>0</v>
      </c>
      <c r="L16" s="149">
        <v>1.4594562047241444E-2</v>
      </c>
      <c r="M16" s="67">
        <f>I16*L$16</f>
        <v>0.21266255367214934</v>
      </c>
      <c r="N16" s="70">
        <f>M16*$E$16</f>
        <v>0.24668856225969321</v>
      </c>
      <c r="O16" s="94">
        <v>0</v>
      </c>
      <c r="P16" s="69">
        <f>O16*$E$16</f>
        <v>0</v>
      </c>
      <c r="Q16" s="68">
        <v>2.7</v>
      </c>
      <c r="R16" s="72">
        <v>0</v>
      </c>
      <c r="S16" s="72">
        <f t="shared" si="6"/>
        <v>2.7</v>
      </c>
      <c r="T16" s="70">
        <f>S16*$E$16</f>
        <v>3.1320000000000001</v>
      </c>
      <c r="U16" s="73">
        <v>4</v>
      </c>
      <c r="V16" s="74">
        <v>0</v>
      </c>
      <c r="W16" s="75">
        <f t="shared" si="0"/>
        <v>7.3786885622596934</v>
      </c>
      <c r="X16" s="193" t="s">
        <v>48</v>
      </c>
      <c r="Y16" s="95">
        <v>0</v>
      </c>
      <c r="Z16" s="170"/>
      <c r="AA16" s="96">
        <f>Y16*Z$16</f>
        <v>0</v>
      </c>
      <c r="AB16" s="199"/>
      <c r="AC16" s="107">
        <f>AA16*AB$16</f>
        <v>0</v>
      </c>
      <c r="AD16" s="74">
        <v>0</v>
      </c>
      <c r="AE16" s="199"/>
      <c r="AF16" s="107">
        <f>AD16*AE$16</f>
        <v>0</v>
      </c>
      <c r="AG16" s="73">
        <v>0</v>
      </c>
      <c r="AH16" s="134">
        <f t="shared" si="10"/>
        <v>0</v>
      </c>
      <c r="AI16" s="132">
        <f t="shared" si="1"/>
        <v>-7.3786885622596934</v>
      </c>
    </row>
    <row r="17" spans="1:35" x14ac:dyDescent="0.35">
      <c r="A17" s="64" t="s">
        <v>41</v>
      </c>
      <c r="B17" s="153"/>
      <c r="C17" s="156"/>
      <c r="D17" s="159"/>
      <c r="E17" s="218"/>
      <c r="F17" s="65" t="s">
        <v>2</v>
      </c>
      <c r="G17" s="66">
        <v>1288000.0000109999</v>
      </c>
      <c r="H17" s="178"/>
      <c r="I17" s="67">
        <f t="shared" ref="I17:I20" si="20">G17*H$16</f>
        <v>14.808194757386264</v>
      </c>
      <c r="J17" s="67">
        <f>I17-I16</f>
        <v>0.23683913987767014</v>
      </c>
      <c r="K17" s="70">
        <f t="shared" ref="K17:K20" si="21">J17*$E$16</f>
        <v>0.27473340225809734</v>
      </c>
      <c r="L17" s="150"/>
      <c r="M17" s="67">
        <f>I17*L$16</f>
        <v>0.21611911719430929</v>
      </c>
      <c r="N17" s="70">
        <f>M17*$E$16</f>
        <v>0.25069817594539878</v>
      </c>
      <c r="O17" s="97">
        <v>0</v>
      </c>
      <c r="P17" s="69">
        <f t="shared" ref="P17:P20" si="22">O17*$E$16</f>
        <v>0</v>
      </c>
      <c r="Q17" s="72">
        <v>0</v>
      </c>
      <c r="R17" s="72">
        <v>0</v>
      </c>
      <c r="S17" s="72">
        <f t="shared" si="6"/>
        <v>0</v>
      </c>
      <c r="T17" s="69">
        <f t="shared" ref="T17:T20" si="23">S17*$E$16</f>
        <v>0</v>
      </c>
      <c r="U17" s="73"/>
      <c r="V17" s="98">
        <f>IF(W16&gt;AH16,W16-AH16,0)</f>
        <v>7.3786885622596934</v>
      </c>
      <c r="W17" s="75">
        <f t="shared" si="0"/>
        <v>7.9041201404631893</v>
      </c>
      <c r="X17" s="187"/>
      <c r="Y17" s="95">
        <v>0</v>
      </c>
      <c r="Z17" s="171"/>
      <c r="AA17" s="96">
        <f>Y17*Z$16</f>
        <v>0</v>
      </c>
      <c r="AB17" s="200"/>
      <c r="AC17" s="107">
        <f t="shared" ref="AC17:AC20" si="24">AA17*AB$16</f>
        <v>0</v>
      </c>
      <c r="AD17" s="74">
        <v>0</v>
      </c>
      <c r="AE17" s="200"/>
      <c r="AF17" s="107">
        <f>AD17*AE$16</f>
        <v>0</v>
      </c>
      <c r="AG17" s="135">
        <v>0</v>
      </c>
      <c r="AH17" s="134">
        <f t="shared" si="10"/>
        <v>0</v>
      </c>
      <c r="AI17" s="132">
        <f t="shared" si="1"/>
        <v>-7.9041201404631893</v>
      </c>
    </row>
    <row r="18" spans="1:35" x14ac:dyDescent="0.35">
      <c r="A18" s="64" t="s">
        <v>41</v>
      </c>
      <c r="B18" s="153"/>
      <c r="C18" s="156"/>
      <c r="D18" s="159"/>
      <c r="E18" s="218"/>
      <c r="F18" s="65" t="s">
        <v>3</v>
      </c>
      <c r="G18" s="66">
        <v>1305299.9999860001</v>
      </c>
      <c r="H18" s="178"/>
      <c r="I18" s="67">
        <f t="shared" si="20"/>
        <v>15.007093646307379</v>
      </c>
      <c r="J18" s="67">
        <f t="shared" si="19"/>
        <v>0.19889888892111429</v>
      </c>
      <c r="K18" s="70">
        <f t="shared" si="21"/>
        <v>0.23072271114849258</v>
      </c>
      <c r="L18" s="150"/>
      <c r="M18" s="67">
        <f t="shared" ref="M18:M20" si="25">I18*L$16</f>
        <v>0.21902195936979588</v>
      </c>
      <c r="N18" s="70">
        <f t="shared" ref="N18:N19" si="26">M18*$E$16</f>
        <v>0.25406547286896319</v>
      </c>
      <c r="O18" s="97">
        <v>0</v>
      </c>
      <c r="P18" s="69">
        <f t="shared" si="22"/>
        <v>0</v>
      </c>
      <c r="Q18" s="72">
        <v>0</v>
      </c>
      <c r="R18" s="72">
        <v>0</v>
      </c>
      <c r="S18" s="72">
        <f t="shared" si="6"/>
        <v>0</v>
      </c>
      <c r="T18" s="69">
        <f t="shared" si="23"/>
        <v>0</v>
      </c>
      <c r="U18" s="73"/>
      <c r="V18" s="98">
        <f>IF(W17&gt;AH17,W17-AH17,0)</f>
        <v>7.9041201404631893</v>
      </c>
      <c r="W18" s="75">
        <f t="shared" si="0"/>
        <v>8.3889083244806457</v>
      </c>
      <c r="X18" s="187"/>
      <c r="Y18" s="95">
        <v>0</v>
      </c>
      <c r="Z18" s="171"/>
      <c r="AA18" s="96">
        <f>Y18*Z$16</f>
        <v>0</v>
      </c>
      <c r="AB18" s="200"/>
      <c r="AC18" s="107">
        <f t="shared" si="24"/>
        <v>0</v>
      </c>
      <c r="AD18" s="74">
        <v>0</v>
      </c>
      <c r="AE18" s="200"/>
      <c r="AF18" s="107">
        <f t="shared" ref="AF18:AF19" si="27">AD18*AE$16</f>
        <v>0</v>
      </c>
      <c r="AG18" s="135">
        <v>0</v>
      </c>
      <c r="AH18" s="134">
        <f t="shared" si="10"/>
        <v>0</v>
      </c>
      <c r="AI18" s="132">
        <f t="shared" si="1"/>
        <v>-8.3889083244806457</v>
      </c>
    </row>
    <row r="19" spans="1:35" x14ac:dyDescent="0.35">
      <c r="A19" s="64" t="s">
        <v>41</v>
      </c>
      <c r="B19" s="153"/>
      <c r="C19" s="156"/>
      <c r="D19" s="159"/>
      <c r="E19" s="218"/>
      <c r="F19" s="65" t="s">
        <v>4</v>
      </c>
      <c r="G19" s="66">
        <v>1325099.9999929999</v>
      </c>
      <c r="H19" s="178"/>
      <c r="I19" s="67">
        <f t="shared" si="20"/>
        <v>15.234735149643868</v>
      </c>
      <c r="J19" s="67">
        <f t="shared" si="19"/>
        <v>0.22764150333648914</v>
      </c>
      <c r="K19" s="70">
        <f t="shared" si="21"/>
        <v>0.26406414387032739</v>
      </c>
      <c r="L19" s="150"/>
      <c r="M19" s="67">
        <f t="shared" si="25"/>
        <v>0.22234428741476758</v>
      </c>
      <c r="N19" s="70">
        <f t="shared" si="26"/>
        <v>0.25791937340113036</v>
      </c>
      <c r="O19" s="97">
        <v>0</v>
      </c>
      <c r="P19" s="69">
        <f t="shared" si="22"/>
        <v>0</v>
      </c>
      <c r="Q19" s="72">
        <v>0</v>
      </c>
      <c r="R19" s="72">
        <v>0</v>
      </c>
      <c r="S19" s="72">
        <f t="shared" si="6"/>
        <v>0</v>
      </c>
      <c r="T19" s="69">
        <f t="shared" si="23"/>
        <v>0</v>
      </c>
      <c r="U19" s="73"/>
      <c r="V19" s="98">
        <f>IF(W18&gt;AH18,W18-AH18,0)</f>
        <v>8.3889083244806457</v>
      </c>
      <c r="W19" s="75">
        <f t="shared" si="0"/>
        <v>8.9108918417521039</v>
      </c>
      <c r="X19" s="187"/>
      <c r="Y19" s="95">
        <v>0</v>
      </c>
      <c r="Z19" s="171"/>
      <c r="AA19" s="96">
        <f>Y19*Z$16</f>
        <v>0</v>
      </c>
      <c r="AB19" s="200"/>
      <c r="AC19" s="107">
        <f t="shared" si="24"/>
        <v>0</v>
      </c>
      <c r="AD19" s="74">
        <v>0</v>
      </c>
      <c r="AE19" s="200"/>
      <c r="AF19" s="107">
        <f t="shared" si="27"/>
        <v>0</v>
      </c>
      <c r="AG19" s="135">
        <v>0</v>
      </c>
      <c r="AH19" s="134">
        <f t="shared" si="10"/>
        <v>0</v>
      </c>
      <c r="AI19" s="132">
        <f t="shared" si="1"/>
        <v>-8.9108918417521039</v>
      </c>
    </row>
    <row r="20" spans="1:35" x14ac:dyDescent="0.35">
      <c r="A20" s="79" t="s">
        <v>41</v>
      </c>
      <c r="B20" s="154"/>
      <c r="C20" s="157"/>
      <c r="D20" s="160"/>
      <c r="E20" s="219"/>
      <c r="F20" s="65" t="s">
        <v>40</v>
      </c>
      <c r="G20" s="81">
        <v>1343700.000001</v>
      </c>
      <c r="H20" s="179"/>
      <c r="I20" s="82">
        <f t="shared" si="20"/>
        <v>15.448580198249068</v>
      </c>
      <c r="J20" s="82">
        <f t="shared" si="19"/>
        <v>0.21384504860520082</v>
      </c>
      <c r="K20" s="83">
        <f t="shared" si="21"/>
        <v>0.24806025638203294</v>
      </c>
      <c r="L20" s="151"/>
      <c r="M20" s="82">
        <f t="shared" si="25"/>
        <v>0.22546526224513155</v>
      </c>
      <c r="N20" s="83">
        <f>M20*$E$16</f>
        <v>0.26153970420435257</v>
      </c>
      <c r="O20" s="99">
        <v>0</v>
      </c>
      <c r="P20" s="86">
        <f t="shared" si="22"/>
        <v>0</v>
      </c>
      <c r="Q20" s="85">
        <v>0</v>
      </c>
      <c r="R20" s="85">
        <v>0</v>
      </c>
      <c r="S20" s="85">
        <f t="shared" si="6"/>
        <v>0</v>
      </c>
      <c r="T20" s="86">
        <f t="shared" si="23"/>
        <v>0</v>
      </c>
      <c r="U20" s="87"/>
      <c r="V20" s="93">
        <f>IF(W19&gt;AH19,W19-AH19,0)</f>
        <v>8.9108918417521039</v>
      </c>
      <c r="W20" s="89">
        <f t="shared" si="0"/>
        <v>9.4204918023384892</v>
      </c>
      <c r="X20" s="188"/>
      <c r="Y20" s="100">
        <v>0</v>
      </c>
      <c r="Z20" s="172"/>
      <c r="AA20" s="101">
        <f>Y20*Z$16</f>
        <v>0</v>
      </c>
      <c r="AB20" s="201"/>
      <c r="AC20" s="125">
        <f t="shared" si="24"/>
        <v>0</v>
      </c>
      <c r="AD20" s="88">
        <v>0</v>
      </c>
      <c r="AE20" s="201"/>
      <c r="AF20" s="125">
        <f>AD20*AE$16</f>
        <v>0</v>
      </c>
      <c r="AG20" s="87">
        <v>0</v>
      </c>
      <c r="AH20" s="136">
        <f t="shared" si="10"/>
        <v>0</v>
      </c>
      <c r="AI20" s="137">
        <f t="shared" si="1"/>
        <v>-9.4204918023384892</v>
      </c>
    </row>
    <row r="21" spans="1:35" x14ac:dyDescent="0.35">
      <c r="A21" s="92" t="s">
        <v>23</v>
      </c>
      <c r="B21" s="152">
        <v>43</v>
      </c>
      <c r="C21" s="155">
        <v>10</v>
      </c>
      <c r="D21" s="158">
        <v>9.3000000000000007</v>
      </c>
      <c r="E21" s="161">
        <v>1.03</v>
      </c>
      <c r="F21" s="102" t="s">
        <v>1</v>
      </c>
      <c r="G21" s="66">
        <v>1267400</v>
      </c>
      <c r="H21" s="178">
        <v>7.5049604573320786E-6</v>
      </c>
      <c r="I21" s="67">
        <f>G21*H$21</f>
        <v>9.5117868836226762</v>
      </c>
      <c r="J21" s="67">
        <f>I21-D21</f>
        <v>0.2117868836226755</v>
      </c>
      <c r="K21" s="70">
        <f>J21*$E$21</f>
        <v>0.21814049013135578</v>
      </c>
      <c r="L21" s="150">
        <v>3.5307683859867482E-2</v>
      </c>
      <c r="M21" s="67">
        <f>I21*L$21</f>
        <v>0.33583916422938359</v>
      </c>
      <c r="N21" s="70">
        <f>M21*$E$21</f>
        <v>0.34591433915626513</v>
      </c>
      <c r="O21" s="68">
        <v>0</v>
      </c>
      <c r="P21" s="69">
        <f>O21*$E$21</f>
        <v>0</v>
      </c>
      <c r="Q21" s="103">
        <v>2.4</v>
      </c>
      <c r="R21" s="72">
        <v>0</v>
      </c>
      <c r="S21" s="72">
        <f t="shared" si="6"/>
        <v>2.4</v>
      </c>
      <c r="T21" s="70">
        <f>S21*$E$21</f>
        <v>2.472</v>
      </c>
      <c r="U21" s="73">
        <v>2</v>
      </c>
      <c r="V21" s="74">
        <v>0</v>
      </c>
      <c r="W21" s="75">
        <f t="shared" si="0"/>
        <v>5.0360548292876208</v>
      </c>
      <c r="X21" s="187" t="s">
        <v>48</v>
      </c>
      <c r="Y21" s="95">
        <v>0</v>
      </c>
      <c r="Z21" s="171"/>
      <c r="AA21" s="96">
        <f>Y21*Z$21</f>
        <v>0</v>
      </c>
      <c r="AB21" s="203"/>
      <c r="AC21" s="107">
        <f>AA21*AB$21</f>
        <v>0</v>
      </c>
      <c r="AD21" s="78">
        <v>5.1728185797178661</v>
      </c>
      <c r="AE21" s="200">
        <v>0.23</v>
      </c>
      <c r="AF21" s="123">
        <f>AD21*AE$21</f>
        <v>1.1897482733351092</v>
      </c>
      <c r="AG21" s="73">
        <v>0</v>
      </c>
      <c r="AH21" s="75">
        <f t="shared" si="10"/>
        <v>1.1897482733351092</v>
      </c>
      <c r="AI21" s="132">
        <f t="shared" si="1"/>
        <v>-3.8463065559525118</v>
      </c>
    </row>
    <row r="22" spans="1:35" x14ac:dyDescent="0.35">
      <c r="A22" s="64" t="s">
        <v>23</v>
      </c>
      <c r="B22" s="153"/>
      <c r="C22" s="156"/>
      <c r="D22" s="159"/>
      <c r="E22" s="162"/>
      <c r="F22" s="65" t="s">
        <v>2</v>
      </c>
      <c r="G22" s="66">
        <v>1288000.0000109999</v>
      </c>
      <c r="H22" s="178"/>
      <c r="I22" s="67">
        <f t="shared" ref="I22:I25" si="28">G22*H$21</f>
        <v>9.6663890691262715</v>
      </c>
      <c r="J22" s="67">
        <f>I22-I21</f>
        <v>0.15460218550359528</v>
      </c>
      <c r="K22" s="70">
        <f t="shared" ref="K22:K25" si="29">J22*$E$21</f>
        <v>0.15924025106870315</v>
      </c>
      <c r="L22" s="150"/>
      <c r="M22" s="67">
        <f>I22*L$21</f>
        <v>0.34129780931918913</v>
      </c>
      <c r="N22" s="70">
        <f t="shared" ref="N22:N25" si="30">M22*$E$21</f>
        <v>0.3515367435987648</v>
      </c>
      <c r="O22" s="68">
        <v>0</v>
      </c>
      <c r="P22" s="69">
        <f t="shared" ref="P22:P25" si="31">O22*$E$21</f>
        <v>0</v>
      </c>
      <c r="Q22" s="72">
        <v>0</v>
      </c>
      <c r="R22" s="72">
        <v>0</v>
      </c>
      <c r="S22" s="72">
        <f t="shared" si="6"/>
        <v>0</v>
      </c>
      <c r="T22" s="69">
        <f t="shared" ref="T22:T25" si="32">S22*$E$21</f>
        <v>0</v>
      </c>
      <c r="U22" s="73"/>
      <c r="V22" s="78">
        <f>IF(W21&gt;AH21,W21-AH21,0)</f>
        <v>3.8463065559525118</v>
      </c>
      <c r="W22" s="75">
        <f t="shared" si="0"/>
        <v>4.3570835506199801</v>
      </c>
      <c r="X22" s="187"/>
      <c r="Y22" s="95">
        <v>0</v>
      </c>
      <c r="Z22" s="171"/>
      <c r="AA22" s="96">
        <f>Y22*Z$21</f>
        <v>0</v>
      </c>
      <c r="AB22" s="203"/>
      <c r="AC22" s="107">
        <f t="shared" ref="AC22:AC25" si="33">AA22*AB$21</f>
        <v>0</v>
      </c>
      <c r="AD22" s="78">
        <v>5.351610411734872</v>
      </c>
      <c r="AE22" s="200"/>
      <c r="AF22" s="123">
        <f t="shared" ref="AF22:AF25" si="34">AD22*AE$21</f>
        <v>1.2308703946990207</v>
      </c>
      <c r="AG22" s="73">
        <v>0</v>
      </c>
      <c r="AH22" s="75">
        <f t="shared" si="10"/>
        <v>1.2308703946990207</v>
      </c>
      <c r="AI22" s="132">
        <f t="shared" si="1"/>
        <v>-3.1262131559209596</v>
      </c>
    </row>
    <row r="23" spans="1:35" x14ac:dyDescent="0.35">
      <c r="A23" s="64" t="s">
        <v>23</v>
      </c>
      <c r="B23" s="153"/>
      <c r="C23" s="156"/>
      <c r="D23" s="159"/>
      <c r="E23" s="162"/>
      <c r="F23" s="65" t="s">
        <v>3</v>
      </c>
      <c r="G23" s="66">
        <v>1305299.9999860001</v>
      </c>
      <c r="H23" s="178"/>
      <c r="I23" s="67">
        <f t="shared" si="28"/>
        <v>9.7962248848504938</v>
      </c>
      <c r="J23" s="67">
        <f t="shared" ref="J23:J25" si="35">I23-I22</f>
        <v>0.12983581572422231</v>
      </c>
      <c r="K23" s="70">
        <f t="shared" si="29"/>
        <v>0.133730890195949</v>
      </c>
      <c r="L23" s="150"/>
      <c r="M23" s="67">
        <f>I23*L$21</f>
        <v>0.34588201125446799</v>
      </c>
      <c r="N23" s="70">
        <f t="shared" si="30"/>
        <v>0.35625847159210206</v>
      </c>
      <c r="O23" s="68">
        <v>0</v>
      </c>
      <c r="P23" s="69">
        <f t="shared" si="31"/>
        <v>0</v>
      </c>
      <c r="Q23" s="72">
        <v>0</v>
      </c>
      <c r="R23" s="72">
        <v>0</v>
      </c>
      <c r="S23" s="72">
        <f t="shared" si="6"/>
        <v>0</v>
      </c>
      <c r="T23" s="69">
        <f t="shared" si="32"/>
        <v>0</v>
      </c>
      <c r="U23" s="73"/>
      <c r="V23" s="78">
        <f>IF(W22&gt;AH22,W22-AH22,0)</f>
        <v>3.1262131559209596</v>
      </c>
      <c r="W23" s="75">
        <f t="shared" si="0"/>
        <v>3.6162025177090107</v>
      </c>
      <c r="X23" s="187"/>
      <c r="Y23" s="95">
        <v>0</v>
      </c>
      <c r="Z23" s="171"/>
      <c r="AA23" s="96">
        <f>Y23*Z$21</f>
        <v>0</v>
      </c>
      <c r="AB23" s="203"/>
      <c r="AC23" s="107">
        <f t="shared" si="33"/>
        <v>0</v>
      </c>
      <c r="AD23" s="78">
        <v>4</v>
      </c>
      <c r="AE23" s="200"/>
      <c r="AF23" s="123">
        <f t="shared" si="34"/>
        <v>0.92</v>
      </c>
      <c r="AG23" s="73">
        <v>0</v>
      </c>
      <c r="AH23" s="75">
        <f t="shared" si="10"/>
        <v>0.92</v>
      </c>
      <c r="AI23" s="132">
        <f t="shared" si="1"/>
        <v>-2.6962025177090108</v>
      </c>
    </row>
    <row r="24" spans="1:35" x14ac:dyDescent="0.35">
      <c r="A24" s="64" t="s">
        <v>23</v>
      </c>
      <c r="B24" s="153"/>
      <c r="C24" s="156"/>
      <c r="D24" s="159"/>
      <c r="E24" s="162"/>
      <c r="F24" s="65" t="s">
        <v>4</v>
      </c>
      <c r="G24" s="66">
        <v>1325099.9999929999</v>
      </c>
      <c r="H24" s="178"/>
      <c r="I24" s="67">
        <f t="shared" si="28"/>
        <v>9.9448231019582014</v>
      </c>
      <c r="J24" s="67">
        <f t="shared" si="35"/>
        <v>0.1485982171077076</v>
      </c>
      <c r="K24" s="70">
        <f t="shared" si="29"/>
        <v>0.15305616362093882</v>
      </c>
      <c r="L24" s="150"/>
      <c r="M24" s="67">
        <f>I24*L$21</f>
        <v>0.35112867012624688</v>
      </c>
      <c r="N24" s="70">
        <f t="shared" si="30"/>
        <v>0.36166253023003431</v>
      </c>
      <c r="O24" s="68">
        <v>0</v>
      </c>
      <c r="P24" s="69">
        <f t="shared" si="31"/>
        <v>0</v>
      </c>
      <c r="Q24" s="72">
        <v>0</v>
      </c>
      <c r="R24" s="72">
        <v>0</v>
      </c>
      <c r="S24" s="72">
        <f t="shared" si="6"/>
        <v>0</v>
      </c>
      <c r="T24" s="69">
        <f t="shared" si="32"/>
        <v>0</v>
      </c>
      <c r="U24" s="73"/>
      <c r="V24" s="78">
        <f>IF(W23&gt;AH23,W23-AH23,0)</f>
        <v>2.6962025177090108</v>
      </c>
      <c r="W24" s="75">
        <f t="shared" si="0"/>
        <v>3.2109212115599837</v>
      </c>
      <c r="X24" s="187"/>
      <c r="Y24" s="95">
        <v>0</v>
      </c>
      <c r="Z24" s="171"/>
      <c r="AA24" s="96">
        <f>Y24*Z$21</f>
        <v>0</v>
      </c>
      <c r="AB24" s="203"/>
      <c r="AC24" s="107">
        <f t="shared" si="33"/>
        <v>0</v>
      </c>
      <c r="AD24" s="78">
        <v>4</v>
      </c>
      <c r="AE24" s="200"/>
      <c r="AF24" s="123">
        <f t="shared" si="34"/>
        <v>0.92</v>
      </c>
      <c r="AG24" s="73">
        <v>0</v>
      </c>
      <c r="AH24" s="75">
        <f t="shared" si="10"/>
        <v>0.92</v>
      </c>
      <c r="AI24" s="132">
        <f t="shared" si="1"/>
        <v>-2.2909212115599837</v>
      </c>
    </row>
    <row r="25" spans="1:35" x14ac:dyDescent="0.35">
      <c r="A25" s="79" t="s">
        <v>23</v>
      </c>
      <c r="B25" s="154"/>
      <c r="C25" s="157"/>
      <c r="D25" s="160"/>
      <c r="E25" s="163"/>
      <c r="F25" s="80" t="s">
        <v>40</v>
      </c>
      <c r="G25" s="81">
        <v>1343700.000001</v>
      </c>
      <c r="H25" s="179"/>
      <c r="I25" s="82">
        <f t="shared" si="28"/>
        <v>10.084415366524619</v>
      </c>
      <c r="J25" s="82">
        <f t="shared" si="35"/>
        <v>0.13959226456641716</v>
      </c>
      <c r="K25" s="83">
        <f t="shared" si="29"/>
        <v>0.14378003250340968</v>
      </c>
      <c r="L25" s="151"/>
      <c r="M25" s="82">
        <f>I25*L$21</f>
        <v>0.35605734967284092</v>
      </c>
      <c r="N25" s="83">
        <f t="shared" si="30"/>
        <v>0.36673907016302615</v>
      </c>
      <c r="O25" s="99">
        <v>0</v>
      </c>
      <c r="P25" s="86">
        <f t="shared" si="31"/>
        <v>0</v>
      </c>
      <c r="Q25" s="85">
        <v>0</v>
      </c>
      <c r="R25" s="85">
        <v>0</v>
      </c>
      <c r="S25" s="85">
        <f t="shared" si="6"/>
        <v>0</v>
      </c>
      <c r="T25" s="86">
        <f t="shared" si="32"/>
        <v>0</v>
      </c>
      <c r="U25" s="87"/>
      <c r="V25" s="93">
        <f>IF(W24&gt;AH24,W24-AH24,0)</f>
        <v>2.2909212115599837</v>
      </c>
      <c r="W25" s="89">
        <f t="shared" si="0"/>
        <v>2.8014403142264195</v>
      </c>
      <c r="X25" s="188"/>
      <c r="Y25" s="100">
        <v>0</v>
      </c>
      <c r="Z25" s="172"/>
      <c r="AA25" s="101">
        <f>Y25*Z$21</f>
        <v>0</v>
      </c>
      <c r="AB25" s="204"/>
      <c r="AC25" s="125">
        <f t="shared" si="33"/>
        <v>0</v>
      </c>
      <c r="AD25" s="93">
        <v>4</v>
      </c>
      <c r="AE25" s="201"/>
      <c r="AF25" s="124">
        <f t="shared" si="34"/>
        <v>0.92</v>
      </c>
      <c r="AG25" s="87">
        <v>0</v>
      </c>
      <c r="AH25" s="89">
        <f t="shared" si="10"/>
        <v>0.92</v>
      </c>
      <c r="AI25" s="133">
        <f t="shared" si="1"/>
        <v>-1.8814403142264196</v>
      </c>
    </row>
    <row r="26" spans="1:35" x14ac:dyDescent="0.35">
      <c r="A26" s="92" t="s">
        <v>24</v>
      </c>
      <c r="B26" s="152"/>
      <c r="C26" s="155">
        <v>81</v>
      </c>
      <c r="D26" s="158">
        <v>62</v>
      </c>
      <c r="E26" s="161">
        <v>1.33</v>
      </c>
      <c r="F26" s="102" t="s">
        <v>1</v>
      </c>
      <c r="G26" s="66">
        <v>1267400</v>
      </c>
      <c r="H26" s="180">
        <v>4.2011568107439328E-5</v>
      </c>
      <c r="I26" s="67">
        <f>G26*H$26</f>
        <v>53.245461419368603</v>
      </c>
      <c r="J26" s="68">
        <f>IF(I26&gt;D26,I26-D26,0)</f>
        <v>0</v>
      </c>
      <c r="K26" s="69">
        <f>J26*$E$26</f>
        <v>0</v>
      </c>
      <c r="L26" s="149">
        <v>1.9571437007470747E-2</v>
      </c>
      <c r="M26" s="67">
        <f>I26*L$26</f>
        <v>1.0420901941028866</v>
      </c>
      <c r="N26" s="70">
        <f>M26*$E$26</f>
        <v>1.3859799581568393</v>
      </c>
      <c r="O26" s="67">
        <v>0.54017477133096969</v>
      </c>
      <c r="P26" s="70">
        <f>O26*$E$26</f>
        <v>0.71843244587018973</v>
      </c>
      <c r="Q26" s="103">
        <v>6.3</v>
      </c>
      <c r="R26" s="72">
        <v>0</v>
      </c>
      <c r="S26" s="72">
        <f t="shared" si="6"/>
        <v>6.3</v>
      </c>
      <c r="T26" s="70">
        <f>S26*$E$26</f>
        <v>8.3789999999999996</v>
      </c>
      <c r="U26" s="73">
        <v>4</v>
      </c>
      <c r="V26" s="74">
        <v>0</v>
      </c>
      <c r="W26" s="75">
        <f t="shared" si="0"/>
        <v>14.483412404027028</v>
      </c>
      <c r="X26" s="193" t="s">
        <v>50</v>
      </c>
      <c r="Y26" s="95">
        <v>0</v>
      </c>
      <c r="Z26" s="170">
        <v>0.75</v>
      </c>
      <c r="AA26" s="96">
        <f>Y26*Z$26</f>
        <v>0</v>
      </c>
      <c r="AB26" s="202">
        <v>1</v>
      </c>
      <c r="AC26" s="107">
        <f>AA26*AB$26</f>
        <v>0</v>
      </c>
      <c r="AD26" s="74">
        <v>0</v>
      </c>
      <c r="AE26" s="199"/>
      <c r="AF26" s="107">
        <f>AD26*AE$26</f>
        <v>0</v>
      </c>
      <c r="AG26" s="73">
        <v>0</v>
      </c>
      <c r="AH26" s="134">
        <f t="shared" si="10"/>
        <v>0</v>
      </c>
      <c r="AI26" s="132">
        <f t="shared" si="1"/>
        <v>-14.483412404027028</v>
      </c>
    </row>
    <row r="27" spans="1:35" x14ac:dyDescent="0.35">
      <c r="A27" s="64" t="s">
        <v>24</v>
      </c>
      <c r="B27" s="153"/>
      <c r="C27" s="156"/>
      <c r="D27" s="159"/>
      <c r="E27" s="162"/>
      <c r="F27" s="65" t="s">
        <v>2</v>
      </c>
      <c r="G27" s="66">
        <v>1288000.0000109999</v>
      </c>
      <c r="H27" s="178"/>
      <c r="I27" s="67">
        <f t="shared" ref="I27:I30" si="36">G27*H$26</f>
        <v>54.110899722843975</v>
      </c>
      <c r="J27" s="67">
        <f>I27-I26</f>
        <v>0.86543830347537209</v>
      </c>
      <c r="K27" s="70">
        <f t="shared" ref="K27:K30" si="37">J27*$E$26</f>
        <v>1.1510329436222448</v>
      </c>
      <c r="L27" s="150"/>
      <c r="M27" s="67">
        <f>I27*L$26</f>
        <v>1.0590280653432071</v>
      </c>
      <c r="N27" s="70">
        <f t="shared" ref="N27:N30" si="38">M27*$E$26</f>
        <v>1.4085073269064656</v>
      </c>
      <c r="O27" s="67">
        <v>0.53067060035539626</v>
      </c>
      <c r="P27" s="70">
        <f t="shared" ref="P27:P30" si="39">O27*$E$26</f>
        <v>0.70579189847267709</v>
      </c>
      <c r="Q27" s="72">
        <v>0</v>
      </c>
      <c r="R27" s="72">
        <v>0</v>
      </c>
      <c r="S27" s="72">
        <f t="shared" si="6"/>
        <v>0</v>
      </c>
      <c r="T27" s="69">
        <f t="shared" ref="T27:T30" si="40">S27*$E$26</f>
        <v>0</v>
      </c>
      <c r="U27" s="73"/>
      <c r="V27" s="78">
        <f>IF(W26&gt;AH26,W26-AH26,0)</f>
        <v>14.483412404027028</v>
      </c>
      <c r="W27" s="75">
        <f t="shared" si="0"/>
        <v>17.748744573028418</v>
      </c>
      <c r="X27" s="187"/>
      <c r="Y27" s="95">
        <v>0</v>
      </c>
      <c r="Z27" s="171"/>
      <c r="AA27" s="96">
        <f>Y27*Z$26</f>
        <v>0</v>
      </c>
      <c r="AB27" s="203"/>
      <c r="AC27" s="107">
        <f t="shared" ref="AC27:AC30" si="41">AA27*AB$26</f>
        <v>0</v>
      </c>
      <c r="AD27" s="74">
        <v>0</v>
      </c>
      <c r="AE27" s="200"/>
      <c r="AF27" s="107">
        <f t="shared" ref="AF27:AF30" si="42">AD27*AE$26</f>
        <v>0</v>
      </c>
      <c r="AG27" s="73">
        <v>0</v>
      </c>
      <c r="AH27" s="134">
        <f t="shared" si="10"/>
        <v>0</v>
      </c>
      <c r="AI27" s="132">
        <f t="shared" si="1"/>
        <v>-17.748744573028418</v>
      </c>
    </row>
    <row r="28" spans="1:35" x14ac:dyDescent="0.35">
      <c r="A28" s="64" t="s">
        <v>24</v>
      </c>
      <c r="B28" s="153"/>
      <c r="C28" s="156"/>
      <c r="D28" s="159"/>
      <c r="E28" s="162"/>
      <c r="F28" s="65" t="s">
        <v>3</v>
      </c>
      <c r="G28" s="66">
        <v>1305299.9999860001</v>
      </c>
      <c r="H28" s="178"/>
      <c r="I28" s="67">
        <f t="shared" si="36"/>
        <v>54.837699850052395</v>
      </c>
      <c r="J28" s="67">
        <f t="shared" ref="J28:J30" si="43">I28-I27</f>
        <v>0.72680012720842058</v>
      </c>
      <c r="K28" s="70">
        <f t="shared" si="37"/>
        <v>0.96664416918719942</v>
      </c>
      <c r="L28" s="150"/>
      <c r="M28" s="67">
        <f>I28*L$26</f>
        <v>1.0732525882498885</v>
      </c>
      <c r="N28" s="70">
        <f t="shared" si="38"/>
        <v>1.4274259423723517</v>
      </c>
      <c r="O28" s="67">
        <v>0.5126220287353852</v>
      </c>
      <c r="P28" s="70">
        <f t="shared" si="39"/>
        <v>0.68178729821806239</v>
      </c>
      <c r="Q28" s="72">
        <v>0</v>
      </c>
      <c r="R28" s="72">
        <v>0</v>
      </c>
      <c r="S28" s="72">
        <f t="shared" si="6"/>
        <v>0</v>
      </c>
      <c r="T28" s="69">
        <f t="shared" si="40"/>
        <v>0</v>
      </c>
      <c r="U28" s="73"/>
      <c r="V28" s="78">
        <f>IF(W27&gt;AH27,W27-AH27,0)</f>
        <v>17.748744573028418</v>
      </c>
      <c r="W28" s="75">
        <f t="shared" si="0"/>
        <v>20.82460198280603</v>
      </c>
      <c r="X28" s="187"/>
      <c r="Y28" s="76">
        <v>5</v>
      </c>
      <c r="Z28" s="171"/>
      <c r="AA28" s="77">
        <f>Y28*Z$26</f>
        <v>3.75</v>
      </c>
      <c r="AB28" s="203"/>
      <c r="AC28" s="123">
        <f t="shared" si="41"/>
        <v>3.75</v>
      </c>
      <c r="AD28" s="74">
        <v>0</v>
      </c>
      <c r="AE28" s="200"/>
      <c r="AF28" s="107">
        <f t="shared" si="42"/>
        <v>0</v>
      </c>
      <c r="AG28" s="73">
        <v>0</v>
      </c>
      <c r="AH28" s="75">
        <f t="shared" si="10"/>
        <v>3.75</v>
      </c>
      <c r="AI28" s="132">
        <f t="shared" si="1"/>
        <v>-17.07460198280603</v>
      </c>
    </row>
    <row r="29" spans="1:35" x14ac:dyDescent="0.35">
      <c r="A29" s="64" t="s">
        <v>24</v>
      </c>
      <c r="B29" s="153"/>
      <c r="C29" s="156"/>
      <c r="D29" s="159"/>
      <c r="E29" s="162"/>
      <c r="F29" s="65" t="s">
        <v>4</v>
      </c>
      <c r="G29" s="66">
        <v>1325099.9999929999</v>
      </c>
      <c r="H29" s="178"/>
      <c r="I29" s="67">
        <f t="shared" si="36"/>
        <v>55.669528898873772</v>
      </c>
      <c r="J29" s="67">
        <f t="shared" si="43"/>
        <v>0.8318290488213762</v>
      </c>
      <c r="K29" s="70">
        <f t="shared" si="37"/>
        <v>1.1063326349324305</v>
      </c>
      <c r="L29" s="150"/>
      <c r="M29" s="67">
        <f>I29*L$26</f>
        <v>1.0895326780798804</v>
      </c>
      <c r="N29" s="70">
        <f t="shared" si="38"/>
        <v>1.4490784618462411</v>
      </c>
      <c r="O29" s="67">
        <v>0.49070369717054196</v>
      </c>
      <c r="P29" s="70">
        <f t="shared" si="39"/>
        <v>0.6526359172368208</v>
      </c>
      <c r="Q29" s="72">
        <v>0</v>
      </c>
      <c r="R29" s="72">
        <v>0</v>
      </c>
      <c r="S29" s="72">
        <f t="shared" si="6"/>
        <v>0</v>
      </c>
      <c r="T29" s="69">
        <f t="shared" si="40"/>
        <v>0</v>
      </c>
      <c r="U29" s="73"/>
      <c r="V29" s="78">
        <f>IF(W28&gt;AH28,W28-AH28,0)</f>
        <v>17.07460198280603</v>
      </c>
      <c r="W29" s="75">
        <f t="shared" si="0"/>
        <v>20.282648996821521</v>
      </c>
      <c r="X29" s="187"/>
      <c r="Y29" s="76">
        <v>5</v>
      </c>
      <c r="Z29" s="171"/>
      <c r="AA29" s="77">
        <f>Y29*Z$26</f>
        <v>3.75</v>
      </c>
      <c r="AB29" s="203"/>
      <c r="AC29" s="123">
        <f t="shared" si="41"/>
        <v>3.75</v>
      </c>
      <c r="AD29" s="74">
        <v>0</v>
      </c>
      <c r="AE29" s="200"/>
      <c r="AF29" s="107">
        <f t="shared" si="42"/>
        <v>0</v>
      </c>
      <c r="AG29" s="73">
        <v>0</v>
      </c>
      <c r="AH29" s="75">
        <f t="shared" si="10"/>
        <v>3.75</v>
      </c>
      <c r="AI29" s="132">
        <f t="shared" si="1"/>
        <v>-16.532648996821521</v>
      </c>
    </row>
    <row r="30" spans="1:35" x14ac:dyDescent="0.35">
      <c r="A30" s="79" t="s">
        <v>24</v>
      </c>
      <c r="B30" s="154"/>
      <c r="C30" s="157"/>
      <c r="D30" s="160"/>
      <c r="E30" s="163"/>
      <c r="F30" s="80" t="s">
        <v>40</v>
      </c>
      <c r="G30" s="81">
        <v>1343700.000001</v>
      </c>
      <c r="H30" s="179"/>
      <c r="I30" s="82">
        <f t="shared" si="36"/>
        <v>56.450944066008233</v>
      </c>
      <c r="J30" s="82">
        <f t="shared" si="43"/>
        <v>0.7814151671344618</v>
      </c>
      <c r="K30" s="83">
        <f t="shared" si="37"/>
        <v>1.0392821722888343</v>
      </c>
      <c r="L30" s="151"/>
      <c r="M30" s="82">
        <f>I30*L$26</f>
        <v>1.1048260958001348</v>
      </c>
      <c r="N30" s="83">
        <f t="shared" si="38"/>
        <v>1.4694187074141793</v>
      </c>
      <c r="O30" s="82">
        <v>0.46829322837298187</v>
      </c>
      <c r="P30" s="83">
        <f t="shared" si="39"/>
        <v>0.62282999373606596</v>
      </c>
      <c r="Q30" s="85">
        <v>0</v>
      </c>
      <c r="R30" s="85">
        <v>0</v>
      </c>
      <c r="S30" s="85">
        <f t="shared" si="6"/>
        <v>0</v>
      </c>
      <c r="T30" s="86">
        <f t="shared" si="40"/>
        <v>0</v>
      </c>
      <c r="U30" s="87"/>
      <c r="V30" s="93">
        <f>IF(W29&gt;AH29,W29-AH29,0)</f>
        <v>16.532648996821521</v>
      </c>
      <c r="W30" s="89">
        <f t="shared" si="0"/>
        <v>19.6641798702606</v>
      </c>
      <c r="X30" s="188"/>
      <c r="Y30" s="90">
        <v>5</v>
      </c>
      <c r="Z30" s="172"/>
      <c r="AA30" s="91">
        <f>Y30*Z$26</f>
        <v>3.75</v>
      </c>
      <c r="AB30" s="204"/>
      <c r="AC30" s="124">
        <f t="shared" si="41"/>
        <v>3.75</v>
      </c>
      <c r="AD30" s="88">
        <v>0</v>
      </c>
      <c r="AE30" s="201"/>
      <c r="AF30" s="125">
        <f t="shared" si="42"/>
        <v>0</v>
      </c>
      <c r="AG30" s="87">
        <v>0</v>
      </c>
      <c r="AH30" s="89">
        <f t="shared" si="10"/>
        <v>3.75</v>
      </c>
      <c r="AI30" s="133">
        <f t="shared" si="1"/>
        <v>-15.9141798702606</v>
      </c>
    </row>
    <row r="31" spans="1:35" x14ac:dyDescent="0.35">
      <c r="A31" s="92" t="s">
        <v>25</v>
      </c>
      <c r="B31" s="152"/>
      <c r="C31" s="155">
        <v>5</v>
      </c>
      <c r="D31" s="158">
        <v>5</v>
      </c>
      <c r="E31" s="161">
        <v>1.04</v>
      </c>
      <c r="F31" s="102" t="s">
        <v>1</v>
      </c>
      <c r="G31" s="66">
        <v>1267400</v>
      </c>
      <c r="H31" s="180">
        <v>3.9055491355519065E-6</v>
      </c>
      <c r="I31" s="67">
        <f>G31*H$31</f>
        <v>4.9498929743984865</v>
      </c>
      <c r="J31" s="68">
        <f>IF(I31&gt;D31,I31-D31,0)</f>
        <v>0</v>
      </c>
      <c r="K31" s="69">
        <f>J31*$E$31</f>
        <v>0</v>
      </c>
      <c r="L31" s="149">
        <v>1.265359477124183E-2</v>
      </c>
      <c r="M31" s="67">
        <f>I31*L$31</f>
        <v>6.2633939859055354E-2</v>
      </c>
      <c r="N31" s="70">
        <f>M31*$E$31</f>
        <v>6.5139297453417566E-2</v>
      </c>
      <c r="O31" s="67">
        <v>0.15840000000000001</v>
      </c>
      <c r="P31" s="70">
        <f>O31*$E$31</f>
        <v>0.16473600000000002</v>
      </c>
      <c r="Q31" s="72">
        <v>0</v>
      </c>
      <c r="R31" s="72">
        <v>0</v>
      </c>
      <c r="S31" s="72">
        <f t="shared" si="6"/>
        <v>0</v>
      </c>
      <c r="T31" s="69">
        <f>S31*$E$31</f>
        <v>0</v>
      </c>
      <c r="U31" s="73">
        <v>1</v>
      </c>
      <c r="V31" s="74">
        <v>0</v>
      </c>
      <c r="W31" s="75">
        <f t="shared" si="0"/>
        <v>1.2298752974534175</v>
      </c>
      <c r="X31" s="193" t="s">
        <v>48</v>
      </c>
      <c r="Y31" s="95">
        <v>0</v>
      </c>
      <c r="Z31" s="170"/>
      <c r="AA31" s="96">
        <f>Y31*Z$31</f>
        <v>0</v>
      </c>
      <c r="AB31" s="202"/>
      <c r="AC31" s="107">
        <f>AA31*AB$31</f>
        <v>0</v>
      </c>
      <c r="AD31" s="74">
        <v>0</v>
      </c>
      <c r="AE31" s="199"/>
      <c r="AF31" s="107">
        <f>AD31*AE$31</f>
        <v>0</v>
      </c>
      <c r="AG31" s="73">
        <v>0</v>
      </c>
      <c r="AH31" s="134">
        <f t="shared" si="10"/>
        <v>0</v>
      </c>
      <c r="AI31" s="132">
        <f t="shared" si="1"/>
        <v>-1.2298752974534175</v>
      </c>
    </row>
    <row r="32" spans="1:35" x14ac:dyDescent="0.35">
      <c r="A32" s="64" t="s">
        <v>25</v>
      </c>
      <c r="B32" s="153"/>
      <c r="C32" s="156"/>
      <c r="D32" s="159"/>
      <c r="E32" s="162"/>
      <c r="F32" s="65" t="s">
        <v>2</v>
      </c>
      <c r="G32" s="66">
        <v>1288000.0000109999</v>
      </c>
      <c r="H32" s="178"/>
      <c r="I32" s="67">
        <f t="shared" ref="I32:I35" si="44">G32*H$31</f>
        <v>5.0303472866338161</v>
      </c>
      <c r="J32" s="67">
        <f>IF(I32&gt;I31,I32-I31,I31)</f>
        <v>8.0454312235329617E-2</v>
      </c>
      <c r="K32" s="70">
        <f t="shared" ref="K32:K35" si="45">J32*$E$31</f>
        <v>8.3672484724742799E-2</v>
      </c>
      <c r="L32" s="150"/>
      <c r="M32" s="67">
        <f>I32*L$31</f>
        <v>6.3651976123680176E-2</v>
      </c>
      <c r="N32" s="70">
        <f t="shared" ref="N32:N35" si="46">M32*$E$31</f>
        <v>6.6198055168627382E-2</v>
      </c>
      <c r="O32" s="67">
        <v>0.20275200000000002</v>
      </c>
      <c r="P32" s="70">
        <f t="shared" ref="P32:P35" si="47">O32*$E$31</f>
        <v>0.21086208000000004</v>
      </c>
      <c r="Q32" s="72">
        <v>0</v>
      </c>
      <c r="R32" s="72">
        <v>0</v>
      </c>
      <c r="S32" s="72">
        <f t="shared" si="6"/>
        <v>0</v>
      </c>
      <c r="T32" s="69">
        <f t="shared" ref="T32:T35" si="48">S32*$E$31</f>
        <v>0</v>
      </c>
      <c r="U32" s="73"/>
      <c r="V32" s="78">
        <f>IF(W31&gt;AH31,W31-AH31,0)</f>
        <v>1.2298752974534175</v>
      </c>
      <c r="W32" s="75">
        <f t="shared" si="0"/>
        <v>1.5906079173467877</v>
      </c>
      <c r="X32" s="187"/>
      <c r="Y32" s="95">
        <v>0</v>
      </c>
      <c r="Z32" s="171"/>
      <c r="AA32" s="96">
        <f>Y32*Z$31</f>
        <v>0</v>
      </c>
      <c r="AB32" s="203"/>
      <c r="AC32" s="107">
        <f t="shared" ref="AC32:AC35" si="49">AA32*AB$31</f>
        <v>0</v>
      </c>
      <c r="AD32" s="74">
        <v>0</v>
      </c>
      <c r="AE32" s="200"/>
      <c r="AF32" s="107">
        <f t="shared" ref="AF32:AF35" si="50">AD32*AE$31</f>
        <v>0</v>
      </c>
      <c r="AG32" s="73">
        <v>0</v>
      </c>
      <c r="AH32" s="134">
        <f t="shared" si="10"/>
        <v>0</v>
      </c>
      <c r="AI32" s="132">
        <f t="shared" si="1"/>
        <v>-1.5906079173467877</v>
      </c>
    </row>
    <row r="33" spans="1:35" x14ac:dyDescent="0.35">
      <c r="A33" s="64" t="s">
        <v>25</v>
      </c>
      <c r="B33" s="153"/>
      <c r="C33" s="156"/>
      <c r="D33" s="159"/>
      <c r="E33" s="162"/>
      <c r="F33" s="65" t="s">
        <v>3</v>
      </c>
      <c r="G33" s="66">
        <v>1305299.9999860001</v>
      </c>
      <c r="H33" s="178"/>
      <c r="I33" s="67">
        <f t="shared" si="44"/>
        <v>5.0979132865812264</v>
      </c>
      <c r="J33" s="67">
        <f t="shared" ref="J33:J35" si="51">I33-I32</f>
        <v>6.7565999947410305E-2</v>
      </c>
      <c r="K33" s="70">
        <f t="shared" si="45"/>
        <v>7.0268639945306716E-2</v>
      </c>
      <c r="L33" s="150"/>
      <c r="M33" s="67">
        <f>I33*L$31</f>
        <v>6.4506928907328454E-2</v>
      </c>
      <c r="N33" s="70">
        <f t="shared" si="46"/>
        <v>6.7087206063621591E-2</v>
      </c>
      <c r="O33" s="67">
        <v>0.19869696000000003</v>
      </c>
      <c r="P33" s="70">
        <f t="shared" si="47"/>
        <v>0.20664483840000003</v>
      </c>
      <c r="Q33" s="72">
        <v>0</v>
      </c>
      <c r="R33" s="72">
        <v>0</v>
      </c>
      <c r="S33" s="72">
        <f t="shared" si="6"/>
        <v>0</v>
      </c>
      <c r="T33" s="69">
        <f t="shared" si="48"/>
        <v>0</v>
      </c>
      <c r="U33" s="73"/>
      <c r="V33" s="78">
        <f>IF(W32&gt;AH32,W32-AH32,0)</f>
        <v>1.5906079173467877</v>
      </c>
      <c r="W33" s="75">
        <f t="shared" si="0"/>
        <v>1.934608601755716</v>
      </c>
      <c r="X33" s="187"/>
      <c r="Y33" s="95">
        <v>0</v>
      </c>
      <c r="Z33" s="171"/>
      <c r="AA33" s="96">
        <f>Y33*Z$31</f>
        <v>0</v>
      </c>
      <c r="AB33" s="203"/>
      <c r="AC33" s="107">
        <f t="shared" si="49"/>
        <v>0</v>
      </c>
      <c r="AD33" s="74">
        <v>0</v>
      </c>
      <c r="AE33" s="200"/>
      <c r="AF33" s="107">
        <f t="shared" si="50"/>
        <v>0</v>
      </c>
      <c r="AG33" s="73">
        <v>0</v>
      </c>
      <c r="AH33" s="134">
        <f t="shared" si="10"/>
        <v>0</v>
      </c>
      <c r="AI33" s="132">
        <f t="shared" si="1"/>
        <v>-1.934608601755716</v>
      </c>
    </row>
    <row r="34" spans="1:35" x14ac:dyDescent="0.35">
      <c r="A34" s="64" t="s">
        <v>25</v>
      </c>
      <c r="B34" s="153"/>
      <c r="C34" s="156"/>
      <c r="D34" s="159"/>
      <c r="E34" s="162"/>
      <c r="F34" s="65" t="s">
        <v>4</v>
      </c>
      <c r="G34" s="66">
        <v>1325099.9999929999</v>
      </c>
      <c r="H34" s="178"/>
      <c r="I34" s="67">
        <f t="shared" si="44"/>
        <v>5.1752431594924921</v>
      </c>
      <c r="J34" s="67">
        <f t="shared" si="51"/>
        <v>7.7329872911265696E-2</v>
      </c>
      <c r="K34" s="70">
        <f t="shared" si="45"/>
        <v>8.0423067827716327E-2</v>
      </c>
      <c r="L34" s="150"/>
      <c r="M34" s="67">
        <f>I34*L$31</f>
        <v>6.5485429782859247E-2</v>
      </c>
      <c r="N34" s="70">
        <f t="shared" si="46"/>
        <v>6.8104846974173613E-2</v>
      </c>
      <c r="O34" s="67">
        <v>0.17704280746666667</v>
      </c>
      <c r="P34" s="70">
        <f t="shared" si="47"/>
        <v>0.18412451976533334</v>
      </c>
      <c r="Q34" s="72">
        <v>0</v>
      </c>
      <c r="R34" s="72">
        <v>0</v>
      </c>
      <c r="S34" s="72">
        <f t="shared" si="6"/>
        <v>0</v>
      </c>
      <c r="T34" s="69">
        <f t="shared" si="48"/>
        <v>0</v>
      </c>
      <c r="U34" s="73"/>
      <c r="V34" s="78">
        <f>IF(W33&gt;AH33,W33-AH33,0)</f>
        <v>1.934608601755716</v>
      </c>
      <c r="W34" s="75">
        <f t="shared" si="0"/>
        <v>2.2672610363229393</v>
      </c>
      <c r="X34" s="187"/>
      <c r="Y34" s="95">
        <v>0</v>
      </c>
      <c r="Z34" s="171"/>
      <c r="AA34" s="96">
        <f>Y34*Z$31</f>
        <v>0</v>
      </c>
      <c r="AB34" s="203"/>
      <c r="AC34" s="107">
        <f t="shared" si="49"/>
        <v>0</v>
      </c>
      <c r="AD34" s="74">
        <v>0</v>
      </c>
      <c r="AE34" s="200"/>
      <c r="AF34" s="107">
        <f t="shared" si="50"/>
        <v>0</v>
      </c>
      <c r="AG34" s="73">
        <v>0</v>
      </c>
      <c r="AH34" s="134">
        <f t="shared" si="10"/>
        <v>0</v>
      </c>
      <c r="AI34" s="132">
        <f t="shared" si="1"/>
        <v>-2.2672610363229393</v>
      </c>
    </row>
    <row r="35" spans="1:35" x14ac:dyDescent="0.35">
      <c r="A35" s="79" t="s">
        <v>25</v>
      </c>
      <c r="B35" s="154"/>
      <c r="C35" s="157"/>
      <c r="D35" s="160"/>
      <c r="E35" s="163"/>
      <c r="F35" s="80" t="s">
        <v>40</v>
      </c>
      <c r="G35" s="81">
        <v>1343700.000001</v>
      </c>
      <c r="H35" s="179"/>
      <c r="I35" s="82">
        <f t="shared" si="44"/>
        <v>5.2478863734450023</v>
      </c>
      <c r="J35" s="82">
        <f t="shared" si="51"/>
        <v>7.2643213952510166E-2</v>
      </c>
      <c r="K35" s="83">
        <f t="shared" si="45"/>
        <v>7.5548942510610576E-2</v>
      </c>
      <c r="L35" s="151"/>
      <c r="M35" s="82">
        <f>I35*L$31</f>
        <v>6.6404627575094924E-2</v>
      </c>
      <c r="N35" s="83">
        <f t="shared" si="46"/>
        <v>6.9060812678098729E-2</v>
      </c>
      <c r="O35" s="82">
        <v>0.15179057425066667</v>
      </c>
      <c r="P35" s="83">
        <f t="shared" si="47"/>
        <v>0.15786219722069333</v>
      </c>
      <c r="Q35" s="85">
        <v>0</v>
      </c>
      <c r="R35" s="85">
        <v>0</v>
      </c>
      <c r="S35" s="85">
        <f t="shared" si="6"/>
        <v>0</v>
      </c>
      <c r="T35" s="86">
        <f t="shared" si="48"/>
        <v>0</v>
      </c>
      <c r="U35" s="87"/>
      <c r="V35" s="93">
        <f>IF(W34&gt;AH34,W34-AH34,0)</f>
        <v>2.2672610363229393</v>
      </c>
      <c r="W35" s="89">
        <f t="shared" si="0"/>
        <v>2.5697329887323419</v>
      </c>
      <c r="X35" s="188"/>
      <c r="Y35" s="100">
        <v>0</v>
      </c>
      <c r="Z35" s="172"/>
      <c r="AA35" s="101">
        <f>Y35*Z$31</f>
        <v>0</v>
      </c>
      <c r="AB35" s="204"/>
      <c r="AC35" s="125">
        <f t="shared" si="49"/>
        <v>0</v>
      </c>
      <c r="AD35" s="88">
        <v>0</v>
      </c>
      <c r="AE35" s="201"/>
      <c r="AF35" s="125">
        <f t="shared" si="50"/>
        <v>0</v>
      </c>
      <c r="AG35" s="87">
        <v>0</v>
      </c>
      <c r="AH35" s="136">
        <f t="shared" si="10"/>
        <v>0</v>
      </c>
      <c r="AI35" s="133">
        <f t="shared" si="1"/>
        <v>-2.5697329887323419</v>
      </c>
    </row>
    <row r="36" spans="1:35" x14ac:dyDescent="0.35">
      <c r="A36" s="92" t="s">
        <v>26</v>
      </c>
      <c r="B36" s="152"/>
      <c r="C36" s="155">
        <v>25</v>
      </c>
      <c r="D36" s="158">
        <v>25.2</v>
      </c>
      <c r="E36" s="161">
        <v>0.97</v>
      </c>
      <c r="F36" s="102" t="s">
        <v>1</v>
      </c>
      <c r="G36" s="66">
        <v>1267400</v>
      </c>
      <c r="H36" s="180">
        <v>1.8416721779256281E-5</v>
      </c>
      <c r="I36" s="67">
        <f>G36*H$36</f>
        <v>23.341353183029412</v>
      </c>
      <c r="J36" s="68">
        <f>IF(I36&gt;D36,I36-D36,0)</f>
        <v>0</v>
      </c>
      <c r="K36" s="69">
        <f>J36*$E$36</f>
        <v>0</v>
      </c>
      <c r="L36" s="149">
        <v>1.1645675235660027E-2</v>
      </c>
      <c r="M36" s="67">
        <f>I36*L$36</f>
        <v>0.27182581873039996</v>
      </c>
      <c r="N36" s="70">
        <f>M36*$E$36</f>
        <v>0.26367104416848797</v>
      </c>
      <c r="O36" s="67">
        <v>0.39355801394040391</v>
      </c>
      <c r="P36" s="70">
        <f>O36*$E$36</f>
        <v>0.38175127352219179</v>
      </c>
      <c r="Q36" s="103">
        <v>3.7</v>
      </c>
      <c r="R36" s="72">
        <v>0</v>
      </c>
      <c r="S36" s="72">
        <f t="shared" si="6"/>
        <v>3.7</v>
      </c>
      <c r="T36" s="70">
        <f>S36*$E$36</f>
        <v>3.589</v>
      </c>
      <c r="U36" s="73">
        <v>1</v>
      </c>
      <c r="V36" s="74">
        <v>0</v>
      </c>
      <c r="W36" s="75">
        <f t="shared" si="0"/>
        <v>5.2344223176906794</v>
      </c>
      <c r="X36" s="193" t="s">
        <v>48</v>
      </c>
      <c r="Y36" s="95">
        <v>0</v>
      </c>
      <c r="Z36" s="170"/>
      <c r="AA36" s="96">
        <f>Y36*Z$36</f>
        <v>0</v>
      </c>
      <c r="AB36" s="202"/>
      <c r="AC36" s="107">
        <f>AA36*AB$36</f>
        <v>0</v>
      </c>
      <c r="AD36" s="74">
        <v>0</v>
      </c>
      <c r="AE36" s="199"/>
      <c r="AF36" s="107">
        <f>AD36*AE$36</f>
        <v>0</v>
      </c>
      <c r="AG36" s="73">
        <v>0</v>
      </c>
      <c r="AH36" s="134">
        <f t="shared" si="10"/>
        <v>0</v>
      </c>
      <c r="AI36" s="132">
        <f t="shared" si="1"/>
        <v>-5.2344223176906794</v>
      </c>
    </row>
    <row r="37" spans="1:35" x14ac:dyDescent="0.35">
      <c r="A37" s="64" t="s">
        <v>26</v>
      </c>
      <c r="B37" s="153"/>
      <c r="C37" s="156"/>
      <c r="D37" s="159"/>
      <c r="E37" s="162"/>
      <c r="F37" s="65" t="s">
        <v>2</v>
      </c>
      <c r="G37" s="66">
        <v>1288000.0000109999</v>
      </c>
      <c r="H37" s="178"/>
      <c r="I37" s="67">
        <f t="shared" ref="I37:I40" si="52">G37*H$36</f>
        <v>23.720737651884672</v>
      </c>
      <c r="J37" s="67">
        <f>I37-I36</f>
        <v>0.37938446885526034</v>
      </c>
      <c r="K37" s="70">
        <f t="shared" ref="K37:K40" si="53">J37*$E$36</f>
        <v>0.3680029347896025</v>
      </c>
      <c r="L37" s="150"/>
      <c r="M37" s="67">
        <f>I37*L$36</f>
        <v>0.2762440070441417</v>
      </c>
      <c r="N37" s="70">
        <f t="shared" ref="N37:N40" si="54">M37*$E$36</f>
        <v>0.26795668683281743</v>
      </c>
      <c r="O37" s="67">
        <v>0.37544484967011427</v>
      </c>
      <c r="P37" s="70">
        <f t="shared" ref="P37:P40" si="55">O37*$E$36</f>
        <v>0.36418150418001083</v>
      </c>
      <c r="Q37" s="72">
        <v>0</v>
      </c>
      <c r="R37" s="72">
        <v>0</v>
      </c>
      <c r="S37" s="72">
        <f t="shared" si="6"/>
        <v>0</v>
      </c>
      <c r="T37" s="69">
        <f t="shared" ref="T37:T40" si="56">S37*$E$36</f>
        <v>0</v>
      </c>
      <c r="U37" s="73"/>
      <c r="V37" s="78">
        <f>IF(W36&gt;AH36,W36-AH36,0)</f>
        <v>5.2344223176906794</v>
      </c>
      <c r="W37" s="75">
        <f t="shared" si="0"/>
        <v>6.2345634434931103</v>
      </c>
      <c r="X37" s="187"/>
      <c r="Y37" s="95">
        <v>0</v>
      </c>
      <c r="Z37" s="171"/>
      <c r="AA37" s="96">
        <f>Y37*Z$36</f>
        <v>0</v>
      </c>
      <c r="AB37" s="203"/>
      <c r="AC37" s="107">
        <f t="shared" ref="AC37:AC40" si="57">AA37*AB$36</f>
        <v>0</v>
      </c>
      <c r="AD37" s="74">
        <v>0</v>
      </c>
      <c r="AE37" s="200"/>
      <c r="AF37" s="107">
        <f t="shared" ref="AF37:AF40" si="58">AD37*AE$36</f>
        <v>0</v>
      </c>
      <c r="AG37" s="73">
        <v>0</v>
      </c>
      <c r="AH37" s="134">
        <f t="shared" si="10"/>
        <v>0</v>
      </c>
      <c r="AI37" s="132">
        <f t="shared" si="1"/>
        <v>-6.2345634434931103</v>
      </c>
    </row>
    <row r="38" spans="1:35" x14ac:dyDescent="0.35">
      <c r="A38" s="64" t="s">
        <v>26</v>
      </c>
      <c r="B38" s="153"/>
      <c r="C38" s="156"/>
      <c r="D38" s="159"/>
      <c r="E38" s="162"/>
      <c r="F38" s="65" t="s">
        <v>3</v>
      </c>
      <c r="G38" s="66">
        <v>1305299.9999860001</v>
      </c>
      <c r="H38" s="178"/>
      <c r="I38" s="67">
        <f t="shared" si="52"/>
        <v>24.039346938205391</v>
      </c>
      <c r="J38" s="67">
        <f t="shared" ref="J38:J40" si="59">I38-I37</f>
        <v>0.31860928632071861</v>
      </c>
      <c r="K38" s="70">
        <f t="shared" si="53"/>
        <v>0.30905100773109706</v>
      </c>
      <c r="L38" s="150"/>
      <c r="M38" s="67">
        <f>I38*L$36</f>
        <v>0.27995442731969822</v>
      </c>
      <c r="N38" s="70">
        <f t="shared" si="54"/>
        <v>0.27155579450010725</v>
      </c>
      <c r="O38" s="67">
        <v>0.36152084681208685</v>
      </c>
      <c r="P38" s="70">
        <f t="shared" si="55"/>
        <v>0.35067522140772422</v>
      </c>
      <c r="Q38" s="72">
        <v>0</v>
      </c>
      <c r="R38" s="72">
        <v>0</v>
      </c>
      <c r="S38" s="72">
        <f t="shared" si="6"/>
        <v>0</v>
      </c>
      <c r="T38" s="69">
        <f t="shared" si="56"/>
        <v>0</v>
      </c>
      <c r="U38" s="73"/>
      <c r="V38" s="78">
        <f>IF(W37&gt;AH37,W37-AH37,0)</f>
        <v>6.2345634434931103</v>
      </c>
      <c r="W38" s="75">
        <f t="shared" ref="W38:W69" si="60">SUM(K38,N38,P38,T38,U38,V38)</f>
        <v>7.1658454671320388</v>
      </c>
      <c r="X38" s="187"/>
      <c r="Y38" s="95">
        <v>0</v>
      </c>
      <c r="Z38" s="171"/>
      <c r="AA38" s="96">
        <f>Y38*Z$36</f>
        <v>0</v>
      </c>
      <c r="AB38" s="203"/>
      <c r="AC38" s="107">
        <f t="shared" si="57"/>
        <v>0</v>
      </c>
      <c r="AD38" s="74">
        <v>0</v>
      </c>
      <c r="AE38" s="200"/>
      <c r="AF38" s="107">
        <f t="shared" si="58"/>
        <v>0</v>
      </c>
      <c r="AG38" s="73">
        <v>0</v>
      </c>
      <c r="AH38" s="134">
        <f t="shared" si="10"/>
        <v>0</v>
      </c>
      <c r="AI38" s="132">
        <f t="shared" ref="AI38:AI69" si="61">AH38-W38</f>
        <v>-7.1658454671320388</v>
      </c>
    </row>
    <row r="39" spans="1:35" x14ac:dyDescent="0.35">
      <c r="A39" s="64" t="s">
        <v>26</v>
      </c>
      <c r="B39" s="153"/>
      <c r="C39" s="156"/>
      <c r="D39" s="159"/>
      <c r="E39" s="162"/>
      <c r="F39" s="65" t="s">
        <v>4</v>
      </c>
      <c r="G39" s="66">
        <v>1325099.9999929999</v>
      </c>
      <c r="H39" s="178"/>
      <c r="I39" s="67">
        <f t="shared" si="52"/>
        <v>24.403998029563581</v>
      </c>
      <c r="J39" s="67">
        <f t="shared" si="59"/>
        <v>0.36465109135819063</v>
      </c>
      <c r="K39" s="70">
        <f t="shared" si="53"/>
        <v>0.35371155861744491</v>
      </c>
      <c r="L39" s="150"/>
      <c r="M39" s="67">
        <f>I39*L$36</f>
        <v>0.28420103550398468</v>
      </c>
      <c r="N39" s="70">
        <f t="shared" si="54"/>
        <v>0.27567500443886511</v>
      </c>
      <c r="O39" s="67">
        <v>0.35203242714053989</v>
      </c>
      <c r="P39" s="70">
        <f t="shared" si="55"/>
        <v>0.3414714543263237</v>
      </c>
      <c r="Q39" s="72">
        <v>0</v>
      </c>
      <c r="R39" s="72">
        <v>0</v>
      </c>
      <c r="S39" s="72">
        <f t="shared" si="6"/>
        <v>0</v>
      </c>
      <c r="T39" s="69">
        <f t="shared" si="56"/>
        <v>0</v>
      </c>
      <c r="U39" s="73"/>
      <c r="V39" s="78">
        <f>IF(W38&gt;AH38,W38-AH38,0)</f>
        <v>7.1658454671320388</v>
      </c>
      <c r="W39" s="75">
        <f t="shared" si="60"/>
        <v>8.1367034845146726</v>
      </c>
      <c r="X39" s="187"/>
      <c r="Y39" s="95">
        <v>0</v>
      </c>
      <c r="Z39" s="171"/>
      <c r="AA39" s="96">
        <f>Y39*Z$36</f>
        <v>0</v>
      </c>
      <c r="AB39" s="203"/>
      <c r="AC39" s="107">
        <f t="shared" si="57"/>
        <v>0</v>
      </c>
      <c r="AD39" s="74">
        <v>0</v>
      </c>
      <c r="AE39" s="200"/>
      <c r="AF39" s="107">
        <f t="shared" si="58"/>
        <v>0</v>
      </c>
      <c r="AG39" s="73">
        <v>0</v>
      </c>
      <c r="AH39" s="134">
        <f t="shared" si="10"/>
        <v>0</v>
      </c>
      <c r="AI39" s="132">
        <f t="shared" si="61"/>
        <v>-8.1367034845146726</v>
      </c>
    </row>
    <row r="40" spans="1:35" x14ac:dyDescent="0.35">
      <c r="A40" s="79" t="s">
        <v>26</v>
      </c>
      <c r="B40" s="154"/>
      <c r="C40" s="157"/>
      <c r="D40" s="160"/>
      <c r="E40" s="163"/>
      <c r="F40" s="80" t="s">
        <v>40</v>
      </c>
      <c r="G40" s="81">
        <v>1343700.000001</v>
      </c>
      <c r="H40" s="179"/>
      <c r="I40" s="82">
        <f t="shared" si="52"/>
        <v>24.746549054805083</v>
      </c>
      <c r="J40" s="82">
        <f t="shared" si="59"/>
        <v>0.34255102524150161</v>
      </c>
      <c r="K40" s="83">
        <f t="shared" si="53"/>
        <v>0.33227449448425656</v>
      </c>
      <c r="L40" s="151"/>
      <c r="M40" s="82">
        <f>I40*L$36</f>
        <v>0.28819027349558962</v>
      </c>
      <c r="N40" s="83">
        <f t="shared" si="54"/>
        <v>0.27954456529072191</v>
      </c>
      <c r="O40" s="82">
        <v>0.34665421051345469</v>
      </c>
      <c r="P40" s="83">
        <f t="shared" si="55"/>
        <v>0.33625458419805104</v>
      </c>
      <c r="Q40" s="85">
        <v>0</v>
      </c>
      <c r="R40" s="85">
        <v>0</v>
      </c>
      <c r="S40" s="85">
        <f t="shared" si="6"/>
        <v>0</v>
      </c>
      <c r="T40" s="86">
        <f t="shared" si="56"/>
        <v>0</v>
      </c>
      <c r="U40" s="87"/>
      <c r="V40" s="93">
        <f>IF(W39&gt;AH39,W39-AH39,0)</f>
        <v>8.1367034845146726</v>
      </c>
      <c r="W40" s="89">
        <f t="shared" si="60"/>
        <v>9.0847771284877012</v>
      </c>
      <c r="X40" s="188"/>
      <c r="Y40" s="100">
        <v>0</v>
      </c>
      <c r="Z40" s="172"/>
      <c r="AA40" s="101">
        <f>Y40*Z$36</f>
        <v>0</v>
      </c>
      <c r="AB40" s="204"/>
      <c r="AC40" s="125">
        <f t="shared" si="57"/>
        <v>0</v>
      </c>
      <c r="AD40" s="88">
        <v>0</v>
      </c>
      <c r="AE40" s="201"/>
      <c r="AF40" s="125">
        <f t="shared" si="58"/>
        <v>0</v>
      </c>
      <c r="AG40" s="87">
        <v>0</v>
      </c>
      <c r="AH40" s="136">
        <f t="shared" si="10"/>
        <v>0</v>
      </c>
      <c r="AI40" s="133">
        <f t="shared" si="61"/>
        <v>-9.0847771284877012</v>
      </c>
    </row>
    <row r="41" spans="1:35" x14ac:dyDescent="0.35">
      <c r="A41" s="92" t="s">
        <v>27</v>
      </c>
      <c r="B41" s="152"/>
      <c r="C41" s="155">
        <v>9</v>
      </c>
      <c r="D41" s="158">
        <v>8.4</v>
      </c>
      <c r="E41" s="161">
        <v>1.1499999999999999</v>
      </c>
      <c r="F41" s="102" t="s">
        <v>1</v>
      </c>
      <c r="G41" s="66">
        <v>1267400</v>
      </c>
      <c r="H41" s="180">
        <v>5.7794810151365084E-6</v>
      </c>
      <c r="I41" s="67">
        <f>G41*H$41</f>
        <v>7.3249142385840109</v>
      </c>
      <c r="J41" s="68">
        <f>IF(I41&gt;D41,I41-D41,0)</f>
        <v>0</v>
      </c>
      <c r="K41" s="69">
        <f>J41*$E$41</f>
        <v>0</v>
      </c>
      <c r="L41" s="149">
        <v>6.0534545979669466E-2</v>
      </c>
      <c r="M41" s="67">
        <f>I41*L$41</f>
        <v>0.44341035777269938</v>
      </c>
      <c r="N41" s="70">
        <f>M41*$E$41</f>
        <v>0.50992191143860421</v>
      </c>
      <c r="O41" s="68">
        <v>0</v>
      </c>
      <c r="P41" s="69">
        <f>O41*$E$41</f>
        <v>0</v>
      </c>
      <c r="Q41" s="72">
        <v>0</v>
      </c>
      <c r="R41" s="72">
        <v>0</v>
      </c>
      <c r="S41" s="72">
        <f t="shared" si="6"/>
        <v>0</v>
      </c>
      <c r="T41" s="69">
        <f>S41*$E$41</f>
        <v>0</v>
      </c>
      <c r="U41" s="73">
        <v>1</v>
      </c>
      <c r="V41" s="74">
        <v>0</v>
      </c>
      <c r="W41" s="75">
        <f t="shared" si="60"/>
        <v>1.5099219114386042</v>
      </c>
      <c r="X41" s="193" t="s">
        <v>48</v>
      </c>
      <c r="Y41" s="95">
        <v>0</v>
      </c>
      <c r="Z41" s="170"/>
      <c r="AA41" s="96">
        <f>Y41*Z$41</f>
        <v>0</v>
      </c>
      <c r="AB41" s="202"/>
      <c r="AC41" s="107">
        <f>AA41*AB$41</f>
        <v>0</v>
      </c>
      <c r="AD41" s="74">
        <v>0</v>
      </c>
      <c r="AE41" s="199"/>
      <c r="AF41" s="107">
        <f>AD41*AE$41</f>
        <v>0</v>
      </c>
      <c r="AG41" s="73">
        <v>0</v>
      </c>
      <c r="AH41" s="134">
        <f t="shared" si="10"/>
        <v>0</v>
      </c>
      <c r="AI41" s="132">
        <f t="shared" si="61"/>
        <v>-1.5099219114386042</v>
      </c>
    </row>
    <row r="42" spans="1:35" x14ac:dyDescent="0.35">
      <c r="A42" s="64" t="s">
        <v>27</v>
      </c>
      <c r="B42" s="153"/>
      <c r="C42" s="156"/>
      <c r="D42" s="159"/>
      <c r="E42" s="162"/>
      <c r="F42" s="65" t="s">
        <v>2</v>
      </c>
      <c r="G42" s="66">
        <v>1288000.0000109999</v>
      </c>
      <c r="H42" s="178"/>
      <c r="I42" s="67">
        <f t="shared" ref="I42:I45" si="62">G42*H$41</f>
        <v>7.4439715475593964</v>
      </c>
      <c r="J42" s="67">
        <f>I42-I41</f>
        <v>0.11905730897538547</v>
      </c>
      <c r="K42" s="70">
        <f t="shared" ref="K42:K45" si="63">J42*$E$41</f>
        <v>0.13691590532169329</v>
      </c>
      <c r="L42" s="150"/>
      <c r="M42" s="67">
        <f>I42*L$41</f>
        <v>0.45061743791708553</v>
      </c>
      <c r="N42" s="70">
        <f t="shared" ref="N42:N45" si="64">M42*$E$41</f>
        <v>0.51821005360464834</v>
      </c>
      <c r="O42" s="68">
        <v>0</v>
      </c>
      <c r="P42" s="69">
        <f t="shared" ref="P42:P45" si="65">O42*$E$41</f>
        <v>0</v>
      </c>
      <c r="Q42" s="72">
        <v>0</v>
      </c>
      <c r="R42" s="72">
        <v>0</v>
      </c>
      <c r="S42" s="72">
        <f t="shared" si="6"/>
        <v>0</v>
      </c>
      <c r="T42" s="69">
        <f t="shared" ref="T42:T45" si="66">S42*$E$41</f>
        <v>0</v>
      </c>
      <c r="U42" s="73"/>
      <c r="V42" s="78">
        <f>IF(W41&gt;AH41,W41-AH41,0)</f>
        <v>1.5099219114386042</v>
      </c>
      <c r="W42" s="75">
        <f t="shared" si="60"/>
        <v>2.1650478703649458</v>
      </c>
      <c r="X42" s="187"/>
      <c r="Y42" s="95">
        <v>0</v>
      </c>
      <c r="Z42" s="171"/>
      <c r="AA42" s="96">
        <f>Y42*Z$41</f>
        <v>0</v>
      </c>
      <c r="AB42" s="203"/>
      <c r="AC42" s="107">
        <f t="shared" ref="AC42:AC45" si="67">AA42*AB$41</f>
        <v>0</v>
      </c>
      <c r="AD42" s="74">
        <v>0</v>
      </c>
      <c r="AE42" s="200"/>
      <c r="AF42" s="107">
        <f t="shared" ref="AF42:AF45" si="68">AD42*AE$41</f>
        <v>0</v>
      </c>
      <c r="AG42" s="73">
        <v>0</v>
      </c>
      <c r="AH42" s="134">
        <f t="shared" si="10"/>
        <v>0</v>
      </c>
      <c r="AI42" s="132">
        <f t="shared" si="61"/>
        <v>-2.1650478703649458</v>
      </c>
    </row>
    <row r="43" spans="1:35" x14ac:dyDescent="0.35">
      <c r="A43" s="64" t="s">
        <v>27</v>
      </c>
      <c r="B43" s="153"/>
      <c r="C43" s="156"/>
      <c r="D43" s="159"/>
      <c r="E43" s="162"/>
      <c r="F43" s="65" t="s">
        <v>3</v>
      </c>
      <c r="G43" s="66">
        <v>1305299.9999860001</v>
      </c>
      <c r="H43" s="178"/>
      <c r="I43" s="67">
        <f t="shared" si="62"/>
        <v>7.543956568976772</v>
      </c>
      <c r="J43" s="67">
        <f t="shared" ref="J43:J45" si="69">I43-I42</f>
        <v>9.9985021417375641E-2</v>
      </c>
      <c r="K43" s="70">
        <f t="shared" si="63"/>
        <v>0.11498277462998198</v>
      </c>
      <c r="L43" s="150"/>
      <c r="M43" s="67">
        <f>I43*L$41</f>
        <v>0.45666998579335394</v>
      </c>
      <c r="N43" s="70">
        <f t="shared" si="64"/>
        <v>0.52517048366235697</v>
      </c>
      <c r="O43" s="68">
        <v>0</v>
      </c>
      <c r="P43" s="69">
        <f t="shared" si="65"/>
        <v>0</v>
      </c>
      <c r="Q43" s="72">
        <v>0</v>
      </c>
      <c r="R43" s="72">
        <v>0</v>
      </c>
      <c r="S43" s="72">
        <f t="shared" si="6"/>
        <v>0</v>
      </c>
      <c r="T43" s="69">
        <f t="shared" si="66"/>
        <v>0</v>
      </c>
      <c r="U43" s="73"/>
      <c r="V43" s="78">
        <f>IF(W42&gt;AH42,W42-AH42,0)</f>
        <v>2.1650478703649458</v>
      </c>
      <c r="W43" s="75">
        <f t="shared" si="60"/>
        <v>2.8052011286572847</v>
      </c>
      <c r="X43" s="187"/>
      <c r="Y43" s="95">
        <v>0</v>
      </c>
      <c r="Z43" s="171"/>
      <c r="AA43" s="96">
        <f>Y43*Z$41</f>
        <v>0</v>
      </c>
      <c r="AB43" s="203"/>
      <c r="AC43" s="107">
        <f t="shared" si="67"/>
        <v>0</v>
      </c>
      <c r="AD43" s="74">
        <v>0</v>
      </c>
      <c r="AE43" s="200"/>
      <c r="AF43" s="107">
        <f t="shared" si="68"/>
        <v>0</v>
      </c>
      <c r="AG43" s="73">
        <v>0</v>
      </c>
      <c r="AH43" s="134">
        <f t="shared" si="10"/>
        <v>0</v>
      </c>
      <c r="AI43" s="132">
        <f t="shared" si="61"/>
        <v>-2.8052011286572847</v>
      </c>
    </row>
    <row r="44" spans="1:35" x14ac:dyDescent="0.35">
      <c r="A44" s="64" t="s">
        <v>27</v>
      </c>
      <c r="B44" s="153"/>
      <c r="C44" s="156"/>
      <c r="D44" s="159"/>
      <c r="E44" s="162"/>
      <c r="F44" s="65" t="s">
        <v>4</v>
      </c>
      <c r="G44" s="66">
        <v>1325099.9999929999</v>
      </c>
      <c r="H44" s="178"/>
      <c r="I44" s="67">
        <f t="shared" si="62"/>
        <v>7.6583902931169305</v>
      </c>
      <c r="J44" s="67">
        <f t="shared" si="69"/>
        <v>0.11443372414015851</v>
      </c>
      <c r="K44" s="70">
        <f t="shared" si="63"/>
        <v>0.13159878276118228</v>
      </c>
      <c r="L44" s="150"/>
      <c r="M44" s="67">
        <f>I44*L$41</f>
        <v>0.46359717932894112</v>
      </c>
      <c r="N44" s="70">
        <f t="shared" si="64"/>
        <v>0.53313675622828227</v>
      </c>
      <c r="O44" s="68">
        <v>0</v>
      </c>
      <c r="P44" s="69">
        <f t="shared" si="65"/>
        <v>0</v>
      </c>
      <c r="Q44" s="72">
        <v>0</v>
      </c>
      <c r="R44" s="72">
        <v>0</v>
      </c>
      <c r="S44" s="72">
        <f t="shared" si="6"/>
        <v>0</v>
      </c>
      <c r="T44" s="69">
        <f t="shared" si="66"/>
        <v>0</v>
      </c>
      <c r="U44" s="73"/>
      <c r="V44" s="78">
        <f>IF(W43&gt;AH43,W43-AH43,0)</f>
        <v>2.8052011286572847</v>
      </c>
      <c r="W44" s="75">
        <f t="shared" si="60"/>
        <v>3.4699366676467491</v>
      </c>
      <c r="X44" s="187"/>
      <c r="Y44" s="95">
        <v>0</v>
      </c>
      <c r="Z44" s="171"/>
      <c r="AA44" s="96">
        <f>Y44*Z$41</f>
        <v>0</v>
      </c>
      <c r="AB44" s="203"/>
      <c r="AC44" s="107">
        <f t="shared" si="67"/>
        <v>0</v>
      </c>
      <c r="AD44" s="74">
        <v>0</v>
      </c>
      <c r="AE44" s="200"/>
      <c r="AF44" s="107">
        <f t="shared" si="68"/>
        <v>0</v>
      </c>
      <c r="AG44" s="73">
        <v>0</v>
      </c>
      <c r="AH44" s="134">
        <f t="shared" si="10"/>
        <v>0</v>
      </c>
      <c r="AI44" s="132">
        <f t="shared" si="61"/>
        <v>-3.4699366676467491</v>
      </c>
    </row>
    <row r="45" spans="1:35" x14ac:dyDescent="0.35">
      <c r="A45" s="79" t="s">
        <v>27</v>
      </c>
      <c r="B45" s="154"/>
      <c r="C45" s="157"/>
      <c r="D45" s="160"/>
      <c r="E45" s="163"/>
      <c r="F45" s="80" t="s">
        <v>40</v>
      </c>
      <c r="G45" s="81">
        <v>1343700.000001</v>
      </c>
      <c r="H45" s="179"/>
      <c r="I45" s="82">
        <f t="shared" si="62"/>
        <v>7.7658886400447056</v>
      </c>
      <c r="J45" s="82">
        <f t="shared" si="69"/>
        <v>0.10749834692777505</v>
      </c>
      <c r="K45" s="83">
        <f t="shared" si="63"/>
        <v>0.12362309896694129</v>
      </c>
      <c r="L45" s="151"/>
      <c r="M45" s="82">
        <f>I45*L$41</f>
        <v>0.47010454295377901</v>
      </c>
      <c r="N45" s="83">
        <f t="shared" si="64"/>
        <v>0.54062022439684587</v>
      </c>
      <c r="O45" s="104">
        <v>0</v>
      </c>
      <c r="P45" s="86">
        <f t="shared" si="65"/>
        <v>0</v>
      </c>
      <c r="Q45" s="85">
        <v>0</v>
      </c>
      <c r="R45" s="85">
        <v>0</v>
      </c>
      <c r="S45" s="85">
        <f t="shared" si="6"/>
        <v>0</v>
      </c>
      <c r="T45" s="86">
        <f t="shared" si="66"/>
        <v>0</v>
      </c>
      <c r="U45" s="87"/>
      <c r="V45" s="93">
        <f>IF(W44&gt;AH44,W44-AH44,0)</f>
        <v>3.4699366676467491</v>
      </c>
      <c r="W45" s="89">
        <f t="shared" si="60"/>
        <v>4.1341799910105363</v>
      </c>
      <c r="X45" s="188"/>
      <c r="Y45" s="100">
        <v>0</v>
      </c>
      <c r="Z45" s="172"/>
      <c r="AA45" s="101">
        <f>Y45*Z$41</f>
        <v>0</v>
      </c>
      <c r="AB45" s="204"/>
      <c r="AC45" s="125">
        <f t="shared" si="67"/>
        <v>0</v>
      </c>
      <c r="AD45" s="88">
        <v>0</v>
      </c>
      <c r="AE45" s="201"/>
      <c r="AF45" s="125">
        <f t="shared" si="68"/>
        <v>0</v>
      </c>
      <c r="AG45" s="87">
        <v>0</v>
      </c>
      <c r="AH45" s="136">
        <f t="shared" si="10"/>
        <v>0</v>
      </c>
      <c r="AI45" s="133">
        <f t="shared" si="61"/>
        <v>-4.1341799910105363</v>
      </c>
    </row>
    <row r="46" spans="1:35" x14ac:dyDescent="0.35">
      <c r="A46" s="92" t="s">
        <v>28</v>
      </c>
      <c r="B46" s="152"/>
      <c r="C46" s="155">
        <v>279</v>
      </c>
      <c r="D46" s="158">
        <v>203.3</v>
      </c>
      <c r="E46" s="161">
        <v>1.25</v>
      </c>
      <c r="F46" s="102" t="s">
        <v>1</v>
      </c>
      <c r="G46" s="66">
        <v>1267400</v>
      </c>
      <c r="H46" s="180">
        <v>1.3928133235631478E-4</v>
      </c>
      <c r="I46" s="67">
        <f>G46*H$46</f>
        <v>176.52516062839334</v>
      </c>
      <c r="J46" s="68">
        <f>IF(I46&gt;D46,I46-D46,0)</f>
        <v>0</v>
      </c>
      <c r="K46" s="69">
        <f>J46*$E$46</f>
        <v>0</v>
      </c>
      <c r="L46" s="149">
        <v>1.4354044980937623E-2</v>
      </c>
      <c r="M46" s="67">
        <f>I46*L$46</f>
        <v>2.533850095927197</v>
      </c>
      <c r="N46" s="70">
        <f>M46*$E$46</f>
        <v>3.167312619908996</v>
      </c>
      <c r="O46" s="67">
        <v>2.4220735221912784</v>
      </c>
      <c r="P46" s="70">
        <f>O46*$E$46</f>
        <v>3.0275919027390978</v>
      </c>
      <c r="Q46" s="72">
        <v>0</v>
      </c>
      <c r="R46" s="72">
        <v>0</v>
      </c>
      <c r="S46" s="72">
        <f t="shared" si="6"/>
        <v>0</v>
      </c>
      <c r="T46" s="69">
        <f>S46*$E$46</f>
        <v>0</v>
      </c>
      <c r="U46" s="73">
        <v>20</v>
      </c>
      <c r="V46" s="74">
        <v>0</v>
      </c>
      <c r="W46" s="75">
        <f t="shared" si="60"/>
        <v>26.194904522648095</v>
      </c>
      <c r="X46" s="164" t="s">
        <v>51</v>
      </c>
      <c r="Y46" s="76">
        <v>33.44</v>
      </c>
      <c r="Z46" s="170">
        <v>0.93</v>
      </c>
      <c r="AA46" s="77">
        <f>Y46*Z$46</f>
        <v>31.0992</v>
      </c>
      <c r="AB46" s="202">
        <v>0.75</v>
      </c>
      <c r="AC46" s="126">
        <f>AA46*AB$46</f>
        <v>23.324400000000001</v>
      </c>
      <c r="AD46" s="74">
        <v>0</v>
      </c>
      <c r="AE46" s="199"/>
      <c r="AF46" s="127">
        <f>AD46*AE$46</f>
        <v>0</v>
      </c>
      <c r="AG46" s="73">
        <v>0</v>
      </c>
      <c r="AH46" s="75">
        <f t="shared" si="10"/>
        <v>23.324400000000001</v>
      </c>
      <c r="AI46" s="132">
        <f t="shared" si="61"/>
        <v>-2.8705045226480941</v>
      </c>
    </row>
    <row r="47" spans="1:35" x14ac:dyDescent="0.35">
      <c r="A47" s="64" t="s">
        <v>28</v>
      </c>
      <c r="B47" s="153"/>
      <c r="C47" s="156"/>
      <c r="D47" s="159"/>
      <c r="E47" s="162"/>
      <c r="F47" s="65" t="s">
        <v>2</v>
      </c>
      <c r="G47" s="66">
        <v>1288000.0000109999</v>
      </c>
      <c r="H47" s="178"/>
      <c r="I47" s="67">
        <f t="shared" ref="I47:I50" si="70">G47*H$46</f>
        <v>179.3943560764655</v>
      </c>
      <c r="J47" s="67">
        <f>I47-I46</f>
        <v>2.869195448072162</v>
      </c>
      <c r="K47" s="70">
        <f t="shared" ref="K47:K50" si="71">J47*$E$46</f>
        <v>3.5864943100902025</v>
      </c>
      <c r="L47" s="150"/>
      <c r="M47" s="67">
        <f>I47*L$46</f>
        <v>2.5750346564479263</v>
      </c>
      <c r="N47" s="70">
        <f t="shared" ref="N47:N50" si="72">M47*$E$46</f>
        <v>3.2187933205599077</v>
      </c>
      <c r="O47" s="67">
        <v>2.3994356918369788</v>
      </c>
      <c r="P47" s="70">
        <f t="shared" ref="P47:P50" si="73">O47*$E$46</f>
        <v>2.9992946147962236</v>
      </c>
      <c r="Q47" s="72">
        <v>0</v>
      </c>
      <c r="R47" s="72">
        <v>0</v>
      </c>
      <c r="S47" s="72">
        <f t="shared" si="6"/>
        <v>0</v>
      </c>
      <c r="T47" s="69">
        <f t="shared" ref="T47:T50" si="74">S47*$E$46</f>
        <v>0</v>
      </c>
      <c r="U47" s="73"/>
      <c r="V47" s="78">
        <f>IF(W46&gt;AH46,W46-AH46,0)</f>
        <v>2.8705045226480941</v>
      </c>
      <c r="W47" s="75">
        <f t="shared" si="60"/>
        <v>12.675086768094427</v>
      </c>
      <c r="X47" s="165"/>
      <c r="Y47" s="76">
        <v>34.32</v>
      </c>
      <c r="Z47" s="171"/>
      <c r="AA47" s="77">
        <f>Y47*Z$46</f>
        <v>31.9176</v>
      </c>
      <c r="AB47" s="203"/>
      <c r="AC47" s="123">
        <f t="shared" ref="AC47:AC50" si="75">AA47*AB$46</f>
        <v>23.938200000000002</v>
      </c>
      <c r="AD47" s="74">
        <v>0</v>
      </c>
      <c r="AE47" s="200"/>
      <c r="AF47" s="107">
        <f t="shared" ref="AF47:AF50" si="76">AD47*AE$46</f>
        <v>0</v>
      </c>
      <c r="AG47" s="73">
        <v>0</v>
      </c>
      <c r="AH47" s="75">
        <f t="shared" si="10"/>
        <v>23.938200000000002</v>
      </c>
      <c r="AI47" s="132">
        <f t="shared" si="61"/>
        <v>11.263113231905574</v>
      </c>
    </row>
    <row r="48" spans="1:35" x14ac:dyDescent="0.35">
      <c r="A48" s="64" t="s">
        <v>28</v>
      </c>
      <c r="B48" s="153"/>
      <c r="C48" s="156"/>
      <c r="D48" s="159"/>
      <c r="E48" s="162"/>
      <c r="F48" s="65" t="s">
        <v>3</v>
      </c>
      <c r="G48" s="66">
        <v>1305299.9999860001</v>
      </c>
      <c r="H48" s="178"/>
      <c r="I48" s="67">
        <f t="shared" si="70"/>
        <v>181.80392312274776</v>
      </c>
      <c r="J48" s="67">
        <f t="shared" ref="J48:J50" si="77">I48-I47</f>
        <v>2.4095670462822625</v>
      </c>
      <c r="K48" s="70">
        <f t="shared" si="71"/>
        <v>3.0119588078528281</v>
      </c>
      <c r="L48" s="150"/>
      <c r="M48" s="67">
        <f>I48*L$46</f>
        <v>2.6096216902148468</v>
      </c>
      <c r="N48" s="70">
        <f t="shared" si="72"/>
        <v>3.2620271127685587</v>
      </c>
      <c r="O48" s="67">
        <v>2.3718126387659213</v>
      </c>
      <c r="P48" s="70">
        <f t="shared" si="73"/>
        <v>2.9647657984574014</v>
      </c>
      <c r="Q48" s="72">
        <v>0</v>
      </c>
      <c r="R48" s="72">
        <v>0</v>
      </c>
      <c r="S48" s="72">
        <f t="shared" si="6"/>
        <v>0</v>
      </c>
      <c r="T48" s="69">
        <f t="shared" si="74"/>
        <v>0</v>
      </c>
      <c r="U48" s="73"/>
      <c r="V48" s="74">
        <f>IF(W47&gt;AH47,W47-AH47,0)</f>
        <v>0</v>
      </c>
      <c r="W48" s="75">
        <f t="shared" si="60"/>
        <v>9.2387517190787882</v>
      </c>
      <c r="X48" s="165"/>
      <c r="Y48" s="76">
        <v>28.16</v>
      </c>
      <c r="Z48" s="171"/>
      <c r="AA48" s="77">
        <f>Y48*Z$46</f>
        <v>26.188800000000001</v>
      </c>
      <c r="AB48" s="203"/>
      <c r="AC48" s="123">
        <f>AA48*AB$46</f>
        <v>19.6416</v>
      </c>
      <c r="AD48" s="74">
        <v>0</v>
      </c>
      <c r="AE48" s="200"/>
      <c r="AF48" s="107">
        <f t="shared" si="76"/>
        <v>0</v>
      </c>
      <c r="AG48" s="73">
        <v>0</v>
      </c>
      <c r="AH48" s="75">
        <f t="shared" si="10"/>
        <v>19.6416</v>
      </c>
      <c r="AI48" s="132">
        <f t="shared" si="61"/>
        <v>10.402848280921212</v>
      </c>
    </row>
    <row r="49" spans="1:35" x14ac:dyDescent="0.35">
      <c r="A49" s="64" t="s">
        <v>28</v>
      </c>
      <c r="B49" s="153"/>
      <c r="C49" s="156"/>
      <c r="D49" s="159"/>
      <c r="E49" s="162"/>
      <c r="F49" s="65" t="s">
        <v>4</v>
      </c>
      <c r="G49" s="66">
        <v>1325099.9999929999</v>
      </c>
      <c r="H49" s="178"/>
      <c r="I49" s="67">
        <f t="shared" si="70"/>
        <v>184.56169350437773</v>
      </c>
      <c r="J49" s="67">
        <f t="shared" si="77"/>
        <v>2.7577703816299675</v>
      </c>
      <c r="K49" s="70">
        <f t="shared" si="71"/>
        <v>3.4472129770374593</v>
      </c>
      <c r="L49" s="150"/>
      <c r="M49" s="67">
        <f>I49*L$46</f>
        <v>2.6492068503198611</v>
      </c>
      <c r="N49" s="70">
        <f t="shared" si="72"/>
        <v>3.3115085628998262</v>
      </c>
      <c r="O49" s="67">
        <v>2.3461698360432011</v>
      </c>
      <c r="P49" s="70">
        <f t="shared" si="73"/>
        <v>2.9327122950540012</v>
      </c>
      <c r="Q49" s="72">
        <v>0</v>
      </c>
      <c r="R49" s="72">
        <v>0</v>
      </c>
      <c r="S49" s="72">
        <f t="shared" si="6"/>
        <v>0</v>
      </c>
      <c r="T49" s="69">
        <f t="shared" si="74"/>
        <v>0</v>
      </c>
      <c r="U49" s="73"/>
      <c r="V49" s="74">
        <f>IF(W48&gt;AH48,W48-AH48,0)</f>
        <v>0</v>
      </c>
      <c r="W49" s="75">
        <f t="shared" si="60"/>
        <v>9.6914338349912867</v>
      </c>
      <c r="X49" s="165"/>
      <c r="Y49" s="76">
        <v>26.664000000000001</v>
      </c>
      <c r="Z49" s="171"/>
      <c r="AA49" s="77">
        <f>Y49*Z$46</f>
        <v>24.797520000000002</v>
      </c>
      <c r="AB49" s="203"/>
      <c r="AC49" s="123">
        <f t="shared" si="75"/>
        <v>18.598140000000001</v>
      </c>
      <c r="AD49" s="74">
        <v>0</v>
      </c>
      <c r="AE49" s="200"/>
      <c r="AF49" s="107">
        <f t="shared" si="76"/>
        <v>0</v>
      </c>
      <c r="AG49" s="73">
        <v>0</v>
      </c>
      <c r="AH49" s="75">
        <f t="shared" si="10"/>
        <v>18.598140000000001</v>
      </c>
      <c r="AI49" s="132">
        <f t="shared" si="61"/>
        <v>8.906706165008714</v>
      </c>
    </row>
    <row r="50" spans="1:35" x14ac:dyDescent="0.35">
      <c r="A50" s="79" t="s">
        <v>28</v>
      </c>
      <c r="B50" s="154"/>
      <c r="C50" s="157"/>
      <c r="D50" s="160"/>
      <c r="E50" s="163"/>
      <c r="F50" s="80" t="s">
        <v>40</v>
      </c>
      <c r="G50" s="81">
        <v>1343700.000001</v>
      </c>
      <c r="H50" s="179"/>
      <c r="I50" s="82">
        <f t="shared" si="70"/>
        <v>187.15232628731945</v>
      </c>
      <c r="J50" s="82">
        <f t="shared" si="77"/>
        <v>2.5906327829417251</v>
      </c>
      <c r="K50" s="83">
        <f t="shared" si="71"/>
        <v>3.2382909786771563</v>
      </c>
      <c r="L50" s="151"/>
      <c r="M50" s="82">
        <f>I50*L$46</f>
        <v>2.6863929098152979</v>
      </c>
      <c r="N50" s="83">
        <f t="shared" si="72"/>
        <v>3.3579911372691225</v>
      </c>
      <c r="O50" s="82">
        <v>2.3262436085174536</v>
      </c>
      <c r="P50" s="83">
        <f t="shared" si="73"/>
        <v>2.9078045106468169</v>
      </c>
      <c r="Q50" s="85">
        <v>0</v>
      </c>
      <c r="R50" s="85">
        <v>0</v>
      </c>
      <c r="S50" s="85">
        <f t="shared" si="6"/>
        <v>0</v>
      </c>
      <c r="T50" s="86">
        <f t="shared" si="74"/>
        <v>0</v>
      </c>
      <c r="U50" s="87"/>
      <c r="V50" s="88">
        <f>IF(W49&gt;AH49,W49-AH49,0)</f>
        <v>0</v>
      </c>
      <c r="W50" s="89">
        <f t="shared" si="60"/>
        <v>9.5040866265930966</v>
      </c>
      <c r="X50" s="166"/>
      <c r="Y50" s="90">
        <v>26.664000000000001</v>
      </c>
      <c r="Z50" s="172"/>
      <c r="AA50" s="91">
        <f>Y50*Z$46</f>
        <v>24.797520000000002</v>
      </c>
      <c r="AB50" s="204"/>
      <c r="AC50" s="124">
        <f t="shared" si="75"/>
        <v>18.598140000000001</v>
      </c>
      <c r="AD50" s="88">
        <v>0</v>
      </c>
      <c r="AE50" s="201"/>
      <c r="AF50" s="125">
        <f t="shared" si="76"/>
        <v>0</v>
      </c>
      <c r="AG50" s="87">
        <v>0</v>
      </c>
      <c r="AH50" s="89">
        <f t="shared" si="10"/>
        <v>18.598140000000001</v>
      </c>
      <c r="AI50" s="133">
        <f t="shared" si="61"/>
        <v>9.0940533734069042</v>
      </c>
    </row>
    <row r="51" spans="1:35" ht="14.5" customHeight="1" x14ac:dyDescent="0.35">
      <c r="A51" s="92" t="s">
        <v>42</v>
      </c>
      <c r="B51" s="152"/>
      <c r="C51" s="155">
        <v>7329</v>
      </c>
      <c r="D51" s="158">
        <v>5501.4</v>
      </c>
      <c r="E51" s="161">
        <v>1.23</v>
      </c>
      <c r="F51" s="102" t="s">
        <v>1</v>
      </c>
      <c r="G51" s="66">
        <v>1267400</v>
      </c>
      <c r="H51" s="180">
        <v>4.1561704255828908E-3</v>
      </c>
      <c r="I51" s="67">
        <f>G51*H$51</f>
        <v>5267.5303973837554</v>
      </c>
      <c r="J51" s="68">
        <f>IF(I51&gt;D51,I51-D51,0)</f>
        <v>0</v>
      </c>
      <c r="K51" s="69">
        <f>J51*$E$51</f>
        <v>0</v>
      </c>
      <c r="L51" s="149">
        <v>2.0771369848100723E-2</v>
      </c>
      <c r="M51" s="67">
        <f>I51*L$51</f>
        <v>109.41382207017095</v>
      </c>
      <c r="N51" s="70">
        <f>M51*$E$51</f>
        <v>134.57900114631028</v>
      </c>
      <c r="O51" s="67">
        <v>79.328099226166955</v>
      </c>
      <c r="P51" s="70">
        <f>O51*$E$51</f>
        <v>97.573562048185352</v>
      </c>
      <c r="Q51" s="103">
        <v>87.6</v>
      </c>
      <c r="R51" s="72">
        <v>204.59</v>
      </c>
      <c r="S51" s="72">
        <f t="shared" si="6"/>
        <v>292.19</v>
      </c>
      <c r="T51" s="70">
        <f>S51*$E$51</f>
        <v>359.39369999999997</v>
      </c>
      <c r="U51" s="73">
        <v>365</v>
      </c>
      <c r="V51" s="74">
        <v>0</v>
      </c>
      <c r="W51" s="75">
        <f t="shared" si="60"/>
        <v>956.54626319449562</v>
      </c>
      <c r="X51" s="181" t="s">
        <v>52</v>
      </c>
      <c r="Y51" s="76">
        <v>598</v>
      </c>
      <c r="Z51" s="170">
        <v>0.81</v>
      </c>
      <c r="AA51" s="77">
        <f>Y51*Z$51</f>
        <v>484.38000000000005</v>
      </c>
      <c r="AB51" s="202">
        <v>1</v>
      </c>
      <c r="AC51" s="126">
        <f>AA51*AB$51</f>
        <v>484.38000000000005</v>
      </c>
      <c r="AD51" s="74">
        <v>0</v>
      </c>
      <c r="AE51" s="199"/>
      <c r="AF51" s="127">
        <f>AD51*AE$51</f>
        <v>0</v>
      </c>
      <c r="AG51" s="73">
        <v>0</v>
      </c>
      <c r="AH51" s="75">
        <f t="shared" si="10"/>
        <v>484.38000000000005</v>
      </c>
      <c r="AI51" s="132">
        <f t="shared" si="61"/>
        <v>-472.16626319449557</v>
      </c>
    </row>
    <row r="52" spans="1:35" x14ac:dyDescent="0.35">
      <c r="A52" s="64" t="s">
        <v>42</v>
      </c>
      <c r="B52" s="153"/>
      <c r="C52" s="156"/>
      <c r="D52" s="159"/>
      <c r="E52" s="162"/>
      <c r="F52" s="65" t="s">
        <v>2</v>
      </c>
      <c r="G52" s="66">
        <v>1288000.0000109999</v>
      </c>
      <c r="H52" s="178"/>
      <c r="I52" s="67">
        <f t="shared" ref="I52:I55" si="78">G52*H$51</f>
        <v>5353.1475081964809</v>
      </c>
      <c r="J52" s="67">
        <f>I52-I51</f>
        <v>85.617110812725514</v>
      </c>
      <c r="K52" s="70">
        <f t="shared" ref="K52:K55" si="79">J52*$E$51</f>
        <v>105.30904629965238</v>
      </c>
      <c r="L52" s="150"/>
      <c r="M52" s="67">
        <f>I52*L$51</f>
        <v>111.1922067441879</v>
      </c>
      <c r="N52" s="70">
        <f t="shared" ref="N52:N55" si="80">M52*$E$51</f>
        <v>136.76641429535113</v>
      </c>
      <c r="O52" s="67">
        <v>80.136608114702739</v>
      </c>
      <c r="P52" s="70">
        <f t="shared" ref="P52:P55" si="81">O52*$E$51</f>
        <v>98.56802798108437</v>
      </c>
      <c r="Q52" s="72">
        <v>0</v>
      </c>
      <c r="R52" s="72">
        <v>28.2</v>
      </c>
      <c r="S52" s="72">
        <f t="shared" si="6"/>
        <v>28.2</v>
      </c>
      <c r="T52" s="70">
        <f t="shared" ref="T52:T55" si="82">S52*$E$51</f>
        <v>34.686</v>
      </c>
      <c r="U52" s="73"/>
      <c r="V52" s="78">
        <f>IF(W51&gt;AH51,W51-AH51,0)</f>
        <v>472.16626319449557</v>
      </c>
      <c r="W52" s="75">
        <f t="shared" si="60"/>
        <v>847.49575177058341</v>
      </c>
      <c r="X52" s="182"/>
      <c r="Y52" s="76">
        <v>750</v>
      </c>
      <c r="Z52" s="171"/>
      <c r="AA52" s="77">
        <f>Y52*Z$51</f>
        <v>607.5</v>
      </c>
      <c r="AB52" s="203"/>
      <c r="AC52" s="123">
        <f t="shared" ref="AC52:AC55" si="83">AA52*AB$51</f>
        <v>607.5</v>
      </c>
      <c r="AD52" s="74">
        <v>0</v>
      </c>
      <c r="AE52" s="200"/>
      <c r="AF52" s="107">
        <f t="shared" ref="AF52:AF55" si="84">AD52*AE$51</f>
        <v>0</v>
      </c>
      <c r="AG52" s="73">
        <v>0</v>
      </c>
      <c r="AH52" s="75">
        <f t="shared" si="10"/>
        <v>607.5</v>
      </c>
      <c r="AI52" s="132">
        <f t="shared" si="61"/>
        <v>-239.99575177058341</v>
      </c>
    </row>
    <row r="53" spans="1:35" x14ac:dyDescent="0.35">
      <c r="A53" s="64" t="s">
        <v>42</v>
      </c>
      <c r="B53" s="153"/>
      <c r="C53" s="156"/>
      <c r="D53" s="159"/>
      <c r="E53" s="162"/>
      <c r="F53" s="65" t="s">
        <v>3</v>
      </c>
      <c r="G53" s="66">
        <v>1305299.9999860001</v>
      </c>
      <c r="H53" s="178"/>
      <c r="I53" s="67">
        <f t="shared" si="78"/>
        <v>5425.0492564551614</v>
      </c>
      <c r="J53" s="67">
        <f t="shared" ref="J53:J55" si="85">I53-I52</f>
        <v>71.901748258680527</v>
      </c>
      <c r="K53" s="70">
        <f t="shared" si="79"/>
        <v>88.439150358177045</v>
      </c>
      <c r="L53" s="150"/>
      <c r="M53" s="67">
        <f>I53*L$51</f>
        <v>112.68570454999399</v>
      </c>
      <c r="N53" s="70">
        <f t="shared" si="80"/>
        <v>138.60341659649259</v>
      </c>
      <c r="O53" s="67">
        <v>80.816592353788167</v>
      </c>
      <c r="P53" s="70">
        <f t="shared" si="81"/>
        <v>99.404408595159438</v>
      </c>
      <c r="Q53" s="72">
        <v>0</v>
      </c>
      <c r="R53" s="72">
        <v>30</v>
      </c>
      <c r="S53" s="72">
        <f t="shared" si="6"/>
        <v>30</v>
      </c>
      <c r="T53" s="70">
        <f t="shared" si="82"/>
        <v>36.9</v>
      </c>
      <c r="U53" s="73"/>
      <c r="V53" s="78">
        <f>IF(W52&gt;AH52,W52-AH52,0)</f>
        <v>239.99575177058341</v>
      </c>
      <c r="W53" s="75">
        <f t="shared" si="60"/>
        <v>603.34272732041245</v>
      </c>
      <c r="X53" s="182"/>
      <c r="Y53" s="76">
        <v>750</v>
      </c>
      <c r="Z53" s="171"/>
      <c r="AA53" s="77">
        <f>Y53*Z$51</f>
        <v>607.5</v>
      </c>
      <c r="AB53" s="203"/>
      <c r="AC53" s="123">
        <f t="shared" si="83"/>
        <v>607.5</v>
      </c>
      <c r="AD53" s="74">
        <v>0</v>
      </c>
      <c r="AE53" s="200"/>
      <c r="AF53" s="107">
        <f t="shared" si="84"/>
        <v>0</v>
      </c>
      <c r="AG53" s="73">
        <v>0</v>
      </c>
      <c r="AH53" s="75">
        <f t="shared" si="10"/>
        <v>607.5</v>
      </c>
      <c r="AI53" s="132">
        <f t="shared" si="61"/>
        <v>4.1572726795875496</v>
      </c>
    </row>
    <row r="54" spans="1:35" x14ac:dyDescent="0.35">
      <c r="A54" s="64" t="s">
        <v>42</v>
      </c>
      <c r="B54" s="153"/>
      <c r="C54" s="156"/>
      <c r="D54" s="159"/>
      <c r="E54" s="162"/>
      <c r="F54" s="65" t="s">
        <v>4</v>
      </c>
      <c r="G54" s="66">
        <v>1325099.9999929999</v>
      </c>
      <c r="H54" s="178"/>
      <c r="I54" s="67">
        <f t="shared" si="78"/>
        <v>5507.3414309107948</v>
      </c>
      <c r="J54" s="67">
        <f t="shared" si="85"/>
        <v>82.292174455633358</v>
      </c>
      <c r="K54" s="70">
        <f t="shared" si="79"/>
        <v>101.21937458042903</v>
      </c>
      <c r="L54" s="150"/>
      <c r="M54" s="67">
        <f>I54*L$51</f>
        <v>114.39502574121637</v>
      </c>
      <c r="N54" s="70">
        <f t="shared" si="80"/>
        <v>140.70588166169614</v>
      </c>
      <c r="O54" s="67">
        <v>81.310352037712022</v>
      </c>
      <c r="P54" s="70">
        <f t="shared" si="81"/>
        <v>100.01173300638578</v>
      </c>
      <c r="Q54" s="72">
        <v>0</v>
      </c>
      <c r="R54" s="72">
        <v>582</v>
      </c>
      <c r="S54" s="72">
        <f t="shared" si="6"/>
        <v>582</v>
      </c>
      <c r="T54" s="70">
        <f t="shared" si="82"/>
        <v>715.86</v>
      </c>
      <c r="U54" s="73"/>
      <c r="V54" s="74">
        <f>IF(W53&gt;AH53,W53-AH53,0)</f>
        <v>0</v>
      </c>
      <c r="W54" s="75">
        <f t="shared" si="60"/>
        <v>1057.796989248511</v>
      </c>
      <c r="X54" s="182"/>
      <c r="Y54" s="76">
        <v>750</v>
      </c>
      <c r="Z54" s="171"/>
      <c r="AA54" s="77">
        <f>Y54*Z$51</f>
        <v>607.5</v>
      </c>
      <c r="AB54" s="203"/>
      <c r="AC54" s="123">
        <f t="shared" si="83"/>
        <v>607.5</v>
      </c>
      <c r="AD54" s="74">
        <v>0</v>
      </c>
      <c r="AE54" s="200"/>
      <c r="AF54" s="107">
        <f t="shared" si="84"/>
        <v>0</v>
      </c>
      <c r="AG54" s="73">
        <v>0</v>
      </c>
      <c r="AH54" s="75">
        <f t="shared" si="10"/>
        <v>607.5</v>
      </c>
      <c r="AI54" s="132">
        <f t="shared" si="61"/>
        <v>-450.29698924851095</v>
      </c>
    </row>
    <row r="55" spans="1:35" x14ac:dyDescent="0.35">
      <c r="A55" s="79" t="s">
        <v>42</v>
      </c>
      <c r="B55" s="154"/>
      <c r="C55" s="157"/>
      <c r="D55" s="160"/>
      <c r="E55" s="163"/>
      <c r="F55" s="80" t="s">
        <v>40</v>
      </c>
      <c r="G55" s="81">
        <v>1343700.000001</v>
      </c>
      <c r="H55" s="179"/>
      <c r="I55" s="82">
        <f t="shared" si="78"/>
        <v>5584.6462008598864</v>
      </c>
      <c r="J55" s="82">
        <f t="shared" si="85"/>
        <v>77.304769949091678</v>
      </c>
      <c r="K55" s="83">
        <f t="shared" si="79"/>
        <v>95.084867037382764</v>
      </c>
      <c r="L55" s="151"/>
      <c r="M55" s="82">
        <f>I55*L$51</f>
        <v>116.0007517088513</v>
      </c>
      <c r="N55" s="83">
        <f t="shared" si="80"/>
        <v>142.68092460188709</v>
      </c>
      <c r="O55" s="82">
        <v>81.591256497362139</v>
      </c>
      <c r="P55" s="83">
        <f t="shared" si="81"/>
        <v>100.35724549175544</v>
      </c>
      <c r="Q55" s="85">
        <v>0</v>
      </c>
      <c r="R55" s="85">
        <v>0</v>
      </c>
      <c r="S55" s="85">
        <f t="shared" si="6"/>
        <v>0</v>
      </c>
      <c r="T55" s="86">
        <f t="shared" si="82"/>
        <v>0</v>
      </c>
      <c r="U55" s="87"/>
      <c r="V55" s="93">
        <f>IF(W54&gt;AH54,W54-AH54,0)</f>
        <v>450.29698924851095</v>
      </c>
      <c r="W55" s="89">
        <f t="shared" si="60"/>
        <v>788.42002637953624</v>
      </c>
      <c r="X55" s="183"/>
      <c r="Y55" s="90">
        <v>750</v>
      </c>
      <c r="Z55" s="172"/>
      <c r="AA55" s="91">
        <f>Y55*Z$51</f>
        <v>607.5</v>
      </c>
      <c r="AB55" s="204"/>
      <c r="AC55" s="124">
        <f t="shared" si="83"/>
        <v>607.5</v>
      </c>
      <c r="AD55" s="88">
        <v>0</v>
      </c>
      <c r="AE55" s="201"/>
      <c r="AF55" s="125">
        <f t="shared" si="84"/>
        <v>0</v>
      </c>
      <c r="AG55" s="87">
        <v>0</v>
      </c>
      <c r="AH55" s="89">
        <f t="shared" si="10"/>
        <v>607.5</v>
      </c>
      <c r="AI55" s="133">
        <f t="shared" si="61"/>
        <v>-180.92002637953624</v>
      </c>
    </row>
    <row r="56" spans="1:35" x14ac:dyDescent="0.35">
      <c r="A56" s="92" t="s">
        <v>43</v>
      </c>
      <c r="B56" s="152"/>
      <c r="C56" s="155">
        <v>669</v>
      </c>
      <c r="D56" s="158">
        <v>507.7</v>
      </c>
      <c r="E56" s="161">
        <v>1.35</v>
      </c>
      <c r="F56" s="102" t="s">
        <v>1</v>
      </c>
      <c r="G56" s="66">
        <v>1267400</v>
      </c>
      <c r="H56" s="180">
        <v>3.9948791192883401E-4</v>
      </c>
      <c r="I56" s="67">
        <f>G56*H$56</f>
        <v>506.31097957860425</v>
      </c>
      <c r="J56" s="68">
        <f>IF(I56&gt;D56,I56-D56,0)</f>
        <v>0</v>
      </c>
      <c r="K56" s="69">
        <f>J56*$E$56</f>
        <v>0</v>
      </c>
      <c r="L56" s="149">
        <v>2.0315082660892828E-2</v>
      </c>
      <c r="M56" s="67">
        <f>I56*L$56</f>
        <v>10.285749402256966</v>
      </c>
      <c r="N56" s="70">
        <f>M56*$E$56</f>
        <v>13.885761693046906</v>
      </c>
      <c r="O56" s="67">
        <v>12.578220385992658</v>
      </c>
      <c r="P56" s="70">
        <f>O56*$E$56</f>
        <v>16.98059752109009</v>
      </c>
      <c r="Q56" s="72">
        <v>0</v>
      </c>
      <c r="R56" s="72">
        <v>61.23</v>
      </c>
      <c r="S56" s="72">
        <f t="shared" si="6"/>
        <v>61.23</v>
      </c>
      <c r="T56" s="70">
        <f>S56*$E$56</f>
        <v>82.660499999999999</v>
      </c>
      <c r="U56" s="73">
        <v>30</v>
      </c>
      <c r="V56" s="74">
        <v>0</v>
      </c>
      <c r="W56" s="75">
        <f t="shared" si="60"/>
        <v>143.526859214137</v>
      </c>
      <c r="X56" s="164" t="s">
        <v>53</v>
      </c>
      <c r="Y56" s="76">
        <v>31.729600000000001</v>
      </c>
      <c r="Z56" s="170">
        <v>1</v>
      </c>
      <c r="AA56" s="77">
        <f>Y56*Z$56</f>
        <v>31.729600000000001</v>
      </c>
      <c r="AB56" s="202">
        <v>1</v>
      </c>
      <c r="AC56" s="126">
        <f>AA56*AB$56</f>
        <v>31.729600000000001</v>
      </c>
      <c r="AD56" s="74">
        <v>0</v>
      </c>
      <c r="AE56" s="199"/>
      <c r="AF56" s="127">
        <f>AD56*AE$56</f>
        <v>0</v>
      </c>
      <c r="AG56" s="73">
        <v>0</v>
      </c>
      <c r="AH56" s="75">
        <f t="shared" si="10"/>
        <v>31.729600000000001</v>
      </c>
      <c r="AI56" s="132">
        <f t="shared" si="61"/>
        <v>-111.797259214137</v>
      </c>
    </row>
    <row r="57" spans="1:35" x14ac:dyDescent="0.35">
      <c r="A57" s="64" t="s">
        <v>43</v>
      </c>
      <c r="B57" s="153"/>
      <c r="C57" s="156"/>
      <c r="D57" s="159"/>
      <c r="E57" s="162"/>
      <c r="F57" s="65" t="s">
        <v>2</v>
      </c>
      <c r="G57" s="66">
        <v>1288000.0000109999</v>
      </c>
      <c r="H57" s="178"/>
      <c r="I57" s="67">
        <f t="shared" ref="I57:I60" si="86">G57*H$56</f>
        <v>514.54043056873252</v>
      </c>
      <c r="J57" s="67">
        <f>I57-I56</f>
        <v>8.2294509901282709</v>
      </c>
      <c r="K57" s="70">
        <f t="shared" ref="K57:K60" si="87">J57*$E$56</f>
        <v>11.109758836673166</v>
      </c>
      <c r="L57" s="150"/>
      <c r="M57" s="67">
        <f>I57*L$56</f>
        <v>10.452931379375189</v>
      </c>
      <c r="N57" s="70">
        <f t="shared" ref="N57:N60" si="88">M57*$E$56</f>
        <v>14.111457362156505</v>
      </c>
      <c r="O57" s="67">
        <v>12.686160095340464</v>
      </c>
      <c r="P57" s="70">
        <f t="shared" ref="P57:P60" si="89">O57*$E$56</f>
        <v>17.126316128709625</v>
      </c>
      <c r="Q57" s="72">
        <v>0</v>
      </c>
      <c r="R57" s="72">
        <v>0</v>
      </c>
      <c r="S57" s="72">
        <f t="shared" si="6"/>
        <v>0</v>
      </c>
      <c r="T57" s="69">
        <f t="shared" ref="T57:T60" si="90">S57*$E$56</f>
        <v>0</v>
      </c>
      <c r="U57" s="73"/>
      <c r="V57" s="78">
        <f>IF(W56&gt;AH56,W56-AH56,0)</f>
        <v>111.797259214137</v>
      </c>
      <c r="W57" s="75">
        <f t="shared" si="60"/>
        <v>154.14479154167628</v>
      </c>
      <c r="X57" s="165"/>
      <c r="Y57" s="76">
        <v>37.6524</v>
      </c>
      <c r="Z57" s="171"/>
      <c r="AA57" s="77">
        <f>Y57*Z$56</f>
        <v>37.6524</v>
      </c>
      <c r="AB57" s="203"/>
      <c r="AC57" s="123">
        <f t="shared" ref="AC57:AC60" si="91">AA57*AB$56</f>
        <v>37.6524</v>
      </c>
      <c r="AD57" s="74">
        <v>0</v>
      </c>
      <c r="AE57" s="200"/>
      <c r="AF57" s="107">
        <f t="shared" ref="AF57:AF60" si="92">AD57*AE$56</f>
        <v>0</v>
      </c>
      <c r="AG57" s="73">
        <v>0</v>
      </c>
      <c r="AH57" s="75">
        <f t="shared" si="10"/>
        <v>37.6524</v>
      </c>
      <c r="AI57" s="132">
        <f t="shared" si="61"/>
        <v>-116.49239154167628</v>
      </c>
    </row>
    <row r="58" spans="1:35" x14ac:dyDescent="0.35">
      <c r="A58" s="64" t="s">
        <v>43</v>
      </c>
      <c r="B58" s="153"/>
      <c r="C58" s="156"/>
      <c r="D58" s="159"/>
      <c r="E58" s="162"/>
      <c r="F58" s="65" t="s">
        <v>3</v>
      </c>
      <c r="G58" s="66">
        <v>1305299.9999860001</v>
      </c>
      <c r="H58" s="178"/>
      <c r="I58" s="67">
        <f t="shared" si="86"/>
        <v>521.45157143511426</v>
      </c>
      <c r="J58" s="67">
        <f t="shared" ref="J58:J60" si="93">I58-I57</f>
        <v>6.9111408663817429</v>
      </c>
      <c r="K58" s="70">
        <f t="shared" si="87"/>
        <v>9.3300401696153532</v>
      </c>
      <c r="L58" s="150"/>
      <c r="M58" s="67">
        <f>I58*L$56</f>
        <v>10.593331777356807</v>
      </c>
      <c r="N58" s="70">
        <f t="shared" si="88"/>
        <v>14.300997899431691</v>
      </c>
      <c r="O58" s="67">
        <v>12.507244087150113</v>
      </c>
      <c r="P58" s="70">
        <f t="shared" si="89"/>
        <v>16.884779517652653</v>
      </c>
      <c r="Q58" s="72">
        <v>0</v>
      </c>
      <c r="R58" s="72">
        <v>0</v>
      </c>
      <c r="S58" s="72">
        <f t="shared" si="6"/>
        <v>0</v>
      </c>
      <c r="T58" s="69">
        <f t="shared" si="90"/>
        <v>0</v>
      </c>
      <c r="U58" s="73"/>
      <c r="V58" s="78">
        <f>IF(W57&gt;AH57,W57-AH57,0)</f>
        <v>116.49239154167628</v>
      </c>
      <c r="W58" s="75">
        <f t="shared" si="60"/>
        <v>157.008209128376</v>
      </c>
      <c r="X58" s="165"/>
      <c r="Y58" s="76">
        <v>37.6524</v>
      </c>
      <c r="Z58" s="171"/>
      <c r="AA58" s="77">
        <f>Y58*Z$56</f>
        <v>37.6524</v>
      </c>
      <c r="AB58" s="203"/>
      <c r="AC58" s="123">
        <f t="shared" si="91"/>
        <v>37.6524</v>
      </c>
      <c r="AD58" s="74">
        <v>0</v>
      </c>
      <c r="AE58" s="200"/>
      <c r="AF58" s="107">
        <f t="shared" si="92"/>
        <v>0</v>
      </c>
      <c r="AG58" s="73">
        <v>0</v>
      </c>
      <c r="AH58" s="75">
        <f t="shared" si="10"/>
        <v>37.6524</v>
      </c>
      <c r="AI58" s="132">
        <f t="shared" si="61"/>
        <v>-119.35580912837599</v>
      </c>
    </row>
    <row r="59" spans="1:35" x14ac:dyDescent="0.35">
      <c r="A59" s="64" t="s">
        <v>43</v>
      </c>
      <c r="B59" s="153"/>
      <c r="C59" s="156"/>
      <c r="D59" s="159"/>
      <c r="E59" s="162"/>
      <c r="F59" s="65" t="s">
        <v>4</v>
      </c>
      <c r="G59" s="66">
        <v>1325099.9999929999</v>
      </c>
      <c r="H59" s="178"/>
      <c r="I59" s="67">
        <f t="shared" si="86"/>
        <v>529.36143209410147</v>
      </c>
      <c r="J59" s="67">
        <f t="shared" si="93"/>
        <v>7.9098606589872134</v>
      </c>
      <c r="K59" s="70">
        <f t="shared" si="87"/>
        <v>10.678311889632738</v>
      </c>
      <c r="L59" s="150"/>
      <c r="M59" s="67">
        <f>I59*L$56</f>
        <v>10.754021250480276</v>
      </c>
      <c r="N59" s="70">
        <f t="shared" si="88"/>
        <v>14.517928688148373</v>
      </c>
      <c r="O59" s="67">
        <v>12.159988089872794</v>
      </c>
      <c r="P59" s="70">
        <f t="shared" si="89"/>
        <v>16.415983921328273</v>
      </c>
      <c r="Q59" s="72">
        <v>0</v>
      </c>
      <c r="R59" s="72">
        <v>0</v>
      </c>
      <c r="S59" s="72">
        <f t="shared" si="6"/>
        <v>0</v>
      </c>
      <c r="T59" s="69">
        <f t="shared" si="90"/>
        <v>0</v>
      </c>
      <c r="U59" s="73"/>
      <c r="V59" s="78">
        <f>IF(W58&gt;AH58,W58-AH58,0)</f>
        <v>119.35580912837599</v>
      </c>
      <c r="W59" s="75">
        <f t="shared" si="60"/>
        <v>160.9680336274854</v>
      </c>
      <c r="X59" s="165"/>
      <c r="Y59" s="76">
        <v>37.6524</v>
      </c>
      <c r="Z59" s="171"/>
      <c r="AA59" s="77">
        <f>Y59*Z$56</f>
        <v>37.6524</v>
      </c>
      <c r="AB59" s="203"/>
      <c r="AC59" s="123">
        <f t="shared" si="91"/>
        <v>37.6524</v>
      </c>
      <c r="AD59" s="74">
        <v>0</v>
      </c>
      <c r="AE59" s="200"/>
      <c r="AF59" s="107">
        <f t="shared" si="92"/>
        <v>0</v>
      </c>
      <c r="AG59" s="73">
        <v>0</v>
      </c>
      <c r="AH59" s="75">
        <f t="shared" si="10"/>
        <v>37.6524</v>
      </c>
      <c r="AI59" s="132">
        <f t="shared" si="61"/>
        <v>-123.3156336274854</v>
      </c>
    </row>
    <row r="60" spans="1:35" x14ac:dyDescent="0.35">
      <c r="A60" s="79" t="s">
        <v>43</v>
      </c>
      <c r="B60" s="154"/>
      <c r="C60" s="157"/>
      <c r="D60" s="160"/>
      <c r="E60" s="163"/>
      <c r="F60" s="80" t="s">
        <v>40</v>
      </c>
      <c r="G60" s="81">
        <v>1343700.000001</v>
      </c>
      <c r="H60" s="179"/>
      <c r="I60" s="82">
        <f t="shared" si="86"/>
        <v>536.79190725917374</v>
      </c>
      <c r="J60" s="82">
        <f t="shared" si="93"/>
        <v>7.4304751650722665</v>
      </c>
      <c r="K60" s="83">
        <f t="shared" si="87"/>
        <v>10.03114147284756</v>
      </c>
      <c r="L60" s="151"/>
      <c r="M60" s="82">
        <f>I60*L$56</f>
        <v>10.904971967668432</v>
      </c>
      <c r="N60" s="83">
        <f t="shared" si="88"/>
        <v>14.721712156352384</v>
      </c>
      <c r="O60" s="82">
        <v>11.718118602989694</v>
      </c>
      <c r="P60" s="83">
        <f t="shared" si="89"/>
        <v>15.819460114036088</v>
      </c>
      <c r="Q60" s="85">
        <v>0</v>
      </c>
      <c r="R60" s="85">
        <v>0</v>
      </c>
      <c r="S60" s="85">
        <f t="shared" si="6"/>
        <v>0</v>
      </c>
      <c r="T60" s="86">
        <f t="shared" si="90"/>
        <v>0</v>
      </c>
      <c r="U60" s="87"/>
      <c r="V60" s="93">
        <f>IF(W59&gt;AH59,W59-AH59,0)</f>
        <v>123.3156336274854</v>
      </c>
      <c r="W60" s="89">
        <f t="shared" si="60"/>
        <v>163.88794737072143</v>
      </c>
      <c r="X60" s="166"/>
      <c r="Y60" s="90">
        <v>37.6524</v>
      </c>
      <c r="Z60" s="172"/>
      <c r="AA60" s="91">
        <f>Y60*Z$56</f>
        <v>37.6524</v>
      </c>
      <c r="AB60" s="204"/>
      <c r="AC60" s="124">
        <f t="shared" si="91"/>
        <v>37.6524</v>
      </c>
      <c r="AD60" s="88">
        <v>0</v>
      </c>
      <c r="AE60" s="201"/>
      <c r="AF60" s="125">
        <f t="shared" si="92"/>
        <v>0</v>
      </c>
      <c r="AG60" s="87">
        <v>0</v>
      </c>
      <c r="AH60" s="89">
        <f t="shared" si="10"/>
        <v>37.6524</v>
      </c>
      <c r="AI60" s="133">
        <f t="shared" si="61"/>
        <v>-126.23554737072143</v>
      </c>
    </row>
    <row r="61" spans="1:35" x14ac:dyDescent="0.35">
      <c r="A61" s="92" t="s">
        <v>29</v>
      </c>
      <c r="B61" s="152"/>
      <c r="C61" s="155">
        <v>7</v>
      </c>
      <c r="D61" s="158">
        <v>5.2</v>
      </c>
      <c r="E61" s="161">
        <v>1.1399999999999999</v>
      </c>
      <c r="F61" s="102" t="s">
        <v>1</v>
      </c>
      <c r="G61" s="66">
        <v>1267400</v>
      </c>
      <c r="H61" s="180">
        <v>5.8990976545597153E-6</v>
      </c>
      <c r="I61" s="67">
        <f>G61*H$61</f>
        <v>7.4765163673889834</v>
      </c>
      <c r="J61" s="67">
        <f>I61-D61</f>
        <v>2.2765163673889832</v>
      </c>
      <c r="K61" s="70">
        <f>J61*$E$61</f>
        <v>2.5952286588234408</v>
      </c>
      <c r="L61" s="149">
        <v>1.1001463201572395E-2</v>
      </c>
      <c r="M61" s="67">
        <f>I61*L$61</f>
        <v>8.2252619691783616E-2</v>
      </c>
      <c r="N61" s="70">
        <f>M61*$E$61</f>
        <v>9.3767986448633309E-2</v>
      </c>
      <c r="O61" s="68">
        <v>0</v>
      </c>
      <c r="P61" s="69">
        <f>O61*$E$61</f>
        <v>0</v>
      </c>
      <c r="Q61" s="103">
        <v>2.1</v>
      </c>
      <c r="R61" s="72">
        <v>0</v>
      </c>
      <c r="S61" s="72">
        <f t="shared" si="6"/>
        <v>2.1</v>
      </c>
      <c r="T61" s="70">
        <f>S61*$E$61</f>
        <v>2.3939999999999997</v>
      </c>
      <c r="U61" s="73">
        <v>2</v>
      </c>
      <c r="V61" s="74">
        <v>0</v>
      </c>
      <c r="W61" s="75">
        <f t="shared" si="60"/>
        <v>7.0829966452720736</v>
      </c>
      <c r="X61" s="164" t="s">
        <v>54</v>
      </c>
      <c r="Y61" s="95">
        <v>0</v>
      </c>
      <c r="Z61" s="170">
        <v>0.88</v>
      </c>
      <c r="AA61" s="96">
        <f>Y61*Z$61</f>
        <v>0</v>
      </c>
      <c r="AB61" s="202">
        <v>0.96</v>
      </c>
      <c r="AC61" s="127">
        <f>AA61*AB$61</f>
        <v>0</v>
      </c>
      <c r="AD61" s="74">
        <v>0</v>
      </c>
      <c r="AE61" s="199"/>
      <c r="AF61" s="127">
        <f>AD61*AE$61</f>
        <v>0</v>
      </c>
      <c r="AG61" s="73">
        <v>0</v>
      </c>
      <c r="AH61" s="134">
        <f t="shared" si="10"/>
        <v>0</v>
      </c>
      <c r="AI61" s="132">
        <f t="shared" si="61"/>
        <v>-7.0829966452720736</v>
      </c>
    </row>
    <row r="62" spans="1:35" x14ac:dyDescent="0.35">
      <c r="A62" s="64" t="s">
        <v>29</v>
      </c>
      <c r="B62" s="153"/>
      <c r="C62" s="156"/>
      <c r="D62" s="159"/>
      <c r="E62" s="162"/>
      <c r="F62" s="65" t="s">
        <v>2</v>
      </c>
      <c r="G62" s="66">
        <v>1288000.0000109999</v>
      </c>
      <c r="H62" s="178"/>
      <c r="I62" s="67">
        <f t="shared" ref="I62:I65" si="94">G62*H$61</f>
        <v>7.5980377791378029</v>
      </c>
      <c r="J62" s="67">
        <f>I62-I61</f>
        <v>0.12152141174881947</v>
      </c>
      <c r="K62" s="70">
        <f t="shared" ref="K62:K65" si="95">J62*$E$61</f>
        <v>0.13853440939365419</v>
      </c>
      <c r="L62" s="150"/>
      <c r="M62" s="67">
        <f>I62*L$61</f>
        <v>8.3589533031341381E-2</v>
      </c>
      <c r="N62" s="70">
        <f t="shared" ref="N62:N65" si="96">M62*$E$61</f>
        <v>9.5292067655729173E-2</v>
      </c>
      <c r="O62" s="67">
        <v>6.4281107895824738E-5</v>
      </c>
      <c r="P62" s="70">
        <f t="shared" ref="P62:P65" si="97">O62*$E$61</f>
        <v>7.3280463001240202E-5</v>
      </c>
      <c r="Q62" s="72">
        <v>0</v>
      </c>
      <c r="R62" s="72">
        <v>0</v>
      </c>
      <c r="S62" s="72">
        <f t="shared" si="6"/>
        <v>0</v>
      </c>
      <c r="T62" s="69">
        <f t="shared" ref="T62:T65" si="98">S62*$E$61</f>
        <v>0</v>
      </c>
      <c r="U62" s="73"/>
      <c r="V62" s="78">
        <f>IF(W61&gt;AH61,W61-AH61,0)</f>
        <v>7.0829966452720736</v>
      </c>
      <c r="W62" s="75">
        <f t="shared" si="60"/>
        <v>7.3168964027844581</v>
      </c>
      <c r="X62" s="165"/>
      <c r="Y62" s="95">
        <v>0</v>
      </c>
      <c r="Z62" s="171"/>
      <c r="AA62" s="96">
        <f>Y62*Z$61</f>
        <v>0</v>
      </c>
      <c r="AB62" s="203"/>
      <c r="AC62" s="107">
        <f t="shared" ref="AC62:AC65" si="99">AA62*AB$61</f>
        <v>0</v>
      </c>
      <c r="AD62" s="74">
        <v>0</v>
      </c>
      <c r="AE62" s="200"/>
      <c r="AF62" s="107">
        <f t="shared" ref="AF62:AF65" si="100">AD62*AE$61</f>
        <v>0</v>
      </c>
      <c r="AG62" s="73">
        <v>0</v>
      </c>
      <c r="AH62" s="134">
        <f t="shared" si="10"/>
        <v>0</v>
      </c>
      <c r="AI62" s="132">
        <f t="shared" si="61"/>
        <v>-7.3168964027844581</v>
      </c>
    </row>
    <row r="63" spans="1:35" x14ac:dyDescent="0.35">
      <c r="A63" s="64" t="s">
        <v>29</v>
      </c>
      <c r="B63" s="153"/>
      <c r="C63" s="156"/>
      <c r="D63" s="159"/>
      <c r="E63" s="162"/>
      <c r="F63" s="65" t="s">
        <v>3</v>
      </c>
      <c r="G63" s="66">
        <v>1305299.9999860001</v>
      </c>
      <c r="H63" s="178"/>
      <c r="I63" s="67">
        <f t="shared" si="94"/>
        <v>7.7000921684142094</v>
      </c>
      <c r="J63" s="67">
        <f t="shared" ref="J63:J65" si="101">I63-I62</f>
        <v>0.10205438927640653</v>
      </c>
      <c r="K63" s="70">
        <f t="shared" si="95"/>
        <v>0.11634200377510344</v>
      </c>
      <c r="L63" s="150"/>
      <c r="M63" s="67">
        <f>I63*L$61</f>
        <v>8.4712280639524712E-2</v>
      </c>
      <c r="N63" s="70">
        <f t="shared" si="96"/>
        <v>9.6571999929058169E-2</v>
      </c>
      <c r="O63" s="67">
        <v>4.1744598491559213E-4</v>
      </c>
      <c r="P63" s="70">
        <f t="shared" si="97"/>
        <v>4.75888422803775E-4</v>
      </c>
      <c r="Q63" s="72">
        <v>0</v>
      </c>
      <c r="R63" s="72">
        <v>0</v>
      </c>
      <c r="S63" s="72">
        <f t="shared" si="6"/>
        <v>0</v>
      </c>
      <c r="T63" s="69">
        <f t="shared" si="98"/>
        <v>0</v>
      </c>
      <c r="U63" s="73"/>
      <c r="V63" s="78">
        <f>IF(W62&gt;AH62,W62-AH62,0)</f>
        <v>7.3168964027844581</v>
      </c>
      <c r="W63" s="75">
        <f t="shared" si="60"/>
        <v>7.5302862949114235</v>
      </c>
      <c r="X63" s="165"/>
      <c r="Y63" s="95">
        <v>0</v>
      </c>
      <c r="Z63" s="171"/>
      <c r="AA63" s="96">
        <f>Y63*Z$61</f>
        <v>0</v>
      </c>
      <c r="AB63" s="203"/>
      <c r="AC63" s="107">
        <f t="shared" si="99"/>
        <v>0</v>
      </c>
      <c r="AD63" s="74">
        <v>0</v>
      </c>
      <c r="AE63" s="200"/>
      <c r="AF63" s="107">
        <f t="shared" si="100"/>
        <v>0</v>
      </c>
      <c r="AG63" s="73">
        <v>0</v>
      </c>
      <c r="AH63" s="134">
        <f t="shared" si="10"/>
        <v>0</v>
      </c>
      <c r="AI63" s="132">
        <f t="shared" si="61"/>
        <v>-7.5302862949114235</v>
      </c>
    </row>
    <row r="64" spans="1:35" x14ac:dyDescent="0.35">
      <c r="A64" s="64" t="s">
        <v>29</v>
      </c>
      <c r="B64" s="153"/>
      <c r="C64" s="156"/>
      <c r="D64" s="159"/>
      <c r="E64" s="162"/>
      <c r="F64" s="65" t="s">
        <v>4</v>
      </c>
      <c r="G64" s="66">
        <v>1325099.9999929999</v>
      </c>
      <c r="H64" s="178"/>
      <c r="I64" s="67">
        <f t="shared" si="94"/>
        <v>7.8168943020157844</v>
      </c>
      <c r="J64" s="67">
        <f t="shared" si="101"/>
        <v>0.11680213360157499</v>
      </c>
      <c r="K64" s="70">
        <f t="shared" si="95"/>
        <v>0.13315443230579546</v>
      </c>
      <c r="L64" s="150"/>
      <c r="M64" s="67">
        <f>I64*L$61</f>
        <v>8.5997275014207591E-2</v>
      </c>
      <c r="N64" s="70">
        <f t="shared" si="96"/>
        <v>9.8036893516196641E-2</v>
      </c>
      <c r="O64" s="67">
        <v>1.1352366460957173E-3</v>
      </c>
      <c r="P64" s="70">
        <f t="shared" si="97"/>
        <v>1.2941697765491175E-3</v>
      </c>
      <c r="Q64" s="72">
        <v>0</v>
      </c>
      <c r="R64" s="72">
        <v>0</v>
      </c>
      <c r="S64" s="72">
        <f t="shared" si="6"/>
        <v>0</v>
      </c>
      <c r="T64" s="69">
        <f t="shared" si="98"/>
        <v>0</v>
      </c>
      <c r="U64" s="73"/>
      <c r="V64" s="78">
        <f>IF(W63&gt;AH63,W63-AH63,0)</f>
        <v>7.5302862949114235</v>
      </c>
      <c r="W64" s="75">
        <f t="shared" si="60"/>
        <v>7.7627717905099649</v>
      </c>
      <c r="X64" s="165"/>
      <c r="Y64" s="76">
        <v>6</v>
      </c>
      <c r="Z64" s="171"/>
      <c r="AA64" s="77">
        <f>Y64*Z$61</f>
        <v>5.28</v>
      </c>
      <c r="AB64" s="203"/>
      <c r="AC64" s="123">
        <f t="shared" si="99"/>
        <v>5.0688000000000004</v>
      </c>
      <c r="AD64" s="74">
        <v>0</v>
      </c>
      <c r="AE64" s="200"/>
      <c r="AF64" s="107">
        <f t="shared" si="100"/>
        <v>0</v>
      </c>
      <c r="AG64" s="73">
        <v>0</v>
      </c>
      <c r="AH64" s="75">
        <f t="shared" si="10"/>
        <v>5.0688000000000004</v>
      </c>
      <c r="AI64" s="132">
        <f t="shared" si="61"/>
        <v>-2.6939717905099645</v>
      </c>
    </row>
    <row r="65" spans="1:35" x14ac:dyDescent="0.35">
      <c r="A65" s="79" t="s">
        <v>29</v>
      </c>
      <c r="B65" s="154"/>
      <c r="C65" s="157"/>
      <c r="D65" s="160"/>
      <c r="E65" s="163"/>
      <c r="F65" s="80" t="s">
        <v>40</v>
      </c>
      <c r="G65" s="81">
        <v>1343700.000001</v>
      </c>
      <c r="H65" s="179"/>
      <c r="I65" s="82">
        <f t="shared" si="94"/>
        <v>7.9266175184377889</v>
      </c>
      <c r="J65" s="82">
        <f t="shared" si="101"/>
        <v>0.10972321642200455</v>
      </c>
      <c r="K65" s="83">
        <f t="shared" si="95"/>
        <v>0.12508446672108517</v>
      </c>
      <c r="L65" s="151"/>
      <c r="M65" s="82">
        <f>I65*L$61</f>
        <v>8.7204390942032431E-2</v>
      </c>
      <c r="N65" s="83">
        <f t="shared" si="96"/>
        <v>9.9413005673916963E-2</v>
      </c>
      <c r="O65" s="82">
        <v>2.2078015573841455E-3</v>
      </c>
      <c r="P65" s="83">
        <f t="shared" si="97"/>
        <v>2.5168937754179257E-3</v>
      </c>
      <c r="Q65" s="85">
        <v>0</v>
      </c>
      <c r="R65" s="85">
        <v>0</v>
      </c>
      <c r="S65" s="85">
        <f t="shared" si="6"/>
        <v>0</v>
      </c>
      <c r="T65" s="86">
        <f t="shared" si="98"/>
        <v>0</v>
      </c>
      <c r="U65" s="87"/>
      <c r="V65" s="93">
        <f>IF(W64&gt;AH64,W64-AH64,0)</f>
        <v>2.6939717905099645</v>
      </c>
      <c r="W65" s="89">
        <f t="shared" si="60"/>
        <v>2.9209861566803843</v>
      </c>
      <c r="X65" s="166"/>
      <c r="Y65" s="90">
        <v>6</v>
      </c>
      <c r="Z65" s="172"/>
      <c r="AA65" s="91">
        <f>Y65*Z$61</f>
        <v>5.28</v>
      </c>
      <c r="AB65" s="204"/>
      <c r="AC65" s="124">
        <f t="shared" si="99"/>
        <v>5.0688000000000004</v>
      </c>
      <c r="AD65" s="88">
        <v>0</v>
      </c>
      <c r="AE65" s="201"/>
      <c r="AF65" s="125">
        <f t="shared" si="100"/>
        <v>0</v>
      </c>
      <c r="AG65" s="87">
        <v>0</v>
      </c>
      <c r="AH65" s="89">
        <f t="shared" si="10"/>
        <v>5.0688000000000004</v>
      </c>
      <c r="AI65" s="133">
        <f t="shared" si="61"/>
        <v>2.1478138433196161</v>
      </c>
    </row>
    <row r="66" spans="1:35" x14ac:dyDescent="0.35">
      <c r="A66" s="92" t="s">
        <v>30</v>
      </c>
      <c r="B66" s="152"/>
      <c r="C66" s="155">
        <v>104</v>
      </c>
      <c r="D66" s="158">
        <v>79.3</v>
      </c>
      <c r="E66" s="161">
        <v>1.3983000000000001</v>
      </c>
      <c r="F66" s="102" t="s">
        <v>1</v>
      </c>
      <c r="G66" s="66">
        <v>1267400</v>
      </c>
      <c r="H66" s="180">
        <v>4.809820383979369E-5</v>
      </c>
      <c r="I66" s="67">
        <f>G66*H$66</f>
        <v>60.959663546554523</v>
      </c>
      <c r="J66" s="68">
        <f>IF(I66&gt;D66,I66-D66,0)</f>
        <v>0</v>
      </c>
      <c r="K66" s="69">
        <f>J66*$E$66</f>
        <v>0</v>
      </c>
      <c r="L66" s="149">
        <v>1.7658748707457352E-2</v>
      </c>
      <c r="M66" s="67">
        <f>I66*L$66</f>
        <v>1.0764713798597547</v>
      </c>
      <c r="N66" s="70">
        <f>M66*$E$66</f>
        <v>1.5052299304578951</v>
      </c>
      <c r="O66" s="67">
        <v>0.8599878265925428</v>
      </c>
      <c r="P66" s="70">
        <f>O66*$E$66</f>
        <v>1.2025209779243526</v>
      </c>
      <c r="Q66" s="103">
        <v>3.9</v>
      </c>
      <c r="R66" s="72">
        <v>1.87</v>
      </c>
      <c r="S66" s="72">
        <f t="shared" si="6"/>
        <v>5.77</v>
      </c>
      <c r="T66" s="70">
        <f>S66*$E$66</f>
        <v>8.0681910000000006</v>
      </c>
      <c r="U66" s="73">
        <v>10</v>
      </c>
      <c r="V66" s="74">
        <v>0</v>
      </c>
      <c r="W66" s="75">
        <f t="shared" si="60"/>
        <v>20.775941908382247</v>
      </c>
      <c r="X66" s="164" t="s">
        <v>55</v>
      </c>
      <c r="Y66" s="76">
        <v>7.68</v>
      </c>
      <c r="Z66" s="170">
        <v>0.88</v>
      </c>
      <c r="AA66" s="77">
        <f>Y66*Z$66</f>
        <v>6.7584</v>
      </c>
      <c r="AB66" s="202">
        <v>0.96</v>
      </c>
      <c r="AC66" s="126">
        <f>AA66*AB$66</f>
        <v>6.4880639999999996</v>
      </c>
      <c r="AD66" s="74">
        <v>0</v>
      </c>
      <c r="AE66" s="199"/>
      <c r="AF66" s="127">
        <f>AD66*AE$66</f>
        <v>0</v>
      </c>
      <c r="AG66" s="73">
        <v>0</v>
      </c>
      <c r="AH66" s="75">
        <f t="shared" si="10"/>
        <v>6.4880639999999996</v>
      </c>
      <c r="AI66" s="132">
        <f t="shared" si="61"/>
        <v>-14.287877908382248</v>
      </c>
    </row>
    <row r="67" spans="1:35" x14ac:dyDescent="0.35">
      <c r="A67" s="64" t="s">
        <v>30</v>
      </c>
      <c r="B67" s="153"/>
      <c r="C67" s="156"/>
      <c r="D67" s="159"/>
      <c r="E67" s="162"/>
      <c r="F67" s="65" t="s">
        <v>2</v>
      </c>
      <c r="G67" s="66">
        <v>1288000.0000109999</v>
      </c>
      <c r="H67" s="178"/>
      <c r="I67" s="67">
        <f t="shared" ref="I67:I70" si="102">G67*H$66</f>
        <v>61.950486546183349</v>
      </c>
      <c r="J67" s="67">
        <f>I67-I66</f>
        <v>0.99082299962882558</v>
      </c>
      <c r="K67" s="70">
        <f t="shared" ref="K67:K70" si="103">J67*$E$66</f>
        <v>1.3854678003809868</v>
      </c>
      <c r="L67" s="150"/>
      <c r="M67" s="67">
        <f>I67*L$66</f>
        <v>1.0939680742237692</v>
      </c>
      <c r="N67" s="70">
        <f t="shared" ref="N67:N70" si="104">M67*$E$66</f>
        <v>1.5296955581870966</v>
      </c>
      <c r="O67" s="67">
        <v>0.57770236803394392</v>
      </c>
      <c r="P67" s="70">
        <f t="shared" ref="P67:P70" si="105">O67*$E$66</f>
        <v>0.80780122122186382</v>
      </c>
      <c r="Q67" s="72">
        <v>0</v>
      </c>
      <c r="R67" s="72">
        <v>1.26</v>
      </c>
      <c r="S67" s="72">
        <f t="shared" si="6"/>
        <v>1.26</v>
      </c>
      <c r="T67" s="70">
        <f t="shared" ref="T67:T70" si="106">S67*$E$66</f>
        <v>1.7618580000000001</v>
      </c>
      <c r="U67" s="73"/>
      <c r="V67" s="78">
        <f>IF(W66&gt;AH66,W66-AH66,0)</f>
        <v>14.287877908382248</v>
      </c>
      <c r="W67" s="75">
        <f t="shared" si="60"/>
        <v>19.772700488172195</v>
      </c>
      <c r="X67" s="165"/>
      <c r="Y67" s="76">
        <v>7.68</v>
      </c>
      <c r="Z67" s="171"/>
      <c r="AA67" s="77">
        <f>Y67*Z$66</f>
        <v>6.7584</v>
      </c>
      <c r="AB67" s="203"/>
      <c r="AC67" s="123">
        <f t="shared" ref="AC67:AC70" si="107">AA67*AB$66</f>
        <v>6.4880639999999996</v>
      </c>
      <c r="AD67" s="74">
        <v>0</v>
      </c>
      <c r="AE67" s="200"/>
      <c r="AF67" s="107">
        <f t="shared" ref="AF67:AF70" si="108">AD67*AE$66</f>
        <v>0</v>
      </c>
      <c r="AG67" s="73">
        <v>0</v>
      </c>
      <c r="AH67" s="75">
        <f t="shared" si="10"/>
        <v>6.4880639999999996</v>
      </c>
      <c r="AI67" s="132">
        <f t="shared" si="61"/>
        <v>-13.284636488172195</v>
      </c>
    </row>
    <row r="68" spans="1:35" x14ac:dyDescent="0.35">
      <c r="A68" s="64" t="s">
        <v>30</v>
      </c>
      <c r="B68" s="153"/>
      <c r="C68" s="156"/>
      <c r="D68" s="159"/>
      <c r="E68" s="162"/>
      <c r="F68" s="65" t="s">
        <v>3</v>
      </c>
      <c r="G68" s="66">
        <v>1305299.9999860001</v>
      </c>
      <c r="H68" s="178"/>
      <c r="I68" s="67">
        <f t="shared" si="102"/>
        <v>62.782585471409334</v>
      </c>
      <c r="J68" s="67">
        <f t="shared" ref="J68:J70" si="109">I68-I67</f>
        <v>0.83209892522598494</v>
      </c>
      <c r="K68" s="70">
        <f t="shared" si="103"/>
        <v>1.1635239271434947</v>
      </c>
      <c r="L68" s="150"/>
      <c r="M68" s="67">
        <f>I68*L$66</f>
        <v>1.1086619000440803</v>
      </c>
      <c r="N68" s="70">
        <f t="shared" si="104"/>
        <v>1.5502419348316376</v>
      </c>
      <c r="O68" s="67">
        <v>0.51987065936366705</v>
      </c>
      <c r="P68" s="70">
        <f t="shared" si="105"/>
        <v>0.72693514298821571</v>
      </c>
      <c r="Q68" s="72">
        <v>0</v>
      </c>
      <c r="R68" s="72">
        <v>2</v>
      </c>
      <c r="S68" s="72">
        <f t="shared" si="6"/>
        <v>2</v>
      </c>
      <c r="T68" s="70">
        <f t="shared" si="106"/>
        <v>2.7966000000000002</v>
      </c>
      <c r="U68" s="73"/>
      <c r="V68" s="78">
        <f>IF(W67&gt;AH67,W67-AH67,0)</f>
        <v>13.284636488172195</v>
      </c>
      <c r="W68" s="75">
        <f t="shared" si="60"/>
        <v>19.521937493135542</v>
      </c>
      <c r="X68" s="165"/>
      <c r="Y68" s="76">
        <v>15.36</v>
      </c>
      <c r="Z68" s="171"/>
      <c r="AA68" s="77">
        <f>Y68*Z$66</f>
        <v>13.5168</v>
      </c>
      <c r="AB68" s="203"/>
      <c r="AC68" s="123">
        <f t="shared" si="107"/>
        <v>12.976127999999999</v>
      </c>
      <c r="AD68" s="74">
        <v>0</v>
      </c>
      <c r="AE68" s="200"/>
      <c r="AF68" s="107">
        <f t="shared" si="108"/>
        <v>0</v>
      </c>
      <c r="AG68" s="73">
        <v>0</v>
      </c>
      <c r="AH68" s="75">
        <f t="shared" si="10"/>
        <v>12.976127999999999</v>
      </c>
      <c r="AI68" s="132">
        <f t="shared" si="61"/>
        <v>-6.5458094931355433</v>
      </c>
    </row>
    <row r="69" spans="1:35" x14ac:dyDescent="0.35">
      <c r="A69" s="64" t="s">
        <v>30</v>
      </c>
      <c r="B69" s="153"/>
      <c r="C69" s="156"/>
      <c r="D69" s="159"/>
      <c r="E69" s="162"/>
      <c r="F69" s="65" t="s">
        <v>4</v>
      </c>
      <c r="G69" s="66">
        <v>1325099.9999929999</v>
      </c>
      <c r="H69" s="178"/>
      <c r="I69" s="67">
        <f t="shared" si="102"/>
        <v>63.734929907773932</v>
      </c>
      <c r="J69" s="67">
        <f t="shared" si="109"/>
        <v>0.95234443636459787</v>
      </c>
      <c r="K69" s="70">
        <f t="shared" si="103"/>
        <v>1.3316632253686174</v>
      </c>
      <c r="L69" s="150"/>
      <c r="M69" s="67">
        <f>I69*L$66</f>
        <v>1.1254791111287878</v>
      </c>
      <c r="N69" s="70">
        <f t="shared" si="104"/>
        <v>1.5737574410913842</v>
      </c>
      <c r="O69" s="67">
        <v>0.54821949177179197</v>
      </c>
      <c r="P69" s="70">
        <f t="shared" si="105"/>
        <v>0.76657531534449674</v>
      </c>
      <c r="Q69" s="72">
        <v>0</v>
      </c>
      <c r="R69" s="72">
        <v>1.87</v>
      </c>
      <c r="S69" s="72">
        <f t="shared" si="6"/>
        <v>1.87</v>
      </c>
      <c r="T69" s="70">
        <f t="shared" si="106"/>
        <v>2.6148210000000005</v>
      </c>
      <c r="U69" s="73"/>
      <c r="V69" s="78">
        <f>IF(W68&gt;AH68,W68-AH68,0)</f>
        <v>6.5458094931355433</v>
      </c>
      <c r="W69" s="75">
        <f t="shared" si="60"/>
        <v>12.832626474940042</v>
      </c>
      <c r="X69" s="165"/>
      <c r="Y69" s="76">
        <v>21.36</v>
      </c>
      <c r="Z69" s="171"/>
      <c r="AA69" s="77">
        <f>Y69*Z$66</f>
        <v>18.796800000000001</v>
      </c>
      <c r="AB69" s="203"/>
      <c r="AC69" s="123">
        <f t="shared" si="107"/>
        <v>18.044927999999999</v>
      </c>
      <c r="AD69" s="74">
        <v>0</v>
      </c>
      <c r="AE69" s="200"/>
      <c r="AF69" s="107">
        <f t="shared" si="108"/>
        <v>0</v>
      </c>
      <c r="AG69" s="73">
        <v>0</v>
      </c>
      <c r="AH69" s="75">
        <f t="shared" si="10"/>
        <v>18.044927999999999</v>
      </c>
      <c r="AI69" s="132">
        <f t="shared" si="61"/>
        <v>5.2123015250599565</v>
      </c>
    </row>
    <row r="70" spans="1:35" x14ac:dyDescent="0.35">
      <c r="A70" s="79" t="s">
        <v>30</v>
      </c>
      <c r="B70" s="154"/>
      <c r="C70" s="157"/>
      <c r="D70" s="160"/>
      <c r="E70" s="163"/>
      <c r="F70" s="80" t="s">
        <v>40</v>
      </c>
      <c r="G70" s="81">
        <v>1343700.000001</v>
      </c>
      <c r="H70" s="179"/>
      <c r="I70" s="82">
        <f t="shared" si="102"/>
        <v>64.629556499578882</v>
      </c>
      <c r="J70" s="82">
        <f t="shared" si="109"/>
        <v>0.89462659180495052</v>
      </c>
      <c r="K70" s="83">
        <f t="shared" si="103"/>
        <v>1.2509563633208625</v>
      </c>
      <c r="L70" s="151"/>
      <c r="M70" s="82">
        <f>I70*L$66</f>
        <v>1.1412770973004804</v>
      </c>
      <c r="N70" s="83">
        <f t="shared" si="104"/>
        <v>1.5958477651552618</v>
      </c>
      <c r="O70" s="82">
        <v>0.60374098488715622</v>
      </c>
      <c r="P70" s="83">
        <f t="shared" si="105"/>
        <v>0.84421101916771057</v>
      </c>
      <c r="Q70" s="85">
        <v>0</v>
      </c>
      <c r="R70" s="85">
        <v>0</v>
      </c>
      <c r="S70" s="85">
        <f t="shared" si="6"/>
        <v>0</v>
      </c>
      <c r="T70" s="86">
        <f t="shared" si="106"/>
        <v>0</v>
      </c>
      <c r="U70" s="87"/>
      <c r="V70" s="88">
        <f>IF(W69&gt;AH69,W69-AH69,0)</f>
        <v>0</v>
      </c>
      <c r="W70" s="89">
        <f t="shared" ref="W70:W101" si="110">SUM(K70,N70,P70,T70,U70,V70)</f>
        <v>3.6910151476438351</v>
      </c>
      <c r="X70" s="166"/>
      <c r="Y70" s="90">
        <v>21.36</v>
      </c>
      <c r="Z70" s="172"/>
      <c r="AA70" s="91">
        <f>Y70*Z$66</f>
        <v>18.796800000000001</v>
      </c>
      <c r="AB70" s="204"/>
      <c r="AC70" s="124">
        <f t="shared" si="107"/>
        <v>18.044927999999999</v>
      </c>
      <c r="AD70" s="88"/>
      <c r="AE70" s="201"/>
      <c r="AF70" s="125">
        <f t="shared" si="108"/>
        <v>0</v>
      </c>
      <c r="AG70" s="87">
        <v>0</v>
      </c>
      <c r="AH70" s="89">
        <f t="shared" si="10"/>
        <v>18.044927999999999</v>
      </c>
      <c r="AI70" s="133">
        <f t="shared" ref="AI70:AI101" si="111">AH70-W70</f>
        <v>14.353912852356164</v>
      </c>
    </row>
    <row r="71" spans="1:35" x14ac:dyDescent="0.35">
      <c r="A71" s="92" t="s">
        <v>31</v>
      </c>
      <c r="B71" s="152"/>
      <c r="C71" s="155">
        <v>181</v>
      </c>
      <c r="D71" s="158">
        <v>145.69999999999999</v>
      </c>
      <c r="E71" s="161">
        <v>1.22</v>
      </c>
      <c r="F71" s="102" t="s">
        <v>1</v>
      </c>
      <c r="G71" s="66">
        <v>1267400</v>
      </c>
      <c r="H71" s="180">
        <v>1.0524876360784322E-4</v>
      </c>
      <c r="I71" s="67">
        <f>G71*H$71</f>
        <v>133.39228299658049</v>
      </c>
      <c r="J71" s="68">
        <f>IF(I71&gt;D71,I71-D71,0)</f>
        <v>0</v>
      </c>
      <c r="K71" s="69">
        <f>J71*$E$71</f>
        <v>0</v>
      </c>
      <c r="L71" s="149">
        <v>2.2511871508690683E-2</v>
      </c>
      <c r="M71" s="67">
        <f>I71*L$71</f>
        <v>3.0029099350699249</v>
      </c>
      <c r="N71" s="70">
        <f>M71*$E$71</f>
        <v>3.6635501207853083</v>
      </c>
      <c r="O71" s="67">
        <v>0.66670135003226183</v>
      </c>
      <c r="P71" s="70">
        <f>O71*$E$71</f>
        <v>0.81337564703935938</v>
      </c>
      <c r="Q71" s="103">
        <v>5.4</v>
      </c>
      <c r="R71" s="72">
        <v>0</v>
      </c>
      <c r="S71" s="72">
        <f t="shared" si="6"/>
        <v>5.4</v>
      </c>
      <c r="T71" s="70">
        <f>S71*$E$71</f>
        <v>6.5880000000000001</v>
      </c>
      <c r="U71" s="73">
        <v>7</v>
      </c>
      <c r="V71" s="74">
        <v>0</v>
      </c>
      <c r="W71" s="75">
        <f t="shared" si="110"/>
        <v>18.064925767824668</v>
      </c>
      <c r="X71" s="164" t="s">
        <v>56</v>
      </c>
      <c r="Y71" s="76">
        <v>21.6</v>
      </c>
      <c r="Z71" s="167">
        <v>0.64</v>
      </c>
      <c r="AA71" s="77">
        <f>Y71*Z$71</f>
        <v>13.824000000000002</v>
      </c>
      <c r="AB71" s="202">
        <v>0.61</v>
      </c>
      <c r="AC71" s="126">
        <f>AA71*AB$71</f>
        <v>8.432640000000001</v>
      </c>
      <c r="AD71" s="78">
        <v>11</v>
      </c>
      <c r="AE71" s="199">
        <v>0.44</v>
      </c>
      <c r="AF71" s="126">
        <f>AD71*AE$71</f>
        <v>4.84</v>
      </c>
      <c r="AG71" s="73">
        <v>0</v>
      </c>
      <c r="AH71" s="75">
        <f t="shared" si="10"/>
        <v>13.272640000000001</v>
      </c>
      <c r="AI71" s="132">
        <f t="shared" si="111"/>
        <v>-4.7922857678246675</v>
      </c>
    </row>
    <row r="72" spans="1:35" x14ac:dyDescent="0.35">
      <c r="A72" s="64" t="s">
        <v>31</v>
      </c>
      <c r="B72" s="153"/>
      <c r="C72" s="156"/>
      <c r="D72" s="159"/>
      <c r="E72" s="162"/>
      <c r="F72" s="65" t="s">
        <v>2</v>
      </c>
      <c r="G72" s="66">
        <v>1288000.0000109999</v>
      </c>
      <c r="H72" s="178"/>
      <c r="I72" s="67">
        <f t="shared" ref="I72:I75" si="112">G72*H$71</f>
        <v>135.56040752805978</v>
      </c>
      <c r="J72" s="67">
        <f>I72-I71</f>
        <v>2.1681245314792932</v>
      </c>
      <c r="K72" s="70">
        <f t="shared" ref="K72:K75" si="113">J72*$E$71</f>
        <v>2.6451119284047375</v>
      </c>
      <c r="L72" s="150"/>
      <c r="M72" s="67">
        <f>I72*L$71</f>
        <v>3.051718475937427</v>
      </c>
      <c r="N72" s="70">
        <f t="shared" ref="N72:N75" si="114">M72*$E$71</f>
        <v>3.7230965406436609</v>
      </c>
      <c r="O72" s="67">
        <v>0.69100246381467356</v>
      </c>
      <c r="P72" s="70">
        <f t="shared" ref="P72:P75" si="115">O72*$E$71</f>
        <v>0.84302300585390177</v>
      </c>
      <c r="Q72" s="72">
        <v>0</v>
      </c>
      <c r="R72" s="72">
        <v>0.63</v>
      </c>
      <c r="S72" s="72">
        <f t="shared" si="6"/>
        <v>0.63</v>
      </c>
      <c r="T72" s="70">
        <f t="shared" ref="T72:T75" si="116">S72*$E$71</f>
        <v>0.76859999999999995</v>
      </c>
      <c r="U72" s="73"/>
      <c r="V72" s="78">
        <f>IF(W71&gt;AH71,W71-AH71,0)</f>
        <v>4.7922857678246675</v>
      </c>
      <c r="W72" s="75">
        <f t="shared" si="110"/>
        <v>12.772117242726967</v>
      </c>
      <c r="X72" s="165"/>
      <c r="Y72" s="76">
        <v>23.200000000000003</v>
      </c>
      <c r="Z72" s="168"/>
      <c r="AA72" s="77">
        <f>Y72*Z$71</f>
        <v>14.848000000000003</v>
      </c>
      <c r="AB72" s="203"/>
      <c r="AC72" s="123">
        <f t="shared" ref="AC72:AC74" si="117">AA72*AB$71</f>
        <v>9.0572800000000022</v>
      </c>
      <c r="AD72" s="78">
        <v>8</v>
      </c>
      <c r="AE72" s="200"/>
      <c r="AF72" s="123">
        <f t="shared" ref="AF72:AF75" si="118">AD72*AE$71</f>
        <v>3.52</v>
      </c>
      <c r="AG72" s="73">
        <v>0</v>
      </c>
      <c r="AH72" s="75">
        <f t="shared" si="10"/>
        <v>12.577280000000002</v>
      </c>
      <c r="AI72" s="132">
        <f t="shared" si="111"/>
        <v>-0.19483724272696534</v>
      </c>
    </row>
    <row r="73" spans="1:35" x14ac:dyDescent="0.35">
      <c r="A73" s="64" t="s">
        <v>31</v>
      </c>
      <c r="B73" s="153"/>
      <c r="C73" s="156"/>
      <c r="D73" s="159"/>
      <c r="E73" s="162"/>
      <c r="F73" s="65" t="s">
        <v>3</v>
      </c>
      <c r="G73" s="66">
        <v>1305299.9999860001</v>
      </c>
      <c r="H73" s="178"/>
      <c r="I73" s="67">
        <f t="shared" si="112"/>
        <v>137.3812111358443</v>
      </c>
      <c r="J73" s="67">
        <f t="shared" ref="J73:J75" si="119">I73-I72</f>
        <v>1.8208036077845122</v>
      </c>
      <c r="K73" s="70">
        <f t="shared" si="113"/>
        <v>2.2213804014971048</v>
      </c>
      <c r="L73" s="150"/>
      <c r="M73" s="67">
        <f>I73*L$71</f>
        <v>3.0927081727984325</v>
      </c>
      <c r="N73" s="70">
        <f t="shared" si="114"/>
        <v>3.7731039708140877</v>
      </c>
      <c r="O73" s="67">
        <v>0.74069891621951922</v>
      </c>
      <c r="P73" s="70">
        <f t="shared" si="115"/>
        <v>0.90365267778781344</v>
      </c>
      <c r="Q73" s="72">
        <v>0</v>
      </c>
      <c r="R73" s="72">
        <v>0</v>
      </c>
      <c r="S73" s="72">
        <f t="shared" si="6"/>
        <v>0</v>
      </c>
      <c r="T73" s="69">
        <f t="shared" si="116"/>
        <v>0</v>
      </c>
      <c r="U73" s="73"/>
      <c r="V73" s="78">
        <f>IF(W72&gt;AH72,W72-AH72,0)</f>
        <v>0.19483724272696534</v>
      </c>
      <c r="W73" s="75">
        <f t="shared" si="110"/>
        <v>7.0929742928259714</v>
      </c>
      <c r="X73" s="165"/>
      <c r="Y73" s="76">
        <v>21.6</v>
      </c>
      <c r="Z73" s="168"/>
      <c r="AA73" s="77">
        <f>Y73*Z$71</f>
        <v>13.824000000000002</v>
      </c>
      <c r="AB73" s="203"/>
      <c r="AC73" s="123">
        <f>AA73*AB$71</f>
        <v>8.432640000000001</v>
      </c>
      <c r="AD73" s="78">
        <v>7</v>
      </c>
      <c r="AE73" s="200"/>
      <c r="AF73" s="123">
        <f t="shared" si="118"/>
        <v>3.08</v>
      </c>
      <c r="AG73" s="73">
        <v>0</v>
      </c>
      <c r="AH73" s="75">
        <f t="shared" si="10"/>
        <v>11.512640000000001</v>
      </c>
      <c r="AI73" s="132">
        <f t="shared" si="111"/>
        <v>4.4196657071740297</v>
      </c>
    </row>
    <row r="74" spans="1:35" x14ac:dyDescent="0.35">
      <c r="A74" s="64" t="s">
        <v>31</v>
      </c>
      <c r="B74" s="153"/>
      <c r="C74" s="156"/>
      <c r="D74" s="159"/>
      <c r="E74" s="162"/>
      <c r="F74" s="65" t="s">
        <v>4</v>
      </c>
      <c r="G74" s="66">
        <v>1325099.9999929999</v>
      </c>
      <c r="H74" s="178"/>
      <c r="I74" s="67">
        <f t="shared" si="112"/>
        <v>139.46513665601631</v>
      </c>
      <c r="J74" s="67">
        <f t="shared" si="119"/>
        <v>2.0839255201720164</v>
      </c>
      <c r="K74" s="70">
        <f t="shared" si="113"/>
        <v>2.5423891346098597</v>
      </c>
      <c r="L74" s="150"/>
      <c r="M74" s="67">
        <f>I74*L$71</f>
        <v>3.1396212363422262</v>
      </c>
      <c r="N74" s="70">
        <f t="shared" si="114"/>
        <v>3.830337908337516</v>
      </c>
      <c r="O74" s="67">
        <v>0.80572006783521632</v>
      </c>
      <c r="P74" s="70">
        <f t="shared" si="115"/>
        <v>0.98297848275896393</v>
      </c>
      <c r="Q74" s="72">
        <v>0</v>
      </c>
      <c r="R74" s="72">
        <v>0</v>
      </c>
      <c r="S74" s="72">
        <f t="shared" si="6"/>
        <v>0</v>
      </c>
      <c r="T74" s="69">
        <f t="shared" si="116"/>
        <v>0</v>
      </c>
      <c r="U74" s="73"/>
      <c r="V74" s="74">
        <f>IF(W73&gt;AH73,W73-AH73,0)</f>
        <v>0</v>
      </c>
      <c r="W74" s="75">
        <f t="shared" si="110"/>
        <v>7.3557055257063393</v>
      </c>
      <c r="X74" s="165"/>
      <c r="Y74" s="76">
        <v>18.400000000000002</v>
      </c>
      <c r="Z74" s="168"/>
      <c r="AA74" s="77">
        <f>Y74*Z$71</f>
        <v>11.776000000000002</v>
      </c>
      <c r="AB74" s="203"/>
      <c r="AC74" s="123">
        <f t="shared" si="117"/>
        <v>7.1833600000000004</v>
      </c>
      <c r="AD74" s="78">
        <v>5</v>
      </c>
      <c r="AE74" s="200"/>
      <c r="AF74" s="123">
        <f t="shared" si="118"/>
        <v>2.2000000000000002</v>
      </c>
      <c r="AG74" s="73">
        <v>0</v>
      </c>
      <c r="AH74" s="75">
        <f t="shared" si="10"/>
        <v>9.3833599999999997</v>
      </c>
      <c r="AI74" s="132">
        <f t="shared" si="111"/>
        <v>2.0276544742936604</v>
      </c>
    </row>
    <row r="75" spans="1:35" x14ac:dyDescent="0.35">
      <c r="A75" s="79" t="s">
        <v>31</v>
      </c>
      <c r="B75" s="154"/>
      <c r="C75" s="157"/>
      <c r="D75" s="160"/>
      <c r="E75" s="163"/>
      <c r="F75" s="80" t="s">
        <v>40</v>
      </c>
      <c r="G75" s="81">
        <v>1343700.000001</v>
      </c>
      <c r="H75" s="179"/>
      <c r="I75" s="82">
        <f t="shared" si="112"/>
        <v>141.42276365996418</v>
      </c>
      <c r="J75" s="82">
        <f t="shared" si="119"/>
        <v>1.9576270039478629</v>
      </c>
      <c r="K75" s="83">
        <f t="shared" si="113"/>
        <v>2.3883049448163929</v>
      </c>
      <c r="L75" s="151"/>
      <c r="M75" s="82">
        <f>I75*L$71</f>
        <v>3.1836910839170436</v>
      </c>
      <c r="N75" s="83">
        <f t="shared" si="114"/>
        <v>3.884103122378793</v>
      </c>
      <c r="O75" s="82">
        <v>0.87938366049907901</v>
      </c>
      <c r="P75" s="83">
        <f t="shared" si="115"/>
        <v>1.0728480658088764</v>
      </c>
      <c r="Q75" s="85">
        <v>0</v>
      </c>
      <c r="R75" s="85">
        <v>0</v>
      </c>
      <c r="S75" s="85">
        <f t="shared" si="6"/>
        <v>0</v>
      </c>
      <c r="T75" s="86">
        <f t="shared" si="116"/>
        <v>0</v>
      </c>
      <c r="U75" s="87"/>
      <c r="V75" s="88">
        <f>IF(W74&gt;AH74,W74-AH74,0)</f>
        <v>0</v>
      </c>
      <c r="W75" s="89">
        <f t="shared" si="110"/>
        <v>7.345256133004062</v>
      </c>
      <c r="X75" s="166"/>
      <c r="Y75" s="90">
        <v>21.6</v>
      </c>
      <c r="Z75" s="169"/>
      <c r="AA75" s="91">
        <f>Y75*Z$71</f>
        <v>13.824000000000002</v>
      </c>
      <c r="AB75" s="204"/>
      <c r="AC75" s="124">
        <f>AA75*AB$71</f>
        <v>8.432640000000001</v>
      </c>
      <c r="AD75" s="93">
        <v>4</v>
      </c>
      <c r="AE75" s="201"/>
      <c r="AF75" s="124">
        <f t="shared" si="118"/>
        <v>1.76</v>
      </c>
      <c r="AG75" s="87">
        <v>0</v>
      </c>
      <c r="AH75" s="89">
        <f t="shared" si="10"/>
        <v>10.192640000000001</v>
      </c>
      <c r="AI75" s="133">
        <f t="shared" si="111"/>
        <v>2.8473838669959388</v>
      </c>
    </row>
    <row r="76" spans="1:35" x14ac:dyDescent="0.35">
      <c r="A76" s="92" t="s">
        <v>32</v>
      </c>
      <c r="B76" s="152"/>
      <c r="C76" s="155">
        <v>17</v>
      </c>
      <c r="D76" s="158">
        <v>13.4</v>
      </c>
      <c r="E76" s="161">
        <v>1.18</v>
      </c>
      <c r="F76" s="102" t="s">
        <v>1</v>
      </c>
      <c r="G76" s="66">
        <v>1267400</v>
      </c>
      <c r="H76" s="180">
        <v>1.1227873372079311E-5</v>
      </c>
      <c r="I76" s="67">
        <f>G76*H$76</f>
        <v>14.230206711773318</v>
      </c>
      <c r="J76" s="67">
        <f>I76-D76</f>
        <v>0.83020671177331806</v>
      </c>
      <c r="K76" s="70">
        <f>J76*$E$76</f>
        <v>0.97964391989251531</v>
      </c>
      <c r="L76" s="149">
        <v>2.2127886956415217E-2</v>
      </c>
      <c r="M76" s="67">
        <f>I76*L$76</f>
        <v>0.31488440548454111</v>
      </c>
      <c r="N76" s="70">
        <f>M76*$E$76</f>
        <v>0.37156359847175846</v>
      </c>
      <c r="O76" s="67">
        <v>9.0969728551802548E-2</v>
      </c>
      <c r="P76" s="70">
        <f>O76*$E$76</f>
        <v>0.107344279691127</v>
      </c>
      <c r="Q76" s="103">
        <v>5.6</v>
      </c>
      <c r="R76" s="72">
        <v>0</v>
      </c>
      <c r="S76" s="72">
        <f t="shared" ref="S76:S139" si="120">SUM(Q76:R76)</f>
        <v>5.6</v>
      </c>
      <c r="T76" s="70">
        <f>S76*$E$76</f>
        <v>6.6079999999999997</v>
      </c>
      <c r="U76" s="73">
        <v>3</v>
      </c>
      <c r="V76" s="74">
        <v>0</v>
      </c>
      <c r="W76" s="75">
        <f t="shared" si="110"/>
        <v>11.0665517980554</v>
      </c>
      <c r="X76" s="164" t="s">
        <v>57</v>
      </c>
      <c r="Y76" s="76">
        <v>2</v>
      </c>
      <c r="Z76" s="170">
        <v>0.75</v>
      </c>
      <c r="AA76" s="77">
        <f>Y76*Z$76</f>
        <v>1.5</v>
      </c>
      <c r="AB76" s="202">
        <v>1</v>
      </c>
      <c r="AC76" s="126">
        <f>AA76*AB$76</f>
        <v>1.5</v>
      </c>
      <c r="AD76" s="74">
        <v>0</v>
      </c>
      <c r="AE76" s="199"/>
      <c r="AF76" s="127">
        <f>AD76*AE$76</f>
        <v>0</v>
      </c>
      <c r="AG76" s="73">
        <v>0</v>
      </c>
      <c r="AH76" s="75">
        <f t="shared" ref="AH76:AH139" si="121">SUM(AC76,AF76,AG76)</f>
        <v>1.5</v>
      </c>
      <c r="AI76" s="132">
        <f t="shared" si="111"/>
        <v>-9.5665517980554</v>
      </c>
    </row>
    <row r="77" spans="1:35" x14ac:dyDescent="0.35">
      <c r="A77" s="64" t="s">
        <v>32</v>
      </c>
      <c r="B77" s="153"/>
      <c r="C77" s="156"/>
      <c r="D77" s="159"/>
      <c r="E77" s="162"/>
      <c r="F77" s="65" t="s">
        <v>2</v>
      </c>
      <c r="G77" s="66">
        <v>1288000.0000109999</v>
      </c>
      <c r="H77" s="178"/>
      <c r="I77" s="67">
        <f t="shared" ref="I77:I80" si="122">G77*H$76</f>
        <v>14.461500903361658</v>
      </c>
      <c r="J77" s="67">
        <f>I77-I76</f>
        <v>0.23129419158833997</v>
      </c>
      <c r="K77" s="70">
        <f t="shared" ref="K77:K80" si="123">J77*$E$76</f>
        <v>0.27292714607424118</v>
      </c>
      <c r="L77" s="150"/>
      <c r="M77" s="67">
        <f>I77*L$76</f>
        <v>0.32000245720968334</v>
      </c>
      <c r="N77" s="70">
        <f t="shared" ref="N77:N80" si="124">M77*$E$76</f>
        <v>0.37760289950742632</v>
      </c>
      <c r="O77" s="67">
        <v>8.1873567972997427E-2</v>
      </c>
      <c r="P77" s="70">
        <f t="shared" ref="P77:P80" si="125">O77*$E$76</f>
        <v>9.6610810208136957E-2</v>
      </c>
      <c r="Q77" s="72">
        <v>0</v>
      </c>
      <c r="R77" s="72">
        <v>0</v>
      </c>
      <c r="S77" s="72">
        <f t="shared" si="120"/>
        <v>0</v>
      </c>
      <c r="T77" s="69">
        <f t="shared" ref="T77:T80" si="126">S77*$E$76</f>
        <v>0</v>
      </c>
      <c r="U77" s="73"/>
      <c r="V77" s="78">
        <f>IF(W76&gt;AH76,W76-AH76,0)</f>
        <v>9.5665517980554</v>
      </c>
      <c r="W77" s="75">
        <f t="shared" si="110"/>
        <v>10.313692653845205</v>
      </c>
      <c r="X77" s="165"/>
      <c r="Y77" s="76">
        <v>2</v>
      </c>
      <c r="Z77" s="171"/>
      <c r="AA77" s="77">
        <f>Y77*Z$76</f>
        <v>1.5</v>
      </c>
      <c r="AB77" s="203"/>
      <c r="AC77" s="123">
        <f t="shared" ref="AC77:AC80" si="127">AA77*AB$76</f>
        <v>1.5</v>
      </c>
      <c r="AD77" s="74">
        <v>0</v>
      </c>
      <c r="AE77" s="200"/>
      <c r="AF77" s="107">
        <f t="shared" ref="AF77:AF80" si="128">AD77*AE$76</f>
        <v>0</v>
      </c>
      <c r="AG77" s="73">
        <v>0</v>
      </c>
      <c r="AH77" s="75">
        <f t="shared" si="121"/>
        <v>1.5</v>
      </c>
      <c r="AI77" s="132">
        <f t="shared" si="111"/>
        <v>-8.8136926538452052</v>
      </c>
    </row>
    <row r="78" spans="1:35" x14ac:dyDescent="0.35">
      <c r="A78" s="64" t="s">
        <v>32</v>
      </c>
      <c r="B78" s="153"/>
      <c r="C78" s="156"/>
      <c r="D78" s="159"/>
      <c r="E78" s="162"/>
      <c r="F78" s="65" t="s">
        <v>3</v>
      </c>
      <c r="G78" s="66">
        <v>1305299.9999860001</v>
      </c>
      <c r="H78" s="178"/>
      <c r="I78" s="67">
        <f t="shared" si="122"/>
        <v>14.655743112417936</v>
      </c>
      <c r="J78" s="67">
        <f t="shared" ref="J78:J80" si="129">I78-I77</f>
        <v>0.1942422090562772</v>
      </c>
      <c r="K78" s="70">
        <f t="shared" si="123"/>
        <v>0.22920580668640708</v>
      </c>
      <c r="L78" s="150"/>
      <c r="M78" s="67">
        <f>I78*L$76</f>
        <v>0.32430062685384498</v>
      </c>
      <c r="N78" s="70">
        <f t="shared" si="124"/>
        <v>0.38267473968753707</v>
      </c>
      <c r="O78" s="67">
        <v>7.7528699311578395E-2</v>
      </c>
      <c r="P78" s="70">
        <f t="shared" si="125"/>
        <v>9.1483865187662494E-2</v>
      </c>
      <c r="Q78" s="72">
        <v>0</v>
      </c>
      <c r="R78" s="72">
        <v>0</v>
      </c>
      <c r="S78" s="72">
        <f t="shared" si="120"/>
        <v>0</v>
      </c>
      <c r="T78" s="69">
        <f t="shared" si="126"/>
        <v>0</v>
      </c>
      <c r="U78" s="73"/>
      <c r="V78" s="78">
        <f>IF(W77&gt;AH77,W77-AH77,0)</f>
        <v>8.8136926538452052</v>
      </c>
      <c r="W78" s="75">
        <f t="shared" si="110"/>
        <v>9.5170570654068118</v>
      </c>
      <c r="X78" s="165"/>
      <c r="Y78" s="76">
        <v>2</v>
      </c>
      <c r="Z78" s="171"/>
      <c r="AA78" s="77">
        <f>Y78*Z$76</f>
        <v>1.5</v>
      </c>
      <c r="AB78" s="203"/>
      <c r="AC78" s="123">
        <f>AA78*AB$76</f>
        <v>1.5</v>
      </c>
      <c r="AD78" s="74">
        <v>0</v>
      </c>
      <c r="AE78" s="200"/>
      <c r="AF78" s="107">
        <f t="shared" si="128"/>
        <v>0</v>
      </c>
      <c r="AG78" s="73">
        <v>0</v>
      </c>
      <c r="AH78" s="75">
        <f t="shared" si="121"/>
        <v>1.5</v>
      </c>
      <c r="AI78" s="132">
        <f t="shared" si="111"/>
        <v>-8.0170570654068118</v>
      </c>
    </row>
    <row r="79" spans="1:35" x14ac:dyDescent="0.35">
      <c r="A79" s="64" t="s">
        <v>32</v>
      </c>
      <c r="B79" s="153"/>
      <c r="C79" s="156"/>
      <c r="D79" s="159"/>
      <c r="E79" s="162"/>
      <c r="F79" s="65" t="s">
        <v>4</v>
      </c>
      <c r="G79" s="66">
        <v>1325099.9999929999</v>
      </c>
      <c r="H79" s="178"/>
      <c r="I79" s="67">
        <f t="shared" si="122"/>
        <v>14.878055005263699</v>
      </c>
      <c r="J79" s="67">
        <f t="shared" si="129"/>
        <v>0.22231189284576303</v>
      </c>
      <c r="K79" s="70">
        <f t="shared" si="123"/>
        <v>0.26232803355800038</v>
      </c>
      <c r="L79" s="150"/>
      <c r="M79" s="67">
        <f>I79*L$76</f>
        <v>0.32921991928780275</v>
      </c>
      <c r="N79" s="70">
        <f t="shared" si="124"/>
        <v>0.38847950475960724</v>
      </c>
      <c r="O79" s="67">
        <v>7.5955195934209074E-2</v>
      </c>
      <c r="P79" s="70">
        <f t="shared" si="125"/>
        <v>8.9627131202366705E-2</v>
      </c>
      <c r="Q79" s="72">
        <v>0</v>
      </c>
      <c r="R79" s="72">
        <v>0</v>
      </c>
      <c r="S79" s="72">
        <f t="shared" si="120"/>
        <v>0</v>
      </c>
      <c r="T79" s="69">
        <f t="shared" si="126"/>
        <v>0</v>
      </c>
      <c r="U79" s="73"/>
      <c r="V79" s="78">
        <f>IF(W78&gt;AH78,W78-AH78,0)</f>
        <v>8.0170570654068118</v>
      </c>
      <c r="W79" s="75">
        <f t="shared" si="110"/>
        <v>8.757491734926786</v>
      </c>
      <c r="X79" s="165"/>
      <c r="Y79" s="76">
        <v>2</v>
      </c>
      <c r="Z79" s="171"/>
      <c r="AA79" s="77">
        <f>Y79*Z$76</f>
        <v>1.5</v>
      </c>
      <c r="AB79" s="203"/>
      <c r="AC79" s="123">
        <f t="shared" si="127"/>
        <v>1.5</v>
      </c>
      <c r="AD79" s="74">
        <v>0</v>
      </c>
      <c r="AE79" s="200"/>
      <c r="AF79" s="107">
        <f t="shared" si="128"/>
        <v>0</v>
      </c>
      <c r="AG79" s="73">
        <v>0</v>
      </c>
      <c r="AH79" s="75">
        <f t="shared" si="121"/>
        <v>1.5</v>
      </c>
      <c r="AI79" s="132">
        <f t="shared" si="111"/>
        <v>-7.257491734926786</v>
      </c>
    </row>
    <row r="80" spans="1:35" x14ac:dyDescent="0.35">
      <c r="A80" s="79" t="s">
        <v>32</v>
      </c>
      <c r="B80" s="154"/>
      <c r="C80" s="157"/>
      <c r="D80" s="160"/>
      <c r="E80" s="163"/>
      <c r="F80" s="80" t="s">
        <v>40</v>
      </c>
      <c r="G80" s="81">
        <v>1343700.000001</v>
      </c>
      <c r="H80" s="179"/>
      <c r="I80" s="82">
        <f t="shared" si="122"/>
        <v>15.086893450074198</v>
      </c>
      <c r="J80" s="82">
        <f t="shared" si="129"/>
        <v>0.20883844481049962</v>
      </c>
      <c r="K80" s="83">
        <f t="shared" si="123"/>
        <v>0.24642936487638956</v>
      </c>
      <c r="L80" s="151"/>
      <c r="M80" s="82">
        <f>I80*L$76</f>
        <v>0.33384107278672304</v>
      </c>
      <c r="N80" s="83">
        <f t="shared" si="124"/>
        <v>0.39393246588833314</v>
      </c>
      <c r="O80" s="82">
        <v>7.5983704118078796E-2</v>
      </c>
      <c r="P80" s="83">
        <f t="shared" si="125"/>
        <v>8.9660770859332981E-2</v>
      </c>
      <c r="Q80" s="85">
        <v>0</v>
      </c>
      <c r="R80" s="85">
        <v>0</v>
      </c>
      <c r="S80" s="85">
        <f t="shared" si="120"/>
        <v>0</v>
      </c>
      <c r="T80" s="86">
        <f t="shared" si="126"/>
        <v>0</v>
      </c>
      <c r="U80" s="87"/>
      <c r="V80" s="93">
        <f>IF(W79&gt;AH79,W79-AH79,0)</f>
        <v>7.257491734926786</v>
      </c>
      <c r="W80" s="89">
        <f t="shared" si="110"/>
        <v>7.9875143365508414</v>
      </c>
      <c r="X80" s="166"/>
      <c r="Y80" s="90">
        <v>2</v>
      </c>
      <c r="Z80" s="172"/>
      <c r="AA80" s="91">
        <f>Y80*Z$76</f>
        <v>1.5</v>
      </c>
      <c r="AB80" s="204"/>
      <c r="AC80" s="124">
        <f t="shared" si="127"/>
        <v>1.5</v>
      </c>
      <c r="AD80" s="88">
        <v>0</v>
      </c>
      <c r="AE80" s="201"/>
      <c r="AF80" s="125">
        <f t="shared" si="128"/>
        <v>0</v>
      </c>
      <c r="AG80" s="87">
        <v>0</v>
      </c>
      <c r="AH80" s="89">
        <f t="shared" si="121"/>
        <v>1.5</v>
      </c>
      <c r="AI80" s="133">
        <f t="shared" si="111"/>
        <v>-6.4875143365508414</v>
      </c>
    </row>
    <row r="81" spans="1:35" x14ac:dyDescent="0.35">
      <c r="A81" s="92" t="s">
        <v>33</v>
      </c>
      <c r="B81" s="152"/>
      <c r="C81" s="155">
        <v>149</v>
      </c>
      <c r="D81" s="158">
        <v>126</v>
      </c>
      <c r="E81" s="161">
        <v>1.08</v>
      </c>
      <c r="F81" s="102" t="s">
        <v>1</v>
      </c>
      <c r="G81" s="66">
        <v>1267400</v>
      </c>
      <c r="H81" s="180">
        <v>1.258151191968761E-4</v>
      </c>
      <c r="I81" s="67">
        <f>G81*H$81</f>
        <v>159.45808207012075</v>
      </c>
      <c r="J81" s="67">
        <f>IF(I81&gt;D81,I81-D81,0)</f>
        <v>33.458082070120753</v>
      </c>
      <c r="K81" s="70">
        <f>J81*$E$81</f>
        <v>36.134728635730418</v>
      </c>
      <c r="L81" s="149">
        <v>1.9904775788562385E-2</v>
      </c>
      <c r="M81" s="67">
        <f>I81*L$81</f>
        <v>3.1739773712799333</v>
      </c>
      <c r="N81" s="70">
        <f>M81*$E$81</f>
        <v>3.4278955609823281</v>
      </c>
      <c r="O81" s="67">
        <v>2.6065435369167389</v>
      </c>
      <c r="P81" s="70">
        <f>O81*$E$81</f>
        <v>2.815067019870078</v>
      </c>
      <c r="Q81" s="103">
        <v>1.8</v>
      </c>
      <c r="R81" s="72">
        <v>1.34</v>
      </c>
      <c r="S81" s="72">
        <f t="shared" si="120"/>
        <v>3.14</v>
      </c>
      <c r="T81" s="70">
        <f>S81*$E$81</f>
        <v>3.3912000000000004</v>
      </c>
      <c r="U81" s="73">
        <v>9</v>
      </c>
      <c r="V81" s="74">
        <v>0</v>
      </c>
      <c r="W81" s="75">
        <f t="shared" si="110"/>
        <v>54.768891216582823</v>
      </c>
      <c r="X81" s="164" t="s">
        <v>58</v>
      </c>
      <c r="Y81" s="76">
        <v>25.515000000000001</v>
      </c>
      <c r="Z81" s="170">
        <v>0.61</v>
      </c>
      <c r="AA81" s="77">
        <f>Y81*Z$81</f>
        <v>15.56415</v>
      </c>
      <c r="AB81" s="202">
        <v>0.36</v>
      </c>
      <c r="AC81" s="126">
        <f>AA81*AB$81</f>
        <v>5.6030939999999996</v>
      </c>
      <c r="AD81" s="74">
        <v>0</v>
      </c>
      <c r="AE81" s="199"/>
      <c r="AF81" s="127">
        <f>AD81*AE$81</f>
        <v>0</v>
      </c>
      <c r="AG81" s="73">
        <v>0</v>
      </c>
      <c r="AH81" s="75">
        <f t="shared" si="121"/>
        <v>5.6030939999999996</v>
      </c>
      <c r="AI81" s="132">
        <f t="shared" si="111"/>
        <v>-49.165797216582824</v>
      </c>
    </row>
    <row r="82" spans="1:35" x14ac:dyDescent="0.35">
      <c r="A82" s="64" t="s">
        <v>33</v>
      </c>
      <c r="B82" s="153"/>
      <c r="C82" s="156"/>
      <c r="D82" s="159"/>
      <c r="E82" s="162"/>
      <c r="F82" s="65" t="s">
        <v>2</v>
      </c>
      <c r="G82" s="66">
        <v>1288000.0000109999</v>
      </c>
      <c r="H82" s="178"/>
      <c r="I82" s="67">
        <f t="shared" ref="I82:I85" si="130">G82*H$81</f>
        <v>162.04987352696037</v>
      </c>
      <c r="J82" s="67">
        <f>I82-I81</f>
        <v>2.5917914568396156</v>
      </c>
      <c r="K82" s="70">
        <f t="shared" ref="K82:K85" si="131">J82*$E$81</f>
        <v>2.7991347733867853</v>
      </c>
      <c r="L82" s="150"/>
      <c r="M82" s="67">
        <f>I82*L$81</f>
        <v>3.2255663991190375</v>
      </c>
      <c r="N82" s="70">
        <f t="shared" ref="N82:N85" si="132">M82*$E$81</f>
        <v>3.4836117110485607</v>
      </c>
      <c r="O82" s="67">
        <v>2.9477014376852679</v>
      </c>
      <c r="P82" s="70">
        <f t="shared" ref="P82:P85" si="133">O82*$E$81</f>
        <v>3.1835175527000894</v>
      </c>
      <c r="Q82" s="72">
        <v>0</v>
      </c>
      <c r="R82" s="72">
        <v>0</v>
      </c>
      <c r="S82" s="72">
        <f t="shared" si="120"/>
        <v>0</v>
      </c>
      <c r="T82" s="69">
        <f t="shared" ref="T82:T85" si="134">S82*$E$81</f>
        <v>0</v>
      </c>
      <c r="U82" s="73"/>
      <c r="V82" s="78">
        <f>IF(W81&gt;AH81,W81-AH81,0)</f>
        <v>49.165797216582824</v>
      </c>
      <c r="W82" s="75">
        <f t="shared" si="110"/>
        <v>58.632061253718263</v>
      </c>
      <c r="X82" s="165"/>
      <c r="Y82" s="76">
        <v>19.845000000000002</v>
      </c>
      <c r="Z82" s="171"/>
      <c r="AA82" s="77">
        <f>Y82*Z$81</f>
        <v>12.105450000000001</v>
      </c>
      <c r="AB82" s="203"/>
      <c r="AC82" s="123">
        <f t="shared" ref="AC82:AC85" si="135">AA82*AB$81</f>
        <v>4.3579620000000006</v>
      </c>
      <c r="AD82" s="74">
        <v>0</v>
      </c>
      <c r="AE82" s="200"/>
      <c r="AF82" s="107">
        <f t="shared" ref="AF82:AF85" si="136">AD82*AE$81</f>
        <v>0</v>
      </c>
      <c r="AG82" s="73">
        <v>0</v>
      </c>
      <c r="AH82" s="75">
        <f t="shared" si="121"/>
        <v>4.3579620000000006</v>
      </c>
      <c r="AI82" s="132">
        <f t="shared" si="111"/>
        <v>-54.274099253718262</v>
      </c>
    </row>
    <row r="83" spans="1:35" x14ac:dyDescent="0.35">
      <c r="A83" s="64" t="s">
        <v>33</v>
      </c>
      <c r="B83" s="153"/>
      <c r="C83" s="156"/>
      <c r="D83" s="159"/>
      <c r="E83" s="162"/>
      <c r="F83" s="65" t="s">
        <v>3</v>
      </c>
      <c r="G83" s="66">
        <v>1305299.9999860001</v>
      </c>
      <c r="H83" s="178"/>
      <c r="I83" s="67">
        <f t="shared" si="130"/>
        <v>164.22647508592098</v>
      </c>
      <c r="J83" s="67">
        <f t="shared" ref="J83:J85" si="137">I83-I82</f>
        <v>2.1766015589606127</v>
      </c>
      <c r="K83" s="70">
        <f t="shared" si="131"/>
        <v>2.350729683677462</v>
      </c>
      <c r="L83" s="150"/>
      <c r="M83" s="67">
        <f>I83*L$81</f>
        <v>3.2688911651311838</v>
      </c>
      <c r="N83" s="70">
        <f t="shared" si="132"/>
        <v>3.5304024583416789</v>
      </c>
      <c r="O83" s="67">
        <v>3.102520886334811</v>
      </c>
      <c r="P83" s="70">
        <f t="shared" si="133"/>
        <v>3.3507225572415962</v>
      </c>
      <c r="Q83" s="72">
        <v>0</v>
      </c>
      <c r="R83" s="72">
        <v>0</v>
      </c>
      <c r="S83" s="72">
        <f t="shared" si="120"/>
        <v>0</v>
      </c>
      <c r="T83" s="69">
        <f t="shared" si="134"/>
        <v>0</v>
      </c>
      <c r="U83" s="73"/>
      <c r="V83" s="78">
        <f>IF(W82&gt;AH82,W82-AH82,0)</f>
        <v>54.274099253718262</v>
      </c>
      <c r="W83" s="75">
        <f t="shared" si="110"/>
        <v>63.505953952978999</v>
      </c>
      <c r="X83" s="165"/>
      <c r="Y83" s="76">
        <v>24.948000000000004</v>
      </c>
      <c r="Z83" s="171"/>
      <c r="AA83" s="77">
        <f>Y83*Z$81</f>
        <v>15.218280000000002</v>
      </c>
      <c r="AB83" s="203"/>
      <c r="AC83" s="123">
        <f t="shared" si="135"/>
        <v>5.4785808000000005</v>
      </c>
      <c r="AD83" s="74">
        <v>0</v>
      </c>
      <c r="AE83" s="200"/>
      <c r="AF83" s="107">
        <f t="shared" si="136"/>
        <v>0</v>
      </c>
      <c r="AG83" s="73">
        <v>0</v>
      </c>
      <c r="AH83" s="75">
        <f t="shared" si="121"/>
        <v>5.4785808000000005</v>
      </c>
      <c r="AI83" s="132">
        <f t="shared" si="111"/>
        <v>-58.027373152978996</v>
      </c>
    </row>
    <row r="84" spans="1:35" x14ac:dyDescent="0.35">
      <c r="A84" s="64" t="s">
        <v>33</v>
      </c>
      <c r="B84" s="153"/>
      <c r="C84" s="156"/>
      <c r="D84" s="159"/>
      <c r="E84" s="162"/>
      <c r="F84" s="65" t="s">
        <v>4</v>
      </c>
      <c r="G84" s="66">
        <v>1325099.9999929999</v>
      </c>
      <c r="H84" s="178"/>
      <c r="I84" s="67">
        <f t="shared" si="130"/>
        <v>166.7176144468998</v>
      </c>
      <c r="J84" s="67">
        <f t="shared" si="137"/>
        <v>2.4911393609788206</v>
      </c>
      <c r="K84" s="70">
        <f t="shared" si="131"/>
        <v>2.6904305098571264</v>
      </c>
      <c r="L84" s="150"/>
      <c r="M84" s="67">
        <f>I84*L$81</f>
        <v>3.3184767355695297</v>
      </c>
      <c r="N84" s="70">
        <f t="shared" si="132"/>
        <v>3.5839548744150922</v>
      </c>
      <c r="O84" s="67">
        <v>3.1914009323696138</v>
      </c>
      <c r="P84" s="70">
        <f t="shared" si="133"/>
        <v>3.4467130069591829</v>
      </c>
      <c r="Q84" s="72">
        <v>0</v>
      </c>
      <c r="R84" s="72">
        <v>1.87</v>
      </c>
      <c r="S84" s="72">
        <f t="shared" si="120"/>
        <v>1.87</v>
      </c>
      <c r="T84" s="70">
        <f t="shared" si="134"/>
        <v>2.0196000000000001</v>
      </c>
      <c r="U84" s="73"/>
      <c r="V84" s="78">
        <f>IF(W83&gt;AH83,W83-AH83,0)</f>
        <v>58.027373152978996</v>
      </c>
      <c r="W84" s="75">
        <f t="shared" si="110"/>
        <v>69.7680715442104</v>
      </c>
      <c r="X84" s="165"/>
      <c r="Y84" s="76">
        <v>24.948000000000004</v>
      </c>
      <c r="Z84" s="171"/>
      <c r="AA84" s="77">
        <f>Y84*Z$81</f>
        <v>15.218280000000002</v>
      </c>
      <c r="AB84" s="203"/>
      <c r="AC84" s="123">
        <f t="shared" si="135"/>
        <v>5.4785808000000005</v>
      </c>
      <c r="AD84" s="74">
        <v>0</v>
      </c>
      <c r="AE84" s="200"/>
      <c r="AF84" s="107">
        <f t="shared" si="136"/>
        <v>0</v>
      </c>
      <c r="AG84" s="73">
        <v>0</v>
      </c>
      <c r="AH84" s="75">
        <f t="shared" si="121"/>
        <v>5.4785808000000005</v>
      </c>
      <c r="AI84" s="132">
        <f t="shared" si="111"/>
        <v>-64.289490744210397</v>
      </c>
    </row>
    <row r="85" spans="1:35" x14ac:dyDescent="0.35">
      <c r="A85" s="79" t="s">
        <v>33</v>
      </c>
      <c r="B85" s="154"/>
      <c r="C85" s="157"/>
      <c r="D85" s="160"/>
      <c r="E85" s="163"/>
      <c r="F85" s="80" t="s">
        <v>40</v>
      </c>
      <c r="G85" s="81">
        <v>1343700.000001</v>
      </c>
      <c r="H85" s="179"/>
      <c r="I85" s="82">
        <f t="shared" si="130"/>
        <v>169.05777566496823</v>
      </c>
      <c r="J85" s="82">
        <f t="shared" si="137"/>
        <v>2.340161218068431</v>
      </c>
      <c r="K85" s="83">
        <f t="shared" si="131"/>
        <v>2.5273741155139056</v>
      </c>
      <c r="L85" s="151"/>
      <c r="M85" s="82">
        <f>I85*L$81</f>
        <v>3.3650571199242707</v>
      </c>
      <c r="N85" s="83">
        <f t="shared" si="132"/>
        <v>3.6342616895182127</v>
      </c>
      <c r="O85" s="82">
        <v>3.2593258965619176</v>
      </c>
      <c r="P85" s="83">
        <f t="shared" si="133"/>
        <v>3.5200719682868713</v>
      </c>
      <c r="Q85" s="85">
        <v>0</v>
      </c>
      <c r="R85" s="85">
        <v>0</v>
      </c>
      <c r="S85" s="85">
        <f t="shared" si="120"/>
        <v>0</v>
      </c>
      <c r="T85" s="86">
        <f t="shared" si="134"/>
        <v>0</v>
      </c>
      <c r="U85" s="87"/>
      <c r="V85" s="93">
        <f>IF(W84&gt;AH84,W84-AH84,0)</f>
        <v>64.289490744210397</v>
      </c>
      <c r="W85" s="89">
        <f t="shared" si="110"/>
        <v>73.971198517529388</v>
      </c>
      <c r="X85" s="166"/>
      <c r="Y85" s="90">
        <v>24.948000000000004</v>
      </c>
      <c r="Z85" s="172"/>
      <c r="AA85" s="91">
        <f>Y85*Z$81</f>
        <v>15.218280000000002</v>
      </c>
      <c r="AB85" s="204"/>
      <c r="AC85" s="124">
        <f t="shared" si="135"/>
        <v>5.4785808000000005</v>
      </c>
      <c r="AD85" s="88">
        <v>0</v>
      </c>
      <c r="AE85" s="201"/>
      <c r="AF85" s="125">
        <f t="shared" si="136"/>
        <v>0</v>
      </c>
      <c r="AG85" s="87">
        <v>0</v>
      </c>
      <c r="AH85" s="89">
        <f t="shared" si="121"/>
        <v>5.4785808000000005</v>
      </c>
      <c r="AI85" s="133">
        <f t="shared" si="111"/>
        <v>-68.492617717529384</v>
      </c>
    </row>
    <row r="86" spans="1:35" ht="14.5" customHeight="1" x14ac:dyDescent="0.35">
      <c r="A86" s="92" t="s">
        <v>10</v>
      </c>
      <c r="B86" s="152">
        <v>4310</v>
      </c>
      <c r="C86" s="155">
        <v>3060</v>
      </c>
      <c r="D86" s="158">
        <v>2418.6</v>
      </c>
      <c r="E86" s="161">
        <v>1.23</v>
      </c>
      <c r="F86" s="102" t="s">
        <v>1</v>
      </c>
      <c r="G86" s="66">
        <v>1267400</v>
      </c>
      <c r="H86" s="180">
        <v>1.8484114367806777E-3</v>
      </c>
      <c r="I86" s="67">
        <f>G86*H$86</f>
        <v>2342.6766549758308</v>
      </c>
      <c r="J86" s="68">
        <f>IF(I86&gt;D86,I86-D86,0)</f>
        <v>0</v>
      </c>
      <c r="K86" s="69">
        <f>J86*$E$86</f>
        <v>0</v>
      </c>
      <c r="L86" s="149">
        <v>1.58276099809136E-2</v>
      </c>
      <c r="M86" s="67">
        <f>I86*L$86</f>
        <v>37.078972406348747</v>
      </c>
      <c r="N86" s="70">
        <f>M86*$E$86</f>
        <v>45.607136059808958</v>
      </c>
      <c r="O86" s="67">
        <v>26.871575413337204</v>
      </c>
      <c r="P86" s="70">
        <f>O86*$E$86</f>
        <v>33.052037758404758</v>
      </c>
      <c r="Q86" s="103">
        <v>59.2</v>
      </c>
      <c r="R86" s="72">
        <v>26.67</v>
      </c>
      <c r="S86" s="72">
        <f t="shared" si="120"/>
        <v>85.87</v>
      </c>
      <c r="T86" s="70">
        <f>S86*$E$86</f>
        <v>105.62010000000001</v>
      </c>
      <c r="U86" s="73">
        <v>193</v>
      </c>
      <c r="V86" s="74">
        <v>0</v>
      </c>
      <c r="W86" s="75">
        <f t="shared" si="110"/>
        <v>377.27927381821371</v>
      </c>
      <c r="X86" s="181" t="s">
        <v>59</v>
      </c>
      <c r="Y86" s="76">
        <v>137</v>
      </c>
      <c r="Z86" s="170">
        <v>0.84</v>
      </c>
      <c r="AA86" s="77">
        <f>Y86*Z$86</f>
        <v>115.08</v>
      </c>
      <c r="AB86" s="202">
        <v>0.62</v>
      </c>
      <c r="AC86" s="126">
        <f>AA86*AB$86</f>
        <v>71.349599999999995</v>
      </c>
      <c r="AD86" s="78">
        <v>177</v>
      </c>
      <c r="AE86" s="199">
        <v>0.77</v>
      </c>
      <c r="AF86" s="126">
        <f>AD86*AE$86</f>
        <v>136.29</v>
      </c>
      <c r="AG86" s="73">
        <v>0</v>
      </c>
      <c r="AH86" s="75">
        <f t="shared" si="121"/>
        <v>207.63959999999997</v>
      </c>
      <c r="AI86" s="132">
        <f t="shared" si="111"/>
        <v>-169.63967381821374</v>
      </c>
    </row>
    <row r="87" spans="1:35" x14ac:dyDescent="0.35">
      <c r="A87" s="64" t="s">
        <v>10</v>
      </c>
      <c r="B87" s="153"/>
      <c r="C87" s="156"/>
      <c r="D87" s="159"/>
      <c r="E87" s="162"/>
      <c r="F87" s="65" t="s">
        <v>2</v>
      </c>
      <c r="G87" s="66">
        <v>1288000.0000109999</v>
      </c>
      <c r="H87" s="178"/>
      <c r="I87" s="67">
        <f t="shared" ref="I87:I90" si="138">G87*H$86</f>
        <v>2380.7539305938453</v>
      </c>
      <c r="J87" s="67">
        <f>I87-I86</f>
        <v>38.077275618014482</v>
      </c>
      <c r="K87" s="70">
        <f t="shared" ref="K87:K90" si="139">J87*$E$86</f>
        <v>46.83504901015781</v>
      </c>
      <c r="L87" s="150"/>
      <c r="M87" s="67">
        <f>I87*L$86</f>
        <v>37.681644673966431</v>
      </c>
      <c r="N87" s="70">
        <f t="shared" ref="N87:N90" si="140">M87*$E$86</f>
        <v>46.348422948978708</v>
      </c>
      <c r="O87" s="67">
        <v>27.957655294859922</v>
      </c>
      <c r="P87" s="70">
        <f t="shared" ref="P87:P90" si="141">O87*$E$86</f>
        <v>34.387916012677707</v>
      </c>
      <c r="Q87" s="72">
        <v>0</v>
      </c>
      <c r="R87" s="72">
        <v>5</v>
      </c>
      <c r="S87" s="72">
        <f t="shared" si="120"/>
        <v>5</v>
      </c>
      <c r="T87" s="70">
        <f t="shared" ref="T87:T90" si="142">S87*$E$86</f>
        <v>6.15</v>
      </c>
      <c r="U87" s="73"/>
      <c r="V87" s="78">
        <f>IF(W86&gt;AH86,W86-AH86,0)</f>
        <v>169.63967381821374</v>
      </c>
      <c r="W87" s="75">
        <f t="shared" si="110"/>
        <v>303.36106179002797</v>
      </c>
      <c r="X87" s="182"/>
      <c r="Y87" s="76">
        <v>206</v>
      </c>
      <c r="Z87" s="171"/>
      <c r="AA87" s="77">
        <f>Y87*Z$86</f>
        <v>173.04</v>
      </c>
      <c r="AB87" s="203"/>
      <c r="AC87" s="123">
        <f t="shared" ref="AC87:AC90" si="143">AA87*AB$86</f>
        <v>107.28479999999999</v>
      </c>
      <c r="AD87" s="78">
        <v>180</v>
      </c>
      <c r="AE87" s="200"/>
      <c r="AF87" s="123">
        <f t="shared" ref="AF87:AF90" si="144">AD87*AE$86</f>
        <v>138.6</v>
      </c>
      <c r="AG87" s="73">
        <v>0</v>
      </c>
      <c r="AH87" s="75">
        <f t="shared" si="121"/>
        <v>245.88479999999998</v>
      </c>
      <c r="AI87" s="132">
        <f t="shared" si="111"/>
        <v>-57.476261790027991</v>
      </c>
    </row>
    <row r="88" spans="1:35" x14ac:dyDescent="0.35">
      <c r="A88" s="64" t="s">
        <v>10</v>
      </c>
      <c r="B88" s="153"/>
      <c r="C88" s="156"/>
      <c r="D88" s="159"/>
      <c r="E88" s="162"/>
      <c r="F88" s="65" t="s">
        <v>3</v>
      </c>
      <c r="G88" s="66">
        <v>1305299.9999860001</v>
      </c>
      <c r="H88" s="178"/>
      <c r="I88" s="67">
        <f t="shared" si="138"/>
        <v>2412.7314484039412</v>
      </c>
      <c r="J88" s="67">
        <f t="shared" ref="J88:J90" si="145">I88-I87</f>
        <v>31.977517810095833</v>
      </c>
      <c r="K88" s="70">
        <f t="shared" si="139"/>
        <v>39.332346906417875</v>
      </c>
      <c r="L88" s="150"/>
      <c r="M88" s="67">
        <f>I88*L$86</f>
        <v>38.187772354022343</v>
      </c>
      <c r="N88" s="70">
        <f t="shared" si="140"/>
        <v>46.97095999544748</v>
      </c>
      <c r="O88" s="67">
        <v>29.09601476651217</v>
      </c>
      <c r="P88" s="70">
        <f t="shared" si="141"/>
        <v>35.788098162809966</v>
      </c>
      <c r="Q88" s="72">
        <v>0</v>
      </c>
      <c r="R88" s="72">
        <v>7.14</v>
      </c>
      <c r="S88" s="72">
        <f t="shared" si="120"/>
        <v>7.14</v>
      </c>
      <c r="T88" s="70">
        <f t="shared" si="142"/>
        <v>8.7821999999999996</v>
      </c>
      <c r="U88" s="73"/>
      <c r="V88" s="78">
        <f>IF(W87&gt;AH87,W87-AH87,0)</f>
        <v>57.476261790027991</v>
      </c>
      <c r="W88" s="75">
        <f t="shared" si="110"/>
        <v>188.34986685470329</v>
      </c>
      <c r="X88" s="182"/>
      <c r="Y88" s="76">
        <v>209</v>
      </c>
      <c r="Z88" s="171"/>
      <c r="AA88" s="77">
        <f>Y88*Z$86</f>
        <v>175.56</v>
      </c>
      <c r="AB88" s="203"/>
      <c r="AC88" s="123">
        <f t="shared" si="143"/>
        <v>108.8472</v>
      </c>
      <c r="AD88" s="78">
        <v>182</v>
      </c>
      <c r="AE88" s="200"/>
      <c r="AF88" s="123">
        <f t="shared" si="144"/>
        <v>140.14000000000001</v>
      </c>
      <c r="AG88" s="73">
        <v>0</v>
      </c>
      <c r="AH88" s="75">
        <f t="shared" si="121"/>
        <v>248.98720000000003</v>
      </c>
      <c r="AI88" s="132">
        <f t="shared" si="111"/>
        <v>60.637333145296736</v>
      </c>
    </row>
    <row r="89" spans="1:35" x14ac:dyDescent="0.35">
      <c r="A89" s="64" t="s">
        <v>10</v>
      </c>
      <c r="B89" s="153"/>
      <c r="C89" s="156"/>
      <c r="D89" s="159"/>
      <c r="E89" s="162"/>
      <c r="F89" s="65" t="s">
        <v>4</v>
      </c>
      <c r="G89" s="66">
        <v>1325099.9999929999</v>
      </c>
      <c r="H89" s="178"/>
      <c r="I89" s="67">
        <f t="shared" si="138"/>
        <v>2449.329994865137</v>
      </c>
      <c r="J89" s="67">
        <f t="shared" si="145"/>
        <v>36.598546461195838</v>
      </c>
      <c r="K89" s="70">
        <f t="shared" si="139"/>
        <v>45.016212147270878</v>
      </c>
      <c r="L89" s="150"/>
      <c r="M89" s="67">
        <f>I89*L$86</f>
        <v>38.767039873278499</v>
      </c>
      <c r="N89" s="70">
        <f t="shared" si="140"/>
        <v>47.683459044132555</v>
      </c>
      <c r="O89" s="67">
        <v>30.312320829961067</v>
      </c>
      <c r="P89" s="70">
        <f t="shared" si="141"/>
        <v>37.284154620852114</v>
      </c>
      <c r="Q89" s="72">
        <v>0</v>
      </c>
      <c r="R89" s="72">
        <v>140</v>
      </c>
      <c r="S89" s="72">
        <f t="shared" si="120"/>
        <v>140</v>
      </c>
      <c r="T89" s="70">
        <f t="shared" si="142"/>
        <v>172.2</v>
      </c>
      <c r="U89" s="73"/>
      <c r="V89" s="74">
        <f>IF(W88&gt;AH88,W88-AH88,0)</f>
        <v>0</v>
      </c>
      <c r="W89" s="75">
        <f t="shared" si="110"/>
        <v>302.18382581225558</v>
      </c>
      <c r="X89" s="182"/>
      <c r="Y89" s="76">
        <v>209</v>
      </c>
      <c r="Z89" s="171"/>
      <c r="AA89" s="77">
        <f>Y89*Z$86</f>
        <v>175.56</v>
      </c>
      <c r="AB89" s="203"/>
      <c r="AC89" s="123">
        <f>AA89*AB$86</f>
        <v>108.8472</v>
      </c>
      <c r="AD89" s="78">
        <v>185</v>
      </c>
      <c r="AE89" s="200"/>
      <c r="AF89" s="123">
        <f t="shared" si="144"/>
        <v>142.45000000000002</v>
      </c>
      <c r="AG89" s="73">
        <v>0</v>
      </c>
      <c r="AH89" s="75">
        <f t="shared" si="121"/>
        <v>251.29720000000003</v>
      </c>
      <c r="AI89" s="132">
        <f t="shared" si="111"/>
        <v>-50.886625812255545</v>
      </c>
    </row>
    <row r="90" spans="1:35" x14ac:dyDescent="0.35">
      <c r="A90" s="79" t="s">
        <v>10</v>
      </c>
      <c r="B90" s="154"/>
      <c r="C90" s="157"/>
      <c r="D90" s="160"/>
      <c r="E90" s="163"/>
      <c r="F90" s="80" t="s">
        <v>40</v>
      </c>
      <c r="G90" s="81">
        <v>1343700.000001</v>
      </c>
      <c r="H90" s="179"/>
      <c r="I90" s="82">
        <f t="shared" si="138"/>
        <v>2483.7104476040449</v>
      </c>
      <c r="J90" s="82">
        <f t="shared" si="145"/>
        <v>34.380452738907934</v>
      </c>
      <c r="K90" s="83">
        <f t="shared" si="139"/>
        <v>42.28795686885676</v>
      </c>
      <c r="L90" s="151"/>
      <c r="M90" s="82">
        <f>I90*L$86</f>
        <v>39.311200270197169</v>
      </c>
      <c r="N90" s="83">
        <f t="shared" si="140"/>
        <v>48.352776332342515</v>
      </c>
      <c r="O90" s="82">
        <v>31.610761932663454</v>
      </c>
      <c r="P90" s="83">
        <f t="shared" si="141"/>
        <v>38.881237177176047</v>
      </c>
      <c r="Q90" s="85">
        <v>0</v>
      </c>
      <c r="R90" s="85">
        <v>0.84</v>
      </c>
      <c r="S90" s="85">
        <f t="shared" si="120"/>
        <v>0.84</v>
      </c>
      <c r="T90" s="83">
        <f t="shared" si="142"/>
        <v>1.0331999999999999</v>
      </c>
      <c r="U90" s="87"/>
      <c r="V90" s="93">
        <f>IF(W89&gt;AH89,W89-AH89,0)</f>
        <v>50.886625812255545</v>
      </c>
      <c r="W90" s="89">
        <f t="shared" si="110"/>
        <v>181.44179619063087</v>
      </c>
      <c r="X90" s="183"/>
      <c r="Y90" s="90">
        <v>209</v>
      </c>
      <c r="Z90" s="172"/>
      <c r="AA90" s="91">
        <f>Y90*Z$86</f>
        <v>175.56</v>
      </c>
      <c r="AB90" s="204"/>
      <c r="AC90" s="124">
        <f t="shared" si="143"/>
        <v>108.8472</v>
      </c>
      <c r="AD90" s="93">
        <v>188</v>
      </c>
      <c r="AE90" s="201"/>
      <c r="AF90" s="124">
        <f t="shared" si="144"/>
        <v>144.76</v>
      </c>
      <c r="AG90" s="87">
        <v>0</v>
      </c>
      <c r="AH90" s="89">
        <f t="shared" si="121"/>
        <v>253.60719999999998</v>
      </c>
      <c r="AI90" s="133">
        <f t="shared" si="111"/>
        <v>72.16540380936911</v>
      </c>
    </row>
    <row r="91" spans="1:35" x14ac:dyDescent="0.35">
      <c r="A91" s="92" t="s">
        <v>34</v>
      </c>
      <c r="B91" s="152">
        <v>65</v>
      </c>
      <c r="C91" s="155">
        <v>54</v>
      </c>
      <c r="D91" s="158">
        <v>38.299999999999997</v>
      </c>
      <c r="E91" s="161">
        <v>1.32</v>
      </c>
      <c r="F91" s="102" t="s">
        <v>1</v>
      </c>
      <c r="G91" s="66">
        <v>1267400</v>
      </c>
      <c r="H91" s="180">
        <v>2.7210028568425863E-5</v>
      </c>
      <c r="I91" s="67">
        <f>G91*H$91</f>
        <v>34.48599020762294</v>
      </c>
      <c r="J91" s="68">
        <f>IF(I91&gt;D91,I91-D91,0)</f>
        <v>0</v>
      </c>
      <c r="K91" s="69">
        <f>J91*$E$91</f>
        <v>0</v>
      </c>
      <c r="L91" s="149">
        <v>2.7625398547230322E-2</v>
      </c>
      <c r="M91" s="67">
        <f>I91*L$91</f>
        <v>0.95268922378146592</v>
      </c>
      <c r="N91" s="70">
        <f>M91*$E$91</f>
        <v>1.257549775391535</v>
      </c>
      <c r="O91" s="67">
        <v>0.41867869516612</v>
      </c>
      <c r="P91" s="70">
        <f>O91*$E$91</f>
        <v>0.55265587761927837</v>
      </c>
      <c r="Q91" s="103">
        <v>11</v>
      </c>
      <c r="R91" s="72">
        <v>0</v>
      </c>
      <c r="S91" s="72">
        <f t="shared" si="120"/>
        <v>11</v>
      </c>
      <c r="T91" s="70">
        <f>S91*$E$91</f>
        <v>14.520000000000001</v>
      </c>
      <c r="U91" s="73">
        <v>4</v>
      </c>
      <c r="V91" s="74">
        <v>0</v>
      </c>
      <c r="W91" s="75">
        <f t="shared" si="110"/>
        <v>20.330205653010815</v>
      </c>
      <c r="X91" s="164" t="s">
        <v>60</v>
      </c>
      <c r="Y91" s="95">
        <v>0</v>
      </c>
      <c r="Z91" s="170">
        <v>1</v>
      </c>
      <c r="AA91" s="96">
        <f>Y91*Z$91</f>
        <v>0</v>
      </c>
      <c r="AB91" s="202">
        <v>1</v>
      </c>
      <c r="AC91" s="127">
        <f>AA91*AB$91</f>
        <v>0</v>
      </c>
      <c r="AD91" s="74">
        <v>0</v>
      </c>
      <c r="AE91" s="199"/>
      <c r="AF91" s="127">
        <f>AD91*AE$91</f>
        <v>0</v>
      </c>
      <c r="AG91" s="73">
        <v>0</v>
      </c>
      <c r="AH91" s="134">
        <f t="shared" si="121"/>
        <v>0</v>
      </c>
      <c r="AI91" s="132">
        <f t="shared" si="111"/>
        <v>-20.330205653010815</v>
      </c>
    </row>
    <row r="92" spans="1:35" x14ac:dyDescent="0.35">
      <c r="A92" s="64" t="s">
        <v>34</v>
      </c>
      <c r="B92" s="153"/>
      <c r="C92" s="156"/>
      <c r="D92" s="159"/>
      <c r="E92" s="162"/>
      <c r="F92" s="65" t="s">
        <v>2</v>
      </c>
      <c r="G92" s="66">
        <v>1288000.0000109999</v>
      </c>
      <c r="H92" s="178"/>
      <c r="I92" s="67">
        <f t="shared" ref="I92:I95" si="146">G92*H$91</f>
        <v>35.046516796431817</v>
      </c>
      <c r="J92" s="67">
        <f>I92-I91</f>
        <v>0.56052658880887662</v>
      </c>
      <c r="K92" s="70">
        <f t="shared" ref="K92:K95" si="147">J92*$E$91</f>
        <v>0.73989509722771718</v>
      </c>
      <c r="L92" s="150"/>
      <c r="M92" s="67">
        <f>I92*L$91</f>
        <v>0.96817399419363059</v>
      </c>
      <c r="N92" s="70">
        <f t="shared" ref="N92:N95" si="148">M92*$E$91</f>
        <v>1.2779896723355924</v>
      </c>
      <c r="O92" s="67">
        <v>0.4234129002812056</v>
      </c>
      <c r="P92" s="70">
        <f t="shared" ref="P92:P95" si="149">O92*$E$91</f>
        <v>0.55890502837119138</v>
      </c>
      <c r="Q92" s="72">
        <v>0</v>
      </c>
      <c r="R92" s="72">
        <v>0</v>
      </c>
      <c r="S92" s="72">
        <f t="shared" si="120"/>
        <v>0</v>
      </c>
      <c r="T92" s="69">
        <f t="shared" ref="T92:T95" si="150">S92*$E$91</f>
        <v>0</v>
      </c>
      <c r="U92" s="73"/>
      <c r="V92" s="78">
        <f>IF(W91&gt;AH91,W91-AH91,0)</f>
        <v>20.330205653010815</v>
      </c>
      <c r="W92" s="75">
        <f t="shared" si="110"/>
        <v>22.906995450945317</v>
      </c>
      <c r="X92" s="165"/>
      <c r="Y92" s="76">
        <v>6</v>
      </c>
      <c r="Z92" s="171"/>
      <c r="AA92" s="77">
        <f>Y92*Z$91</f>
        <v>6</v>
      </c>
      <c r="AB92" s="203"/>
      <c r="AC92" s="123">
        <f t="shared" ref="AC92:AC95" si="151">AA92*AB$91</f>
        <v>6</v>
      </c>
      <c r="AD92" s="74">
        <v>0</v>
      </c>
      <c r="AE92" s="200"/>
      <c r="AF92" s="107">
        <f t="shared" ref="AF92:AF95" si="152">AD92*AE$91</f>
        <v>0</v>
      </c>
      <c r="AG92" s="73">
        <v>0</v>
      </c>
      <c r="AH92" s="75">
        <f t="shared" si="121"/>
        <v>6</v>
      </c>
      <c r="AI92" s="132">
        <f t="shared" si="111"/>
        <v>-16.906995450945317</v>
      </c>
    </row>
    <row r="93" spans="1:35" x14ac:dyDescent="0.35">
      <c r="A93" s="64" t="s">
        <v>34</v>
      </c>
      <c r="B93" s="153"/>
      <c r="C93" s="156"/>
      <c r="D93" s="159"/>
      <c r="E93" s="162"/>
      <c r="F93" s="65" t="s">
        <v>3</v>
      </c>
      <c r="G93" s="66">
        <v>1305299.9999860001</v>
      </c>
      <c r="H93" s="178"/>
      <c r="I93" s="67">
        <f t="shared" si="146"/>
        <v>35.517250289985341</v>
      </c>
      <c r="J93" s="67">
        <f t="shared" ref="J93:J95" si="153">I93-I92</f>
        <v>0.47073349355352434</v>
      </c>
      <c r="K93" s="70">
        <f t="shared" si="147"/>
        <v>0.62136821149065213</v>
      </c>
      <c r="L93" s="150"/>
      <c r="M93" s="67">
        <f>I93*L$91</f>
        <v>0.98117819456257682</v>
      </c>
      <c r="N93" s="70">
        <f t="shared" si="148"/>
        <v>1.2951552168226015</v>
      </c>
      <c r="O93" s="67">
        <v>0.54008779497954229</v>
      </c>
      <c r="P93" s="70">
        <f t="shared" si="149"/>
        <v>0.71291588937299588</v>
      </c>
      <c r="Q93" s="72">
        <v>0</v>
      </c>
      <c r="R93" s="72">
        <v>0</v>
      </c>
      <c r="S93" s="72">
        <f t="shared" si="120"/>
        <v>0</v>
      </c>
      <c r="T93" s="69">
        <f t="shared" si="150"/>
        <v>0</v>
      </c>
      <c r="U93" s="73"/>
      <c r="V93" s="78">
        <f>IF(W92&gt;AH92,W92-AH92,0)</f>
        <v>16.906995450945317</v>
      </c>
      <c r="W93" s="75">
        <f t="shared" si="110"/>
        <v>19.536434768631565</v>
      </c>
      <c r="X93" s="165"/>
      <c r="Y93" s="76">
        <v>7</v>
      </c>
      <c r="Z93" s="171"/>
      <c r="AA93" s="77">
        <f>Y93*Z$91</f>
        <v>7</v>
      </c>
      <c r="AB93" s="203"/>
      <c r="AC93" s="123">
        <f t="shared" si="151"/>
        <v>7</v>
      </c>
      <c r="AD93" s="74">
        <v>0</v>
      </c>
      <c r="AE93" s="200"/>
      <c r="AF93" s="107">
        <f t="shared" si="152"/>
        <v>0</v>
      </c>
      <c r="AG93" s="73">
        <v>0</v>
      </c>
      <c r="AH93" s="75">
        <f t="shared" si="121"/>
        <v>7</v>
      </c>
      <c r="AI93" s="132">
        <f t="shared" si="111"/>
        <v>-12.536434768631565</v>
      </c>
    </row>
    <row r="94" spans="1:35" x14ac:dyDescent="0.35">
      <c r="A94" s="64" t="s">
        <v>34</v>
      </c>
      <c r="B94" s="153"/>
      <c r="C94" s="156"/>
      <c r="D94" s="159"/>
      <c r="E94" s="162"/>
      <c r="F94" s="65" t="s">
        <v>4</v>
      </c>
      <c r="G94" s="66">
        <v>1325099.9999929999</v>
      </c>
      <c r="H94" s="178"/>
      <c r="I94" s="67">
        <f t="shared" si="146"/>
        <v>36.05600885583064</v>
      </c>
      <c r="J94" s="67">
        <f t="shared" si="153"/>
        <v>0.53875856584529913</v>
      </c>
      <c r="K94" s="70">
        <f t="shared" si="147"/>
        <v>0.71116130691579493</v>
      </c>
      <c r="L94" s="150"/>
      <c r="M94" s="67">
        <f>I94*L$91</f>
        <v>0.99606161466478738</v>
      </c>
      <c r="N94" s="70">
        <f t="shared" si="148"/>
        <v>1.3148013313575193</v>
      </c>
      <c r="O94" s="67">
        <v>0.6553626458961872</v>
      </c>
      <c r="P94" s="70">
        <f t="shared" si="149"/>
        <v>0.8650786925829671</v>
      </c>
      <c r="Q94" s="72">
        <v>0</v>
      </c>
      <c r="R94" s="72">
        <v>0</v>
      </c>
      <c r="S94" s="72">
        <f t="shared" si="120"/>
        <v>0</v>
      </c>
      <c r="T94" s="69">
        <f t="shared" si="150"/>
        <v>0</v>
      </c>
      <c r="U94" s="73"/>
      <c r="V94" s="78">
        <f>IF(W93&gt;AH93,W93-AH93,0)</f>
        <v>12.536434768631565</v>
      </c>
      <c r="W94" s="75">
        <f t="shared" si="110"/>
        <v>15.427476099487846</v>
      </c>
      <c r="X94" s="165"/>
      <c r="Y94" s="76">
        <v>7</v>
      </c>
      <c r="Z94" s="171"/>
      <c r="AA94" s="77">
        <f>Y94*Z$91</f>
        <v>7</v>
      </c>
      <c r="AB94" s="203"/>
      <c r="AC94" s="123">
        <f t="shared" si="151"/>
        <v>7</v>
      </c>
      <c r="AD94" s="74">
        <v>0</v>
      </c>
      <c r="AE94" s="200"/>
      <c r="AF94" s="107">
        <f t="shared" si="152"/>
        <v>0</v>
      </c>
      <c r="AG94" s="73">
        <v>0</v>
      </c>
      <c r="AH94" s="75">
        <f t="shared" si="121"/>
        <v>7</v>
      </c>
      <c r="AI94" s="132">
        <f t="shared" si="111"/>
        <v>-8.4274760994878459</v>
      </c>
    </row>
    <row r="95" spans="1:35" x14ac:dyDescent="0.35">
      <c r="A95" s="79" t="s">
        <v>34</v>
      </c>
      <c r="B95" s="154"/>
      <c r="C95" s="157"/>
      <c r="D95" s="160"/>
      <c r="E95" s="163"/>
      <c r="F95" s="80" t="s">
        <v>40</v>
      </c>
      <c r="G95" s="81">
        <v>1343700.000001</v>
      </c>
      <c r="H95" s="179"/>
      <c r="I95" s="82">
        <f t="shared" si="146"/>
        <v>36.562115387421045</v>
      </c>
      <c r="J95" s="82">
        <f t="shared" si="153"/>
        <v>0.50610653159040453</v>
      </c>
      <c r="K95" s="83">
        <f t="shared" si="147"/>
        <v>0.668060621699334</v>
      </c>
      <c r="L95" s="151"/>
      <c r="M95" s="82">
        <f>I95*L$91</f>
        <v>1.0100430093073287</v>
      </c>
      <c r="N95" s="83">
        <f t="shared" si="148"/>
        <v>1.3332567722856739</v>
      </c>
      <c r="O95" s="82">
        <v>0.7453228785217525</v>
      </c>
      <c r="P95" s="83">
        <f t="shared" si="149"/>
        <v>0.98382619964871332</v>
      </c>
      <c r="Q95" s="85">
        <v>0</v>
      </c>
      <c r="R95" s="85">
        <v>0</v>
      </c>
      <c r="S95" s="85">
        <f t="shared" si="120"/>
        <v>0</v>
      </c>
      <c r="T95" s="86">
        <f t="shared" si="150"/>
        <v>0</v>
      </c>
      <c r="U95" s="87"/>
      <c r="V95" s="93">
        <f>IF(W94&gt;AH94,W94-AH94,0)</f>
        <v>8.4274760994878459</v>
      </c>
      <c r="W95" s="89">
        <f t="shared" si="110"/>
        <v>11.412619693121567</v>
      </c>
      <c r="X95" s="166"/>
      <c r="Y95" s="90">
        <v>7</v>
      </c>
      <c r="Z95" s="172"/>
      <c r="AA95" s="91">
        <f>Y95*Z$91</f>
        <v>7</v>
      </c>
      <c r="AB95" s="204"/>
      <c r="AC95" s="124">
        <f t="shared" si="151"/>
        <v>7</v>
      </c>
      <c r="AD95" s="88">
        <v>0</v>
      </c>
      <c r="AE95" s="201"/>
      <c r="AF95" s="125">
        <f t="shared" si="152"/>
        <v>0</v>
      </c>
      <c r="AG95" s="87">
        <v>0</v>
      </c>
      <c r="AH95" s="89">
        <f t="shared" si="121"/>
        <v>7</v>
      </c>
      <c r="AI95" s="133">
        <f t="shared" si="111"/>
        <v>-4.4126196931215667</v>
      </c>
    </row>
    <row r="96" spans="1:35" ht="14.5" customHeight="1" x14ac:dyDescent="0.35">
      <c r="A96" s="92" t="s">
        <v>11</v>
      </c>
      <c r="B96" s="152"/>
      <c r="C96" s="155">
        <v>257</v>
      </c>
      <c r="D96" s="158">
        <v>207</v>
      </c>
      <c r="E96" s="161">
        <v>1.18</v>
      </c>
      <c r="F96" s="102" t="s">
        <v>1</v>
      </c>
      <c r="G96" s="66">
        <v>1267400</v>
      </c>
      <c r="H96" s="180">
        <v>1.3437466925468556E-4</v>
      </c>
      <c r="I96" s="67">
        <f>G96*H$96</f>
        <v>170.30645581338848</v>
      </c>
      <c r="J96" s="68">
        <f>IF(I96&gt;D96,I96-D96,0)</f>
        <v>0</v>
      </c>
      <c r="K96" s="69">
        <f>J96*$E$96</f>
        <v>0</v>
      </c>
      <c r="L96" s="149">
        <v>3.3605193448158502E-2</v>
      </c>
      <c r="M96" s="67">
        <f>I96*L$96</f>
        <v>5.7231813930791784</v>
      </c>
      <c r="N96" s="70">
        <f>M96*$E$96</f>
        <v>6.7533540438334301</v>
      </c>
      <c r="O96" s="67">
        <v>1.3278093525854531</v>
      </c>
      <c r="P96" s="70">
        <f>O96*$E$96</f>
        <v>1.5668150360508346</v>
      </c>
      <c r="Q96" s="103">
        <v>8.3000000000000007</v>
      </c>
      <c r="R96" s="72">
        <v>5.62</v>
      </c>
      <c r="S96" s="72">
        <f t="shared" si="120"/>
        <v>13.920000000000002</v>
      </c>
      <c r="T96" s="70">
        <f>S96*$E$96</f>
        <v>16.425600000000003</v>
      </c>
      <c r="U96" s="73">
        <v>14</v>
      </c>
      <c r="V96" s="74">
        <v>0</v>
      </c>
      <c r="W96" s="75">
        <f t="shared" si="110"/>
        <v>38.745769079884269</v>
      </c>
      <c r="X96" s="181" t="s">
        <v>61</v>
      </c>
      <c r="Y96" s="76">
        <v>19</v>
      </c>
      <c r="Z96" s="170">
        <v>0.61</v>
      </c>
      <c r="AA96" s="77">
        <f>Y96*Z$96</f>
        <v>11.59</v>
      </c>
      <c r="AB96" s="202">
        <v>1</v>
      </c>
      <c r="AC96" s="126">
        <f>AA96*AB$96</f>
        <v>11.59</v>
      </c>
      <c r="AD96" s="74">
        <v>0</v>
      </c>
      <c r="AE96" s="199"/>
      <c r="AF96" s="127">
        <f>AD96*AE$96</f>
        <v>0</v>
      </c>
      <c r="AG96" s="73">
        <v>0</v>
      </c>
      <c r="AH96" s="75">
        <f t="shared" si="121"/>
        <v>11.59</v>
      </c>
      <c r="AI96" s="132">
        <f t="shared" si="111"/>
        <v>-27.155769079884269</v>
      </c>
    </row>
    <row r="97" spans="1:35" x14ac:dyDescent="0.35">
      <c r="A97" s="64" t="s">
        <v>11</v>
      </c>
      <c r="B97" s="153"/>
      <c r="C97" s="156"/>
      <c r="D97" s="159"/>
      <c r="E97" s="162"/>
      <c r="F97" s="65" t="s">
        <v>2</v>
      </c>
      <c r="G97" s="66">
        <v>1288000.0000109999</v>
      </c>
      <c r="H97" s="178"/>
      <c r="I97" s="67">
        <f t="shared" ref="I97:I100" si="154">G97*H$96</f>
        <v>173.0745740015131</v>
      </c>
      <c r="J97" s="67">
        <f>I97-I96</f>
        <v>2.7681181881246175</v>
      </c>
      <c r="K97" s="70">
        <f t="shared" ref="K97:K100" si="155">J97*$E$96</f>
        <v>3.2663794619870483</v>
      </c>
      <c r="L97" s="150"/>
      <c r="M97" s="67">
        <f>I97*L$96</f>
        <v>5.8162045402784717</v>
      </c>
      <c r="N97" s="70">
        <f t="shared" ref="N97:N100" si="156">M97*$E$96</f>
        <v>6.8631213575285965</v>
      </c>
      <c r="O97" s="67">
        <v>1.3591204343388439</v>
      </c>
      <c r="P97" s="70">
        <f t="shared" ref="P97:P100" si="157">O97*$E$96</f>
        <v>1.6037621125198358</v>
      </c>
      <c r="Q97" s="72">
        <v>0</v>
      </c>
      <c r="R97" s="72">
        <v>0</v>
      </c>
      <c r="S97" s="72">
        <f t="shared" si="120"/>
        <v>0</v>
      </c>
      <c r="T97" s="69">
        <f t="shared" ref="T97:T100" si="158">S97*$E$96</f>
        <v>0</v>
      </c>
      <c r="U97" s="73"/>
      <c r="V97" s="78">
        <f>IF(W96&gt;AH96,W96-AH96,0)</f>
        <v>27.155769079884269</v>
      </c>
      <c r="W97" s="75">
        <f t="shared" si="110"/>
        <v>38.889032011919753</v>
      </c>
      <c r="X97" s="182"/>
      <c r="Y97" s="76">
        <v>21.876000000000001</v>
      </c>
      <c r="Z97" s="171"/>
      <c r="AA97" s="77">
        <f>Y97*Z$96</f>
        <v>13.34436</v>
      </c>
      <c r="AB97" s="203"/>
      <c r="AC97" s="123">
        <f t="shared" ref="AC97:AC100" si="159">AA97*AB$96</f>
        <v>13.34436</v>
      </c>
      <c r="AD97" s="74">
        <v>0</v>
      </c>
      <c r="AE97" s="200"/>
      <c r="AF97" s="107">
        <f t="shared" ref="AF97:AF100" si="160">AD97*AE$96</f>
        <v>0</v>
      </c>
      <c r="AG97" s="73">
        <v>0</v>
      </c>
      <c r="AH97" s="75">
        <f t="shared" si="121"/>
        <v>13.34436</v>
      </c>
      <c r="AI97" s="132">
        <f t="shared" si="111"/>
        <v>-25.544672011919751</v>
      </c>
    </row>
    <row r="98" spans="1:35" x14ac:dyDescent="0.35">
      <c r="A98" s="64" t="s">
        <v>11</v>
      </c>
      <c r="B98" s="153"/>
      <c r="C98" s="156"/>
      <c r="D98" s="159"/>
      <c r="E98" s="162"/>
      <c r="F98" s="65" t="s">
        <v>3</v>
      </c>
      <c r="G98" s="66">
        <v>1305299.9999860001</v>
      </c>
      <c r="H98" s="178"/>
      <c r="I98" s="67">
        <f t="shared" si="154"/>
        <v>175.39925577625985</v>
      </c>
      <c r="J98" s="67">
        <f t="shared" ref="J98:J100" si="161">I98-I97</f>
        <v>2.3246817747467503</v>
      </c>
      <c r="K98" s="70">
        <f t="shared" si="155"/>
        <v>2.7431244942011652</v>
      </c>
      <c r="L98" s="150"/>
      <c r="M98" s="67">
        <f>I98*L$96</f>
        <v>5.8943259210242447</v>
      </c>
      <c r="N98" s="70">
        <f t="shared" si="156"/>
        <v>6.9553045868086087</v>
      </c>
      <c r="O98" s="67">
        <v>1.3881197740481417</v>
      </c>
      <c r="P98" s="70">
        <f t="shared" si="157"/>
        <v>1.6379813333768072</v>
      </c>
      <c r="Q98" s="72">
        <v>0</v>
      </c>
      <c r="R98" s="72">
        <v>1.93</v>
      </c>
      <c r="S98" s="72">
        <f t="shared" si="120"/>
        <v>1.93</v>
      </c>
      <c r="T98" s="70">
        <f t="shared" si="158"/>
        <v>2.2773999999999996</v>
      </c>
      <c r="U98" s="73"/>
      <c r="V98" s="78">
        <f>IF(W97&gt;AH97,W97-AH97,0)</f>
        <v>25.544672011919751</v>
      </c>
      <c r="W98" s="75">
        <f t="shared" si="110"/>
        <v>39.158482426306335</v>
      </c>
      <c r="X98" s="182"/>
      <c r="Y98" s="76">
        <v>21.876000000000001</v>
      </c>
      <c r="Z98" s="171"/>
      <c r="AA98" s="77">
        <f>Y98*Z$96</f>
        <v>13.34436</v>
      </c>
      <c r="AB98" s="203"/>
      <c r="AC98" s="123">
        <f t="shared" si="159"/>
        <v>13.34436</v>
      </c>
      <c r="AD98" s="74">
        <v>0</v>
      </c>
      <c r="AE98" s="200"/>
      <c r="AF98" s="107">
        <f t="shared" si="160"/>
        <v>0</v>
      </c>
      <c r="AG98" s="73">
        <v>0</v>
      </c>
      <c r="AH98" s="75">
        <f t="shared" si="121"/>
        <v>13.34436</v>
      </c>
      <c r="AI98" s="132">
        <f t="shared" si="111"/>
        <v>-25.814122426306334</v>
      </c>
    </row>
    <row r="99" spans="1:35" x14ac:dyDescent="0.35">
      <c r="A99" s="64" t="s">
        <v>11</v>
      </c>
      <c r="B99" s="153"/>
      <c r="C99" s="156"/>
      <c r="D99" s="159"/>
      <c r="E99" s="162"/>
      <c r="F99" s="65" t="s">
        <v>4</v>
      </c>
      <c r="G99" s="66">
        <v>1325099.9999929999</v>
      </c>
      <c r="H99" s="178"/>
      <c r="I99" s="67">
        <f t="shared" si="154"/>
        <v>178.05987422844322</v>
      </c>
      <c r="J99" s="67">
        <f t="shared" si="161"/>
        <v>2.6606184521833711</v>
      </c>
      <c r="K99" s="70">
        <f t="shared" si="155"/>
        <v>3.1395297735763776</v>
      </c>
      <c r="L99" s="150"/>
      <c r="M99" s="67">
        <f>I99*L$96</f>
        <v>5.9837365188016074</v>
      </c>
      <c r="N99" s="70">
        <f t="shared" si="156"/>
        <v>7.0608090921858961</v>
      </c>
      <c r="O99" s="67">
        <v>1.418694983186245</v>
      </c>
      <c r="P99" s="70">
        <f t="shared" si="157"/>
        <v>1.6740600801597689</v>
      </c>
      <c r="Q99" s="72">
        <v>0</v>
      </c>
      <c r="R99" s="72">
        <v>5.62</v>
      </c>
      <c r="S99" s="72">
        <f t="shared" si="120"/>
        <v>5.62</v>
      </c>
      <c r="T99" s="70">
        <f t="shared" si="158"/>
        <v>6.6315999999999997</v>
      </c>
      <c r="U99" s="73"/>
      <c r="V99" s="78">
        <f>IF(W98&gt;AH98,W98-AH98,0)</f>
        <v>25.814122426306334</v>
      </c>
      <c r="W99" s="75">
        <f t="shared" si="110"/>
        <v>44.320121372228371</v>
      </c>
      <c r="X99" s="182"/>
      <c r="Y99" s="76">
        <v>21.876000000000001</v>
      </c>
      <c r="Z99" s="171"/>
      <c r="AA99" s="77">
        <f>Y99*Z$96</f>
        <v>13.34436</v>
      </c>
      <c r="AB99" s="203"/>
      <c r="AC99" s="123">
        <f t="shared" si="159"/>
        <v>13.34436</v>
      </c>
      <c r="AD99" s="74">
        <v>0</v>
      </c>
      <c r="AE99" s="200"/>
      <c r="AF99" s="107">
        <f t="shared" si="160"/>
        <v>0</v>
      </c>
      <c r="AG99" s="73">
        <v>0</v>
      </c>
      <c r="AH99" s="75">
        <f t="shared" si="121"/>
        <v>13.34436</v>
      </c>
      <c r="AI99" s="132">
        <f t="shared" si="111"/>
        <v>-30.975761372228369</v>
      </c>
    </row>
    <row r="100" spans="1:35" x14ac:dyDescent="0.35">
      <c r="A100" s="79" t="s">
        <v>11</v>
      </c>
      <c r="B100" s="154"/>
      <c r="C100" s="157"/>
      <c r="D100" s="160"/>
      <c r="E100" s="163"/>
      <c r="F100" s="80" t="s">
        <v>40</v>
      </c>
      <c r="G100" s="81">
        <v>1343700.000001</v>
      </c>
      <c r="H100" s="179"/>
      <c r="I100" s="82">
        <f t="shared" si="154"/>
        <v>180.55924307765537</v>
      </c>
      <c r="J100" s="82">
        <f t="shared" si="161"/>
        <v>2.4993688492121464</v>
      </c>
      <c r="K100" s="83">
        <f t="shared" si="155"/>
        <v>2.9492552420703326</v>
      </c>
      <c r="L100" s="151"/>
      <c r="M100" s="82">
        <f>I100*L$96</f>
        <v>6.0677282924776827</v>
      </c>
      <c r="N100" s="83">
        <f t="shared" si="156"/>
        <v>7.1599193851236649</v>
      </c>
      <c r="O100" s="82">
        <v>1.4512429878040778</v>
      </c>
      <c r="P100" s="83">
        <f t="shared" si="157"/>
        <v>1.7124667256088117</v>
      </c>
      <c r="Q100" s="85">
        <v>0</v>
      </c>
      <c r="R100" s="85">
        <v>7.74</v>
      </c>
      <c r="S100" s="85">
        <f t="shared" si="120"/>
        <v>7.74</v>
      </c>
      <c r="T100" s="83">
        <f t="shared" si="158"/>
        <v>9.1332000000000004</v>
      </c>
      <c r="U100" s="87"/>
      <c r="V100" s="93">
        <f>IF(W99&gt;AH99,W99-AH99,0)</f>
        <v>30.975761372228369</v>
      </c>
      <c r="W100" s="89">
        <f t="shared" si="110"/>
        <v>51.930602725031179</v>
      </c>
      <c r="X100" s="183"/>
      <c r="Y100" s="90">
        <v>21.876000000000001</v>
      </c>
      <c r="Z100" s="172"/>
      <c r="AA100" s="91">
        <f>Y100*Z$96</f>
        <v>13.34436</v>
      </c>
      <c r="AB100" s="204"/>
      <c r="AC100" s="124">
        <f t="shared" si="159"/>
        <v>13.34436</v>
      </c>
      <c r="AD100" s="88"/>
      <c r="AE100" s="201"/>
      <c r="AF100" s="125">
        <f t="shared" si="160"/>
        <v>0</v>
      </c>
      <c r="AG100" s="87">
        <v>0</v>
      </c>
      <c r="AH100" s="89">
        <f t="shared" si="121"/>
        <v>13.34436</v>
      </c>
      <c r="AI100" s="133">
        <f t="shared" si="111"/>
        <v>-38.586242725031177</v>
      </c>
    </row>
    <row r="101" spans="1:35" x14ac:dyDescent="0.35">
      <c r="A101" s="92" t="s">
        <v>13</v>
      </c>
      <c r="B101" s="152">
        <v>747</v>
      </c>
      <c r="C101" s="155">
        <v>596</v>
      </c>
      <c r="D101" s="158">
        <v>539.20000000000005</v>
      </c>
      <c r="E101" s="161">
        <v>1.0732999999999999</v>
      </c>
      <c r="F101" s="102" t="s">
        <v>1</v>
      </c>
      <c r="G101" s="66">
        <v>1267400</v>
      </c>
      <c r="H101" s="180">
        <v>3.9758246153514799E-4</v>
      </c>
      <c r="I101" s="67">
        <f>G101*H$101</f>
        <v>503.89601174964656</v>
      </c>
      <c r="J101" s="68">
        <f>IF(I101&gt;D101,I101-D101,0)</f>
        <v>0</v>
      </c>
      <c r="K101" s="69">
        <f>J101*$E$101</f>
        <v>0</v>
      </c>
      <c r="L101" s="149">
        <v>2.2463336018776342E-2</v>
      </c>
      <c r="M101" s="67">
        <f>I101*L$101</f>
        <v>11.319185430453583</v>
      </c>
      <c r="N101" s="70">
        <f>M101*$E$101</f>
        <v>12.148881722505831</v>
      </c>
      <c r="O101" s="67">
        <v>8.2169766839019207</v>
      </c>
      <c r="P101" s="70">
        <f>O101*$E$101</f>
        <v>8.819281074831931</v>
      </c>
      <c r="Q101" s="103">
        <v>7.5</v>
      </c>
      <c r="R101" s="72">
        <v>2.7</v>
      </c>
      <c r="S101" s="72">
        <f t="shared" si="120"/>
        <v>10.199999999999999</v>
      </c>
      <c r="T101" s="70">
        <f>S101*$E$101</f>
        <v>10.947659999999999</v>
      </c>
      <c r="U101" s="73">
        <v>23</v>
      </c>
      <c r="V101" s="74">
        <v>0</v>
      </c>
      <c r="W101" s="75">
        <f t="shared" si="110"/>
        <v>54.915822797337761</v>
      </c>
      <c r="X101" s="164" t="s">
        <v>62</v>
      </c>
      <c r="Y101" s="76">
        <v>31.590000000000003</v>
      </c>
      <c r="Z101" s="170">
        <v>0.89</v>
      </c>
      <c r="AA101" s="77">
        <f>Y101*Z$101</f>
        <v>28.115100000000002</v>
      </c>
      <c r="AB101" s="202">
        <v>0.89</v>
      </c>
      <c r="AC101" s="126">
        <f>AA101*AB$101</f>
        <v>25.022439000000002</v>
      </c>
      <c r="AD101" s="78">
        <v>21</v>
      </c>
      <c r="AE101" s="199">
        <v>0.81</v>
      </c>
      <c r="AF101" s="126">
        <f>AD101*AE$101</f>
        <v>17.010000000000002</v>
      </c>
      <c r="AG101" s="73">
        <v>0</v>
      </c>
      <c r="AH101" s="75">
        <f t="shared" si="121"/>
        <v>42.032439000000004</v>
      </c>
      <c r="AI101" s="132">
        <f t="shared" si="111"/>
        <v>-12.883383797337757</v>
      </c>
    </row>
    <row r="102" spans="1:35" x14ac:dyDescent="0.35">
      <c r="A102" s="64" t="s">
        <v>13</v>
      </c>
      <c r="B102" s="153"/>
      <c r="C102" s="156"/>
      <c r="D102" s="159"/>
      <c r="E102" s="162"/>
      <c r="F102" s="65" t="s">
        <v>2</v>
      </c>
      <c r="G102" s="66">
        <v>1288000.0000109999</v>
      </c>
      <c r="H102" s="178"/>
      <c r="I102" s="67">
        <f t="shared" ref="I102:I105" si="162">G102*H$101</f>
        <v>512.08621046164399</v>
      </c>
      <c r="J102" s="67">
        <f>I102-I101</f>
        <v>8.1901987119974251</v>
      </c>
      <c r="K102" s="70">
        <f t="shared" ref="K102:K105" si="163">J102*$E$101</f>
        <v>8.7905402775868353</v>
      </c>
      <c r="L102" s="150"/>
      <c r="M102" s="67">
        <f>I102*L$101</f>
        <v>11.50316461618173</v>
      </c>
      <c r="N102" s="70">
        <f t="shared" ref="N102:N105" si="164">M102*$E$101</f>
        <v>12.346346582547849</v>
      </c>
      <c r="O102" s="67">
        <v>8.5105290502313604</v>
      </c>
      <c r="P102" s="70">
        <f t="shared" ref="P102:P105" si="165">O102*$E$101</f>
        <v>9.134350829613318</v>
      </c>
      <c r="Q102" s="72">
        <v>0</v>
      </c>
      <c r="R102" s="72">
        <v>0</v>
      </c>
      <c r="S102" s="72">
        <f t="shared" si="120"/>
        <v>0</v>
      </c>
      <c r="T102" s="69">
        <f t="shared" ref="T102:T105" si="166">S102*$E$101</f>
        <v>0</v>
      </c>
      <c r="U102" s="73"/>
      <c r="V102" s="78">
        <f>IF(W101&gt;AH101,W101-AH101,0)</f>
        <v>12.883383797337757</v>
      </c>
      <c r="W102" s="75">
        <f t="shared" ref="W102:W133" si="167">SUM(K102,N102,P102,T102,U102,V102)</f>
        <v>43.154621487085763</v>
      </c>
      <c r="X102" s="165"/>
      <c r="Y102" s="76">
        <v>27.540000000000003</v>
      </c>
      <c r="Z102" s="171"/>
      <c r="AA102" s="77">
        <f>Y102*Z$101</f>
        <v>24.510600000000004</v>
      </c>
      <c r="AB102" s="203"/>
      <c r="AC102" s="123">
        <f t="shared" ref="AC102:AC105" si="168">AA102*AB$101</f>
        <v>21.814434000000002</v>
      </c>
      <c r="AD102" s="78">
        <v>22</v>
      </c>
      <c r="AE102" s="200"/>
      <c r="AF102" s="123">
        <f t="shared" ref="AF102:AF105" si="169">AD102*AE$101</f>
        <v>17.82</v>
      </c>
      <c r="AG102" s="73">
        <v>0</v>
      </c>
      <c r="AH102" s="75">
        <f t="shared" si="121"/>
        <v>39.634433999999999</v>
      </c>
      <c r="AI102" s="132">
        <f t="shared" ref="AI102:AI133" si="170">AH102-W102</f>
        <v>-3.5201874870857637</v>
      </c>
    </row>
    <row r="103" spans="1:35" x14ac:dyDescent="0.35">
      <c r="A103" s="64" t="s">
        <v>13</v>
      </c>
      <c r="B103" s="153"/>
      <c r="C103" s="156"/>
      <c r="D103" s="159"/>
      <c r="E103" s="162"/>
      <c r="F103" s="65" t="s">
        <v>3</v>
      </c>
      <c r="G103" s="66">
        <v>1305299.9999860001</v>
      </c>
      <c r="H103" s="178"/>
      <c r="I103" s="67">
        <f t="shared" si="162"/>
        <v>518.96438703626256</v>
      </c>
      <c r="J103" s="67">
        <f t="shared" ref="J103:J105" si="171">I103-I102</f>
        <v>6.8781765746185783</v>
      </c>
      <c r="K103" s="70">
        <f t="shared" si="163"/>
        <v>7.3823469175381193</v>
      </c>
      <c r="L103" s="150"/>
      <c r="M103" s="67">
        <f>I103*L$101</f>
        <v>11.657671407773863</v>
      </c>
      <c r="N103" s="70">
        <f t="shared" si="164"/>
        <v>12.512178721963686</v>
      </c>
      <c r="O103" s="67">
        <v>8.5833641416239121</v>
      </c>
      <c r="P103" s="70">
        <f t="shared" si="165"/>
        <v>9.212524733204944</v>
      </c>
      <c r="Q103" s="72">
        <v>0</v>
      </c>
      <c r="R103" s="72">
        <v>12</v>
      </c>
      <c r="S103" s="72">
        <f t="shared" si="120"/>
        <v>12</v>
      </c>
      <c r="T103" s="70">
        <f t="shared" si="166"/>
        <v>12.8796</v>
      </c>
      <c r="U103" s="73"/>
      <c r="V103" s="78">
        <f>IF(W102&gt;AH102,W102-AH102,0)</f>
        <v>3.5201874870857637</v>
      </c>
      <c r="W103" s="75">
        <f t="shared" si="167"/>
        <v>45.506837859792512</v>
      </c>
      <c r="X103" s="165"/>
      <c r="Y103" s="76">
        <v>37.260000000000005</v>
      </c>
      <c r="Z103" s="171"/>
      <c r="AA103" s="77">
        <f>Y103*Z$101</f>
        <v>33.161400000000008</v>
      </c>
      <c r="AB103" s="203"/>
      <c r="AC103" s="123">
        <f t="shared" si="168"/>
        <v>29.513646000000008</v>
      </c>
      <c r="AD103" s="78">
        <v>23</v>
      </c>
      <c r="AE103" s="200"/>
      <c r="AF103" s="123">
        <f t="shared" si="169"/>
        <v>18.630000000000003</v>
      </c>
      <c r="AG103" s="73">
        <v>0</v>
      </c>
      <c r="AH103" s="75">
        <f t="shared" si="121"/>
        <v>48.143646000000011</v>
      </c>
      <c r="AI103" s="132">
        <f t="shared" si="170"/>
        <v>2.6368081402074992</v>
      </c>
    </row>
    <row r="104" spans="1:35" x14ac:dyDescent="0.35">
      <c r="A104" s="64" t="s">
        <v>13</v>
      </c>
      <c r="B104" s="153"/>
      <c r="C104" s="156"/>
      <c r="D104" s="159"/>
      <c r="E104" s="162"/>
      <c r="F104" s="65" t="s">
        <v>4</v>
      </c>
      <c r="G104" s="66">
        <v>1325099.9999929999</v>
      </c>
      <c r="H104" s="178"/>
      <c r="I104" s="67">
        <f t="shared" si="162"/>
        <v>526.83651977744148</v>
      </c>
      <c r="J104" s="67">
        <f t="shared" si="171"/>
        <v>7.8721327411789161</v>
      </c>
      <c r="K104" s="70">
        <f t="shared" si="163"/>
        <v>8.4491600711073307</v>
      </c>
      <c r="L104" s="150"/>
      <c r="M104" s="67">
        <f>I104*L$101</f>
        <v>11.834505770723377</v>
      </c>
      <c r="N104" s="70">
        <f t="shared" si="164"/>
        <v>12.701975043717399</v>
      </c>
      <c r="O104" s="67">
        <v>8.5132269268523171</v>
      </c>
      <c r="P104" s="70">
        <f t="shared" si="165"/>
        <v>9.1372464605905908</v>
      </c>
      <c r="Q104" s="72">
        <v>0</v>
      </c>
      <c r="R104" s="72">
        <v>16.62</v>
      </c>
      <c r="S104" s="72">
        <f t="shared" si="120"/>
        <v>16.62</v>
      </c>
      <c r="T104" s="70">
        <f t="shared" si="166"/>
        <v>17.838245999999998</v>
      </c>
      <c r="U104" s="73"/>
      <c r="V104" s="74">
        <f>IF(W103&gt;AH103,W103-AH103,0)</f>
        <v>0</v>
      </c>
      <c r="W104" s="75">
        <f t="shared" si="167"/>
        <v>48.12662757541532</v>
      </c>
      <c r="X104" s="165"/>
      <c r="Y104" s="76">
        <v>46.655999999999999</v>
      </c>
      <c r="Z104" s="171"/>
      <c r="AA104" s="77">
        <f>Y104*Z$101</f>
        <v>41.52384</v>
      </c>
      <c r="AB104" s="203"/>
      <c r="AC104" s="123">
        <f t="shared" si="168"/>
        <v>36.956217600000002</v>
      </c>
      <c r="AD104" s="78">
        <v>24</v>
      </c>
      <c r="AE104" s="200"/>
      <c r="AF104" s="123">
        <f t="shared" si="169"/>
        <v>19.440000000000001</v>
      </c>
      <c r="AG104" s="73">
        <v>0</v>
      </c>
      <c r="AH104" s="75">
        <f t="shared" si="121"/>
        <v>56.3962176</v>
      </c>
      <c r="AI104" s="132">
        <f t="shared" si="170"/>
        <v>8.2695900245846801</v>
      </c>
    </row>
    <row r="105" spans="1:35" x14ac:dyDescent="0.35">
      <c r="A105" s="79" t="s">
        <v>13</v>
      </c>
      <c r="B105" s="154"/>
      <c r="C105" s="157"/>
      <c r="D105" s="160"/>
      <c r="E105" s="163"/>
      <c r="F105" s="80" t="s">
        <v>40</v>
      </c>
      <c r="G105" s="81">
        <v>1343700.000001</v>
      </c>
      <c r="H105" s="179"/>
      <c r="I105" s="82">
        <f t="shared" si="162"/>
        <v>534.231553565176</v>
      </c>
      <c r="J105" s="82">
        <f t="shared" si="171"/>
        <v>7.3950337877345191</v>
      </c>
      <c r="K105" s="83">
        <f t="shared" si="163"/>
        <v>7.9370897643754592</v>
      </c>
      <c r="L105" s="151"/>
      <c r="M105" s="82">
        <f>I105*L$101</f>
        <v>12.00062289956746</v>
      </c>
      <c r="N105" s="83">
        <f t="shared" si="164"/>
        <v>12.880268558105755</v>
      </c>
      <c r="O105" s="82">
        <v>8.3621422524226201</v>
      </c>
      <c r="P105" s="83">
        <f t="shared" si="165"/>
        <v>8.9750872795251979</v>
      </c>
      <c r="Q105" s="85">
        <v>0</v>
      </c>
      <c r="R105" s="85">
        <v>0</v>
      </c>
      <c r="S105" s="85">
        <f t="shared" si="120"/>
        <v>0</v>
      </c>
      <c r="T105" s="86">
        <f t="shared" si="166"/>
        <v>0</v>
      </c>
      <c r="U105" s="87"/>
      <c r="V105" s="88">
        <f>IF(W104&gt;AH104,W104-AH104,0)</f>
        <v>0</v>
      </c>
      <c r="W105" s="89">
        <f t="shared" si="167"/>
        <v>29.79244560200641</v>
      </c>
      <c r="X105" s="166"/>
      <c r="Y105" s="90">
        <v>46.655999999999999</v>
      </c>
      <c r="Z105" s="172"/>
      <c r="AA105" s="91">
        <f>Y105*Z$101</f>
        <v>41.52384</v>
      </c>
      <c r="AB105" s="204"/>
      <c r="AC105" s="124">
        <f t="shared" si="168"/>
        <v>36.956217600000002</v>
      </c>
      <c r="AD105" s="93">
        <v>25</v>
      </c>
      <c r="AE105" s="201"/>
      <c r="AF105" s="124">
        <f t="shared" si="169"/>
        <v>20.25</v>
      </c>
      <c r="AG105" s="87">
        <v>0</v>
      </c>
      <c r="AH105" s="89">
        <f t="shared" si="121"/>
        <v>57.206217600000002</v>
      </c>
      <c r="AI105" s="133">
        <f t="shared" si="170"/>
        <v>27.413771997993592</v>
      </c>
    </row>
    <row r="106" spans="1:35" x14ac:dyDescent="0.35">
      <c r="A106" s="92" t="s">
        <v>14</v>
      </c>
      <c r="B106" s="152">
        <v>656</v>
      </c>
      <c r="C106" s="155">
        <v>346</v>
      </c>
      <c r="D106" s="158">
        <v>285</v>
      </c>
      <c r="E106" s="161">
        <v>1.37</v>
      </c>
      <c r="F106" s="102" t="s">
        <v>1</v>
      </c>
      <c r="G106" s="66">
        <v>1267400</v>
      </c>
      <c r="H106" s="180">
        <v>2.0805074455312097E-4</v>
      </c>
      <c r="I106" s="67">
        <f>G106*H$106</f>
        <v>263.6835136466255</v>
      </c>
      <c r="J106" s="68">
        <f>IF(I106&gt;D106,I106-D106,0)</f>
        <v>0</v>
      </c>
      <c r="K106" s="69">
        <f>J106*$E$106</f>
        <v>0</v>
      </c>
      <c r="L106" s="149">
        <v>1.5027937977405228E-2</v>
      </c>
      <c r="M106" s="67">
        <f>I106*L$106</f>
        <v>3.9626194887457729</v>
      </c>
      <c r="N106" s="70">
        <f>M106*$E$106</f>
        <v>5.428788699581709</v>
      </c>
      <c r="O106" s="67">
        <v>2.5396114817441751</v>
      </c>
      <c r="P106" s="70">
        <f>O106*$E$106</f>
        <v>3.4792677299895201</v>
      </c>
      <c r="Q106" s="103">
        <v>20.100000000000001</v>
      </c>
      <c r="R106" s="72">
        <v>5.62</v>
      </c>
      <c r="S106" s="72">
        <f t="shared" si="120"/>
        <v>25.720000000000002</v>
      </c>
      <c r="T106" s="70">
        <f>S106*$E$106</f>
        <v>35.236400000000003</v>
      </c>
      <c r="U106" s="73">
        <v>36</v>
      </c>
      <c r="V106" s="74">
        <v>0</v>
      </c>
      <c r="W106" s="75">
        <f t="shared" si="167"/>
        <v>80.144456429571235</v>
      </c>
      <c r="X106" s="164" t="s">
        <v>63</v>
      </c>
      <c r="Y106" s="76">
        <v>17</v>
      </c>
      <c r="Z106" s="170">
        <v>0.86</v>
      </c>
      <c r="AA106" s="77">
        <f>Y106*Z$106</f>
        <v>14.62</v>
      </c>
      <c r="AB106" s="202">
        <v>0.96</v>
      </c>
      <c r="AC106" s="126">
        <f>AA106*AB$106</f>
        <v>14.035199999999998</v>
      </c>
      <c r="AD106" s="78">
        <v>7</v>
      </c>
      <c r="AE106" s="199">
        <v>0.53</v>
      </c>
      <c r="AF106" s="126">
        <f>AD106*AE$106</f>
        <v>3.71</v>
      </c>
      <c r="AG106" s="73">
        <v>0</v>
      </c>
      <c r="AH106" s="75">
        <f t="shared" si="121"/>
        <v>17.745199999999997</v>
      </c>
      <c r="AI106" s="132">
        <f t="shared" si="170"/>
        <v>-62.399256429571238</v>
      </c>
    </row>
    <row r="107" spans="1:35" x14ac:dyDescent="0.35">
      <c r="A107" s="64" t="s">
        <v>14</v>
      </c>
      <c r="B107" s="153"/>
      <c r="C107" s="156"/>
      <c r="D107" s="159"/>
      <c r="E107" s="162"/>
      <c r="F107" s="65" t="s">
        <v>2</v>
      </c>
      <c r="G107" s="66">
        <v>1288000.0000109999</v>
      </c>
      <c r="H107" s="178"/>
      <c r="I107" s="67">
        <f t="shared" ref="I107:I110" si="172">G107*H$106</f>
        <v>267.96935898670836</v>
      </c>
      <c r="J107" s="67">
        <f>I107-I106</f>
        <v>4.285845340082858</v>
      </c>
      <c r="K107" s="70">
        <f t="shared" ref="K107:K110" si="173">J107*$E$106</f>
        <v>5.8716081159135163</v>
      </c>
      <c r="L107" s="150"/>
      <c r="M107" s="67">
        <f>I107*L$106</f>
        <v>4.027026906697289</v>
      </c>
      <c r="N107" s="70">
        <f t="shared" ref="N107:N110" si="174">M107*$E$106</f>
        <v>5.5170268621752863</v>
      </c>
      <c r="O107" s="67">
        <v>2.6622805516094301</v>
      </c>
      <c r="P107" s="70">
        <f t="shared" ref="P107:P110" si="175">O107*$E$106</f>
        <v>3.6473243557049195</v>
      </c>
      <c r="Q107" s="72">
        <v>0</v>
      </c>
      <c r="R107" s="72">
        <v>0</v>
      </c>
      <c r="S107" s="72">
        <f t="shared" si="120"/>
        <v>0</v>
      </c>
      <c r="T107" s="69">
        <f t="shared" ref="T107:T110" si="176">S107*$E$106</f>
        <v>0</v>
      </c>
      <c r="U107" s="73"/>
      <c r="V107" s="78">
        <f>IF(W106&gt;AH106,W106-AH106,0)</f>
        <v>62.399256429571238</v>
      </c>
      <c r="W107" s="75">
        <f t="shared" si="167"/>
        <v>77.435215763364965</v>
      </c>
      <c r="X107" s="165"/>
      <c r="Y107" s="76">
        <v>17.849999999999998</v>
      </c>
      <c r="Z107" s="171"/>
      <c r="AA107" s="77">
        <f>Y107*Z$106</f>
        <v>15.350999999999997</v>
      </c>
      <c r="AB107" s="203"/>
      <c r="AC107" s="123">
        <f t="shared" ref="AC107:AC110" si="177">AA107*AB$106</f>
        <v>14.736959999999996</v>
      </c>
      <c r="AD107" s="78">
        <v>9</v>
      </c>
      <c r="AE107" s="200"/>
      <c r="AF107" s="123">
        <f t="shared" ref="AF107:AF110" si="178">AD107*AE$106</f>
        <v>4.7700000000000005</v>
      </c>
      <c r="AG107" s="73">
        <v>0</v>
      </c>
      <c r="AH107" s="75">
        <f t="shared" si="121"/>
        <v>19.506959999999996</v>
      </c>
      <c r="AI107" s="132">
        <f t="shared" si="170"/>
        <v>-57.928255763364973</v>
      </c>
    </row>
    <row r="108" spans="1:35" x14ac:dyDescent="0.35">
      <c r="A108" s="64" t="s">
        <v>14</v>
      </c>
      <c r="B108" s="153"/>
      <c r="C108" s="156"/>
      <c r="D108" s="159"/>
      <c r="E108" s="162"/>
      <c r="F108" s="65" t="s">
        <v>3</v>
      </c>
      <c r="G108" s="66">
        <v>1305299.9999860001</v>
      </c>
      <c r="H108" s="178"/>
      <c r="I108" s="67">
        <f t="shared" si="172"/>
        <v>271.56863686227609</v>
      </c>
      <c r="J108" s="67">
        <f t="shared" ref="J108:J110" si="179">I108-I107</f>
        <v>3.5992778755677364</v>
      </c>
      <c r="K108" s="70">
        <f t="shared" si="173"/>
        <v>4.931010689527799</v>
      </c>
      <c r="L108" s="150"/>
      <c r="M108" s="67">
        <f>I108*L$106</f>
        <v>4.0811166313747682</v>
      </c>
      <c r="N108" s="70">
        <f t="shared" si="174"/>
        <v>5.5911297849834325</v>
      </c>
      <c r="O108" s="67">
        <v>2.8217788563760542</v>
      </c>
      <c r="P108" s="70">
        <f t="shared" si="175"/>
        <v>3.8658370332351946</v>
      </c>
      <c r="Q108" s="72">
        <v>0</v>
      </c>
      <c r="R108" s="72">
        <v>2</v>
      </c>
      <c r="S108" s="72">
        <f t="shared" si="120"/>
        <v>2</v>
      </c>
      <c r="T108" s="70">
        <f t="shared" si="176"/>
        <v>2.74</v>
      </c>
      <c r="U108" s="73"/>
      <c r="V108" s="78">
        <f>IF(W107&gt;AH107,W107-AH107,0)</f>
        <v>57.928255763364973</v>
      </c>
      <c r="W108" s="75">
        <f t="shared" si="167"/>
        <v>75.05623327111141</v>
      </c>
      <c r="X108" s="165"/>
      <c r="Y108" s="76">
        <v>23.8</v>
      </c>
      <c r="Z108" s="171"/>
      <c r="AA108" s="77">
        <f>Y108*Z$106</f>
        <v>20.468</v>
      </c>
      <c r="AB108" s="203"/>
      <c r="AC108" s="123">
        <f t="shared" si="177"/>
        <v>19.649280000000001</v>
      </c>
      <c r="AD108" s="78">
        <v>11</v>
      </c>
      <c r="AE108" s="200"/>
      <c r="AF108" s="123">
        <f t="shared" si="178"/>
        <v>5.83</v>
      </c>
      <c r="AG108" s="73">
        <v>0</v>
      </c>
      <c r="AH108" s="75">
        <f t="shared" si="121"/>
        <v>25.479280000000003</v>
      </c>
      <c r="AI108" s="132">
        <f t="shared" si="170"/>
        <v>-49.576953271111407</v>
      </c>
    </row>
    <row r="109" spans="1:35" x14ac:dyDescent="0.35">
      <c r="A109" s="64" t="s">
        <v>14</v>
      </c>
      <c r="B109" s="153"/>
      <c r="C109" s="156"/>
      <c r="D109" s="159"/>
      <c r="E109" s="162"/>
      <c r="F109" s="65" t="s">
        <v>4</v>
      </c>
      <c r="G109" s="66">
        <v>1325099.9999929999</v>
      </c>
      <c r="H109" s="178"/>
      <c r="I109" s="67">
        <f t="shared" si="172"/>
        <v>275.68804160588422</v>
      </c>
      <c r="J109" s="67">
        <f t="shared" si="179"/>
        <v>4.1194047436081291</v>
      </c>
      <c r="K109" s="70">
        <f t="shared" si="173"/>
        <v>5.6435844987431372</v>
      </c>
      <c r="L109" s="150"/>
      <c r="M109" s="67">
        <f>I109*L$106</f>
        <v>4.1430227903655403</v>
      </c>
      <c r="N109" s="70">
        <f t="shared" si="174"/>
        <v>5.6759412228007911</v>
      </c>
      <c r="O109" s="67">
        <v>3.0087756060048085</v>
      </c>
      <c r="P109" s="70">
        <f t="shared" si="175"/>
        <v>4.122022580226588</v>
      </c>
      <c r="Q109" s="72">
        <v>0</v>
      </c>
      <c r="R109" s="72">
        <v>17.62</v>
      </c>
      <c r="S109" s="72">
        <f t="shared" si="120"/>
        <v>17.62</v>
      </c>
      <c r="T109" s="70">
        <f t="shared" si="176"/>
        <v>24.139400000000002</v>
      </c>
      <c r="U109" s="73"/>
      <c r="V109" s="78">
        <f>IF(W108&gt;AH108,W108-AH108,0)</f>
        <v>49.576953271111407</v>
      </c>
      <c r="W109" s="75">
        <f t="shared" si="167"/>
        <v>89.157901572881926</v>
      </c>
      <c r="X109" s="165"/>
      <c r="Y109" s="76">
        <v>34</v>
      </c>
      <c r="Z109" s="171"/>
      <c r="AA109" s="77">
        <f>Y109*Z$106</f>
        <v>29.24</v>
      </c>
      <c r="AB109" s="203"/>
      <c r="AC109" s="123">
        <f t="shared" si="177"/>
        <v>28.070399999999996</v>
      </c>
      <c r="AD109" s="78">
        <v>13</v>
      </c>
      <c r="AE109" s="200"/>
      <c r="AF109" s="123">
        <f t="shared" si="178"/>
        <v>6.8900000000000006</v>
      </c>
      <c r="AG109" s="73">
        <v>0</v>
      </c>
      <c r="AH109" s="75">
        <f t="shared" si="121"/>
        <v>34.960399999999993</v>
      </c>
      <c r="AI109" s="132">
        <f t="shared" si="170"/>
        <v>-54.197501572881933</v>
      </c>
    </row>
    <row r="110" spans="1:35" x14ac:dyDescent="0.35">
      <c r="A110" s="79" t="s">
        <v>14</v>
      </c>
      <c r="B110" s="154"/>
      <c r="C110" s="157"/>
      <c r="D110" s="160"/>
      <c r="E110" s="163"/>
      <c r="F110" s="80" t="s">
        <v>40</v>
      </c>
      <c r="G110" s="81">
        <v>1343700.000001</v>
      </c>
      <c r="H110" s="179"/>
      <c r="I110" s="82">
        <f t="shared" si="172"/>
        <v>279.55778545623667</v>
      </c>
      <c r="J110" s="82">
        <f t="shared" si="179"/>
        <v>3.8697438503524495</v>
      </c>
      <c r="K110" s="83">
        <f t="shared" si="173"/>
        <v>5.301549074982856</v>
      </c>
      <c r="L110" s="151"/>
      <c r="M110" s="82">
        <f>I110*L$106</f>
        <v>4.2011770609370815</v>
      </c>
      <c r="N110" s="83">
        <f t="shared" si="174"/>
        <v>5.755612573483802</v>
      </c>
      <c r="O110" s="82">
        <v>3.2116033177058823</v>
      </c>
      <c r="P110" s="83">
        <f t="shared" si="175"/>
        <v>4.3998965452570591</v>
      </c>
      <c r="Q110" s="85">
        <v>0</v>
      </c>
      <c r="R110" s="85">
        <v>0</v>
      </c>
      <c r="S110" s="85">
        <f t="shared" si="120"/>
        <v>0</v>
      </c>
      <c r="T110" s="86">
        <f t="shared" si="176"/>
        <v>0</v>
      </c>
      <c r="U110" s="87"/>
      <c r="V110" s="93">
        <f>IF(W109&gt;AH109,W109-AH109,0)</f>
        <v>54.197501572881933</v>
      </c>
      <c r="W110" s="89">
        <f t="shared" si="167"/>
        <v>69.654559766605644</v>
      </c>
      <c r="X110" s="166"/>
      <c r="Y110" s="90">
        <v>34</v>
      </c>
      <c r="Z110" s="172"/>
      <c r="AA110" s="91">
        <f>Y110*Z$106</f>
        <v>29.24</v>
      </c>
      <c r="AB110" s="204"/>
      <c r="AC110" s="124">
        <f t="shared" si="177"/>
        <v>28.070399999999996</v>
      </c>
      <c r="AD110" s="93">
        <v>16</v>
      </c>
      <c r="AE110" s="201"/>
      <c r="AF110" s="124">
        <f t="shared" si="178"/>
        <v>8.48</v>
      </c>
      <c r="AG110" s="87">
        <v>0</v>
      </c>
      <c r="AH110" s="89">
        <f t="shared" si="121"/>
        <v>36.550399999999996</v>
      </c>
      <c r="AI110" s="133">
        <f t="shared" si="170"/>
        <v>-33.104159766605648</v>
      </c>
    </row>
    <row r="111" spans="1:35" x14ac:dyDescent="0.35">
      <c r="A111" s="92" t="s">
        <v>21</v>
      </c>
      <c r="B111" s="152"/>
      <c r="C111" s="155">
        <v>114</v>
      </c>
      <c r="D111" s="158">
        <v>92.5</v>
      </c>
      <c r="E111" s="161">
        <v>1.1756</v>
      </c>
      <c r="F111" s="102" t="s">
        <v>1</v>
      </c>
      <c r="G111" s="66">
        <v>1267400</v>
      </c>
      <c r="H111" s="180">
        <v>6.8121745378148696E-5</v>
      </c>
      <c r="I111" s="67">
        <f>G111*H$111</f>
        <v>86.337500092265657</v>
      </c>
      <c r="J111" s="68">
        <f>IF(I111&gt;D111,I111-D111,0)</f>
        <v>0</v>
      </c>
      <c r="K111" s="69">
        <f>J111*$E$111</f>
        <v>0</v>
      </c>
      <c r="L111" s="149">
        <v>2.8917427654879806E-2</v>
      </c>
      <c r="M111" s="67">
        <f>I111*L$111</f>
        <v>2.4966584128212705</v>
      </c>
      <c r="N111" s="70">
        <f>M111*$E$111</f>
        <v>2.9350716301126858</v>
      </c>
      <c r="O111" s="67">
        <v>1.1490639584473124</v>
      </c>
      <c r="P111" s="70">
        <f>O111*$E$111</f>
        <v>1.3508395895506604</v>
      </c>
      <c r="Q111" s="103">
        <v>18.5</v>
      </c>
      <c r="R111" s="72">
        <v>0</v>
      </c>
      <c r="S111" s="72">
        <f t="shared" si="120"/>
        <v>18.5</v>
      </c>
      <c r="T111" s="70">
        <f>S111*$E$111</f>
        <v>21.7486</v>
      </c>
      <c r="U111" s="73">
        <v>8</v>
      </c>
      <c r="V111" s="74">
        <v>0</v>
      </c>
      <c r="W111" s="75">
        <f t="shared" si="167"/>
        <v>34.034511219663344</v>
      </c>
      <c r="X111" s="164"/>
      <c r="Y111" s="76">
        <v>268</v>
      </c>
      <c r="Z111" s="167">
        <v>0.94</v>
      </c>
      <c r="AA111" s="77">
        <f>Y111*0.18*Z$111</f>
        <v>45.34559999999999</v>
      </c>
      <c r="AB111" s="212">
        <v>0.86</v>
      </c>
      <c r="AC111" s="126">
        <f>AA111*AB$111</f>
        <v>38.997215999999995</v>
      </c>
      <c r="AD111" s="74">
        <v>0</v>
      </c>
      <c r="AE111" s="199"/>
      <c r="AF111" s="127">
        <f>AD111*AE$111</f>
        <v>0</v>
      </c>
      <c r="AG111" s="73">
        <v>0</v>
      </c>
      <c r="AH111" s="75">
        <f t="shared" si="121"/>
        <v>38.997215999999995</v>
      </c>
      <c r="AI111" s="132">
        <f t="shared" si="170"/>
        <v>4.9627047803366509</v>
      </c>
    </row>
    <row r="112" spans="1:35" x14ac:dyDescent="0.35">
      <c r="A112" s="64" t="s">
        <v>21</v>
      </c>
      <c r="B112" s="153"/>
      <c r="C112" s="156"/>
      <c r="D112" s="159"/>
      <c r="E112" s="162"/>
      <c r="F112" s="65" t="s">
        <v>2</v>
      </c>
      <c r="G112" s="66">
        <v>1288000.0000109999</v>
      </c>
      <c r="H112" s="178"/>
      <c r="I112" s="67">
        <f t="shared" ref="I112:I115" si="180">G112*H$111</f>
        <v>87.740808047804848</v>
      </c>
      <c r="J112" s="67">
        <f>I112-I111</f>
        <v>1.4033079555391907</v>
      </c>
      <c r="K112" s="70">
        <f t="shared" ref="K112:K115" si="181">J112*$E$111</f>
        <v>1.6497288325318726</v>
      </c>
      <c r="L112" s="150"/>
      <c r="M112" s="67">
        <f>I112*L$111</f>
        <v>2.5372384691030927</v>
      </c>
      <c r="N112" s="70">
        <f t="shared" ref="N112:N115" si="182">M112*$E$111</f>
        <v>2.9827775442775959</v>
      </c>
      <c r="O112" s="67">
        <v>1.0662159329874685</v>
      </c>
      <c r="P112" s="70">
        <f t="shared" ref="P112:P115" si="183">O112*$E$111</f>
        <v>1.253443450820068</v>
      </c>
      <c r="Q112" s="72">
        <v>0</v>
      </c>
      <c r="R112" s="72">
        <v>0</v>
      </c>
      <c r="S112" s="72">
        <f t="shared" si="120"/>
        <v>0</v>
      </c>
      <c r="T112" s="69">
        <f t="shared" ref="T112:T115" si="184">S112*$E$111</f>
        <v>0</v>
      </c>
      <c r="U112" s="73"/>
      <c r="V112" s="74">
        <f>IF(W111&gt;AH111,W111-AH111,0)</f>
        <v>0</v>
      </c>
      <c r="W112" s="75">
        <f t="shared" si="167"/>
        <v>5.8859498276295366</v>
      </c>
      <c r="X112" s="165"/>
      <c r="Y112" s="76">
        <v>226</v>
      </c>
      <c r="Z112" s="168"/>
      <c r="AA112" s="77">
        <f>Y112*0.18*Z$111</f>
        <v>38.239199999999997</v>
      </c>
      <c r="AB112" s="210"/>
      <c r="AC112" s="123">
        <f>AA112*AB$111</f>
        <v>32.885711999999998</v>
      </c>
      <c r="AD112" s="74">
        <v>0</v>
      </c>
      <c r="AE112" s="200"/>
      <c r="AF112" s="107">
        <f>AD112*AE$111</f>
        <v>0</v>
      </c>
      <c r="AG112" s="73">
        <v>0</v>
      </c>
      <c r="AH112" s="75">
        <f t="shared" si="121"/>
        <v>32.885711999999998</v>
      </c>
      <c r="AI112" s="132">
        <f t="shared" si="170"/>
        <v>26.99976217237046</v>
      </c>
    </row>
    <row r="113" spans="1:35" x14ac:dyDescent="0.35">
      <c r="A113" s="64" t="s">
        <v>21</v>
      </c>
      <c r="B113" s="153"/>
      <c r="C113" s="156"/>
      <c r="D113" s="159"/>
      <c r="E113" s="162"/>
      <c r="F113" s="65" t="s">
        <v>3</v>
      </c>
      <c r="G113" s="66">
        <v>1305299.9999860001</v>
      </c>
      <c r="H113" s="178"/>
      <c r="I113" s="67">
        <f t="shared" si="180"/>
        <v>88.919314241143795</v>
      </c>
      <c r="J113" s="67">
        <f t="shared" ref="J113:J115" si="185">I113-I112</f>
        <v>1.1785061933389471</v>
      </c>
      <c r="K113" s="70">
        <f t="shared" si="181"/>
        <v>1.3854518808892662</v>
      </c>
      <c r="L113" s="150"/>
      <c r="M113" s="67">
        <f>I113*L$111</f>
        <v>2.5713178366897993</v>
      </c>
      <c r="N113" s="70">
        <f t="shared" si="182"/>
        <v>3.022841248812528</v>
      </c>
      <c r="O113" s="67">
        <v>0.98462819948391977</v>
      </c>
      <c r="P113" s="70">
        <f t="shared" si="183"/>
        <v>1.157528911313296</v>
      </c>
      <c r="Q113" s="72">
        <v>0</v>
      </c>
      <c r="R113" s="72">
        <v>0</v>
      </c>
      <c r="S113" s="72">
        <f t="shared" si="120"/>
        <v>0</v>
      </c>
      <c r="T113" s="69">
        <f t="shared" si="184"/>
        <v>0</v>
      </c>
      <c r="U113" s="73"/>
      <c r="V113" s="74">
        <f>IF(W112&gt;AH112,W112-AH112,0)</f>
        <v>0</v>
      </c>
      <c r="W113" s="75">
        <f t="shared" si="167"/>
        <v>5.5658220410150907</v>
      </c>
      <c r="X113" s="165"/>
      <c r="Y113" s="76">
        <v>244</v>
      </c>
      <c r="Z113" s="168"/>
      <c r="AA113" s="77">
        <f>Y113*0.18*Z$111</f>
        <v>41.284799999999997</v>
      </c>
      <c r="AB113" s="210"/>
      <c r="AC113" s="123">
        <f t="shared" ref="AC113:AC115" si="186">AA113*AB$111</f>
        <v>35.504928</v>
      </c>
      <c r="AD113" s="74">
        <v>0</v>
      </c>
      <c r="AE113" s="200"/>
      <c r="AF113" s="107">
        <f t="shared" ref="AF113:AF115" si="187">AD113*AE$111</f>
        <v>0</v>
      </c>
      <c r="AG113" s="73">
        <v>0</v>
      </c>
      <c r="AH113" s="75">
        <f t="shared" si="121"/>
        <v>35.504928</v>
      </c>
      <c r="AI113" s="132">
        <f t="shared" si="170"/>
        <v>29.939105958984911</v>
      </c>
    </row>
    <row r="114" spans="1:35" x14ac:dyDescent="0.35">
      <c r="A114" s="64" t="s">
        <v>21</v>
      </c>
      <c r="B114" s="153"/>
      <c r="C114" s="156"/>
      <c r="D114" s="159"/>
      <c r="E114" s="162"/>
      <c r="F114" s="65" t="s">
        <v>4</v>
      </c>
      <c r="G114" s="66">
        <v>1325099.9999929999</v>
      </c>
      <c r="H114" s="178"/>
      <c r="I114" s="67">
        <f t="shared" si="180"/>
        <v>90.268124800107984</v>
      </c>
      <c r="J114" s="67">
        <f t="shared" si="185"/>
        <v>1.348810558964189</v>
      </c>
      <c r="K114" s="70">
        <f t="shared" si="181"/>
        <v>1.5856616931183005</v>
      </c>
      <c r="L114" s="150"/>
      <c r="M114" s="67">
        <f>I114*L$111</f>
        <v>2.6103219684487842</v>
      </c>
      <c r="N114" s="70">
        <f t="shared" si="182"/>
        <v>3.0686945061083906</v>
      </c>
      <c r="O114" s="67">
        <v>0.91088978592873793</v>
      </c>
      <c r="P114" s="70">
        <f t="shared" si="183"/>
        <v>1.0708420323378243</v>
      </c>
      <c r="Q114" s="72">
        <v>0</v>
      </c>
      <c r="R114" s="72">
        <v>0</v>
      </c>
      <c r="S114" s="72">
        <f t="shared" si="120"/>
        <v>0</v>
      </c>
      <c r="T114" s="69">
        <f t="shared" si="184"/>
        <v>0</v>
      </c>
      <c r="U114" s="73"/>
      <c r="V114" s="74">
        <f>IF(W113&gt;AH113,W113-AH113,0)</f>
        <v>0</v>
      </c>
      <c r="W114" s="75">
        <f t="shared" si="167"/>
        <v>5.7251982315645158</v>
      </c>
      <c r="X114" s="165"/>
      <c r="Y114" s="76">
        <v>244</v>
      </c>
      <c r="Z114" s="168"/>
      <c r="AA114" s="77">
        <f>Y114*0.18*Z$111</f>
        <v>41.284799999999997</v>
      </c>
      <c r="AB114" s="210"/>
      <c r="AC114" s="123">
        <f t="shared" si="186"/>
        <v>35.504928</v>
      </c>
      <c r="AD114" s="74">
        <v>0</v>
      </c>
      <c r="AE114" s="200"/>
      <c r="AF114" s="107">
        <f t="shared" si="187"/>
        <v>0</v>
      </c>
      <c r="AG114" s="73">
        <v>0</v>
      </c>
      <c r="AH114" s="75">
        <f t="shared" si="121"/>
        <v>35.504928</v>
      </c>
      <c r="AI114" s="132">
        <f t="shared" si="170"/>
        <v>29.779729768435484</v>
      </c>
    </row>
    <row r="115" spans="1:35" x14ac:dyDescent="0.35">
      <c r="A115" s="79" t="s">
        <v>21</v>
      </c>
      <c r="B115" s="154"/>
      <c r="C115" s="157"/>
      <c r="D115" s="160"/>
      <c r="E115" s="163"/>
      <c r="F115" s="80" t="s">
        <v>40</v>
      </c>
      <c r="G115" s="81">
        <v>1343700.000001</v>
      </c>
      <c r="H115" s="179"/>
      <c r="I115" s="82">
        <f t="shared" si="180"/>
        <v>91.535189264686522</v>
      </c>
      <c r="J115" s="82">
        <f t="shared" si="185"/>
        <v>1.2670644645785387</v>
      </c>
      <c r="K115" s="83">
        <f t="shared" si="181"/>
        <v>1.48956098455853</v>
      </c>
      <c r="L115" s="151"/>
      <c r="M115" s="82">
        <f>I115*L$111</f>
        <v>2.6469622134373032</v>
      </c>
      <c r="N115" s="83">
        <f t="shared" si="182"/>
        <v>3.1117687781168937</v>
      </c>
      <c r="O115" s="82">
        <v>0.84793363158981383</v>
      </c>
      <c r="P115" s="83">
        <f t="shared" si="183"/>
        <v>0.9968307772969851</v>
      </c>
      <c r="Q115" s="85">
        <v>0</v>
      </c>
      <c r="R115" s="85">
        <v>0</v>
      </c>
      <c r="S115" s="85">
        <f t="shared" si="120"/>
        <v>0</v>
      </c>
      <c r="T115" s="86">
        <f t="shared" si="184"/>
        <v>0</v>
      </c>
      <c r="U115" s="87"/>
      <c r="V115" s="88">
        <f>IF(W114&gt;AH114,W114-AH114,0)</f>
        <v>0</v>
      </c>
      <c r="W115" s="89">
        <f t="shared" si="167"/>
        <v>5.598160539972409</v>
      </c>
      <c r="X115" s="166"/>
      <c r="Y115" s="90">
        <v>244</v>
      </c>
      <c r="Z115" s="169"/>
      <c r="AA115" s="91">
        <f>Y115*0.18*Z$111</f>
        <v>41.284799999999997</v>
      </c>
      <c r="AB115" s="211"/>
      <c r="AC115" s="124">
        <f t="shared" si="186"/>
        <v>35.504928</v>
      </c>
      <c r="AD115" s="88">
        <v>0</v>
      </c>
      <c r="AE115" s="201"/>
      <c r="AF115" s="125">
        <f t="shared" si="187"/>
        <v>0</v>
      </c>
      <c r="AG115" s="87">
        <v>0</v>
      </c>
      <c r="AH115" s="89">
        <f t="shared" si="121"/>
        <v>35.504928</v>
      </c>
      <c r="AI115" s="138">
        <f t="shared" si="170"/>
        <v>29.906767460027591</v>
      </c>
    </row>
    <row r="116" spans="1:35" x14ac:dyDescent="0.35">
      <c r="A116" s="92" t="s">
        <v>35</v>
      </c>
      <c r="B116" s="152">
        <v>52</v>
      </c>
      <c r="C116" s="155">
        <v>49</v>
      </c>
      <c r="D116" s="158">
        <v>40.4</v>
      </c>
      <c r="E116" s="161">
        <v>1.47</v>
      </c>
      <c r="F116" s="102" t="s">
        <v>1</v>
      </c>
      <c r="G116" s="66">
        <v>1267400</v>
      </c>
      <c r="H116" s="180">
        <v>2.9156421295786875E-5</v>
      </c>
      <c r="I116" s="67">
        <f>G116*H$116</f>
        <v>36.952848350280284</v>
      </c>
      <c r="J116" s="68">
        <f>IF(I116&gt;D116,I116-D116,0)</f>
        <v>0</v>
      </c>
      <c r="K116" s="69">
        <f>J116*$E$116</f>
        <v>0</v>
      </c>
      <c r="L116" s="149">
        <v>6.4430290479773559E-3</v>
      </c>
      <c r="M116" s="67">
        <f>I116*L$116</f>
        <v>0.23808827532635798</v>
      </c>
      <c r="N116" s="70">
        <f>M116*$E$116</f>
        <v>0.34998976472974624</v>
      </c>
      <c r="O116" s="67">
        <v>0.14051282051282055</v>
      </c>
      <c r="P116" s="70">
        <f>O116*$E$116</f>
        <v>0.2065538461538462</v>
      </c>
      <c r="Q116" s="103">
        <v>1</v>
      </c>
      <c r="R116" s="72">
        <v>0</v>
      </c>
      <c r="S116" s="72">
        <f t="shared" si="120"/>
        <v>1</v>
      </c>
      <c r="T116" s="70">
        <f>S116*$E$116</f>
        <v>1.47</v>
      </c>
      <c r="U116" s="73">
        <v>3</v>
      </c>
      <c r="V116" s="74">
        <v>0</v>
      </c>
      <c r="W116" s="75">
        <f t="shared" si="167"/>
        <v>5.0265436108835928</v>
      </c>
      <c r="X116" s="164" t="s">
        <v>64</v>
      </c>
      <c r="Y116" s="76">
        <v>2</v>
      </c>
      <c r="Z116" s="170">
        <v>0.78</v>
      </c>
      <c r="AA116" s="77">
        <f>Y116*Z$116</f>
        <v>1.56</v>
      </c>
      <c r="AB116" s="202">
        <v>1</v>
      </c>
      <c r="AC116" s="126">
        <f>AA116*AB$116</f>
        <v>1.56</v>
      </c>
      <c r="AD116" s="74">
        <v>0</v>
      </c>
      <c r="AE116" s="199"/>
      <c r="AF116" s="127">
        <f>AD116*AE$116</f>
        <v>0</v>
      </c>
      <c r="AG116" s="73">
        <v>0</v>
      </c>
      <c r="AH116" s="75">
        <f t="shared" si="121"/>
        <v>1.56</v>
      </c>
      <c r="AI116" s="132">
        <f t="shared" si="170"/>
        <v>-3.4665436108835928</v>
      </c>
    </row>
    <row r="117" spans="1:35" x14ac:dyDescent="0.35">
      <c r="A117" s="64" t="s">
        <v>35</v>
      </c>
      <c r="B117" s="153"/>
      <c r="C117" s="156"/>
      <c r="D117" s="159"/>
      <c r="E117" s="162"/>
      <c r="F117" s="65" t="s">
        <v>2</v>
      </c>
      <c r="G117" s="66">
        <v>1288000.0000109999</v>
      </c>
      <c r="H117" s="178"/>
      <c r="I117" s="67">
        <f t="shared" ref="I117:I120" si="188">G117*H$116</f>
        <v>37.55347062929421</v>
      </c>
      <c r="J117" s="67">
        <f>I117-I116</f>
        <v>0.60062227901392617</v>
      </c>
      <c r="K117" s="70">
        <f t="shared" ref="K117:K120" si="189">J117*$E$116</f>
        <v>0.88291475015047149</v>
      </c>
      <c r="L117" s="150"/>
      <c r="M117" s="67">
        <f>I117*L$116</f>
        <v>0.24195810211690708</v>
      </c>
      <c r="N117" s="70">
        <f t="shared" ref="N117:N120" si="190">M117*$E$116</f>
        <v>0.35567841011185342</v>
      </c>
      <c r="O117" s="67">
        <v>0.16246048652202499</v>
      </c>
      <c r="P117" s="70">
        <f t="shared" ref="P117:P120" si="191">O117*$E$116</f>
        <v>0.23881691518737674</v>
      </c>
      <c r="Q117" s="72">
        <v>0</v>
      </c>
      <c r="R117" s="72">
        <v>0</v>
      </c>
      <c r="S117" s="72">
        <f t="shared" si="120"/>
        <v>0</v>
      </c>
      <c r="T117" s="69">
        <f t="shared" ref="T117:T120" si="192">S117*$E$116</f>
        <v>0</v>
      </c>
      <c r="U117" s="73"/>
      <c r="V117" s="78">
        <f>IF(W116&gt;AH116,W116-AH116,0)</f>
        <v>3.4665436108835928</v>
      </c>
      <c r="W117" s="75">
        <f t="shared" si="167"/>
        <v>4.9439536863332947</v>
      </c>
      <c r="X117" s="165"/>
      <c r="Y117" s="76">
        <v>2</v>
      </c>
      <c r="Z117" s="171"/>
      <c r="AA117" s="77">
        <f>Y117*Z$116</f>
        <v>1.56</v>
      </c>
      <c r="AB117" s="203"/>
      <c r="AC117" s="123">
        <f t="shared" ref="AC117:AC120" si="193">AA117*AB$116</f>
        <v>1.56</v>
      </c>
      <c r="AD117" s="74">
        <v>0</v>
      </c>
      <c r="AE117" s="200"/>
      <c r="AF117" s="107">
        <f t="shared" ref="AF117:AF120" si="194">AD117*AE$116</f>
        <v>0</v>
      </c>
      <c r="AG117" s="73">
        <v>0</v>
      </c>
      <c r="AH117" s="75">
        <f t="shared" si="121"/>
        <v>1.56</v>
      </c>
      <c r="AI117" s="132">
        <f t="shared" si="170"/>
        <v>-3.3839536863332946</v>
      </c>
    </row>
    <row r="118" spans="1:35" x14ac:dyDescent="0.35">
      <c r="A118" s="64" t="s">
        <v>35</v>
      </c>
      <c r="B118" s="153"/>
      <c r="C118" s="156"/>
      <c r="D118" s="159"/>
      <c r="E118" s="162"/>
      <c r="F118" s="65" t="s">
        <v>3</v>
      </c>
      <c r="G118" s="66">
        <v>1305299.9999860001</v>
      </c>
      <c r="H118" s="178"/>
      <c r="I118" s="67">
        <f t="shared" si="188"/>
        <v>38.05787671698242</v>
      </c>
      <c r="J118" s="67">
        <f t="shared" ref="J118:J120" si="195">I118-I117</f>
        <v>0.50440608768820994</v>
      </c>
      <c r="K118" s="70">
        <f t="shared" si="189"/>
        <v>0.7414769489016686</v>
      </c>
      <c r="L118" s="150"/>
      <c r="M118" s="67">
        <f>I118*L$116</f>
        <v>0.24520800519185881</v>
      </c>
      <c r="N118" s="70">
        <f t="shared" si="190"/>
        <v>0.36045576763203246</v>
      </c>
      <c r="O118" s="67">
        <v>0.17928307398520352</v>
      </c>
      <c r="P118" s="70">
        <f t="shared" si="191"/>
        <v>0.26354611875824918</v>
      </c>
      <c r="Q118" s="72">
        <v>0</v>
      </c>
      <c r="R118" s="72">
        <v>0</v>
      </c>
      <c r="S118" s="72">
        <f t="shared" si="120"/>
        <v>0</v>
      </c>
      <c r="T118" s="69">
        <f t="shared" si="192"/>
        <v>0</v>
      </c>
      <c r="U118" s="73"/>
      <c r="V118" s="78">
        <f>IF(W117&gt;AH117,W117-AH117,0)</f>
        <v>3.3839536863332946</v>
      </c>
      <c r="W118" s="75">
        <f t="shared" si="167"/>
        <v>4.7494325216252449</v>
      </c>
      <c r="X118" s="165"/>
      <c r="Y118" s="76">
        <v>4</v>
      </c>
      <c r="Z118" s="171"/>
      <c r="AA118" s="77">
        <f>Y118*Z$116</f>
        <v>3.12</v>
      </c>
      <c r="AB118" s="203"/>
      <c r="AC118" s="123">
        <f t="shared" si="193"/>
        <v>3.12</v>
      </c>
      <c r="AD118" s="74">
        <v>0</v>
      </c>
      <c r="AE118" s="200"/>
      <c r="AF118" s="107">
        <f t="shared" si="194"/>
        <v>0</v>
      </c>
      <c r="AG118" s="73">
        <v>0</v>
      </c>
      <c r="AH118" s="75">
        <f t="shared" si="121"/>
        <v>3.12</v>
      </c>
      <c r="AI118" s="132">
        <f t="shared" si="170"/>
        <v>-1.6294325216252448</v>
      </c>
    </row>
    <row r="119" spans="1:35" x14ac:dyDescent="0.35">
      <c r="A119" s="64" t="s">
        <v>35</v>
      </c>
      <c r="B119" s="153"/>
      <c r="C119" s="156"/>
      <c r="D119" s="159"/>
      <c r="E119" s="162"/>
      <c r="F119" s="65" t="s">
        <v>4</v>
      </c>
      <c r="G119" s="66">
        <v>1325099.9999929999</v>
      </c>
      <c r="H119" s="178"/>
      <c r="I119" s="67">
        <f t="shared" si="188"/>
        <v>38.635173858843089</v>
      </c>
      <c r="J119" s="67">
        <f t="shared" si="195"/>
        <v>0.57729714186066872</v>
      </c>
      <c r="K119" s="70">
        <f t="shared" si="189"/>
        <v>0.84862679853518297</v>
      </c>
      <c r="L119" s="150"/>
      <c r="M119" s="67">
        <f>I119*L$116</f>
        <v>0.24892754744618142</v>
      </c>
      <c r="N119" s="70">
        <f t="shared" si="190"/>
        <v>0.3659234947458867</v>
      </c>
      <c r="O119" s="67">
        <v>0.19367497553985835</v>
      </c>
      <c r="P119" s="70">
        <f t="shared" si="191"/>
        <v>0.28470221404359175</v>
      </c>
      <c r="Q119" s="72">
        <v>0</v>
      </c>
      <c r="R119" s="72">
        <v>0</v>
      </c>
      <c r="S119" s="72">
        <f t="shared" si="120"/>
        <v>0</v>
      </c>
      <c r="T119" s="69">
        <f t="shared" si="192"/>
        <v>0</v>
      </c>
      <c r="U119" s="73"/>
      <c r="V119" s="78">
        <f>IF(W118&gt;AH118,W118-AH118,0)</f>
        <v>1.6294325216252448</v>
      </c>
      <c r="W119" s="75">
        <f t="shared" si="167"/>
        <v>3.1286850289499064</v>
      </c>
      <c r="X119" s="165"/>
      <c r="Y119" s="76">
        <v>4</v>
      </c>
      <c r="Z119" s="171"/>
      <c r="AA119" s="77">
        <f>Y119*Z$116</f>
        <v>3.12</v>
      </c>
      <c r="AB119" s="203"/>
      <c r="AC119" s="123">
        <f t="shared" si="193"/>
        <v>3.12</v>
      </c>
      <c r="AD119" s="74">
        <v>0</v>
      </c>
      <c r="AE119" s="200"/>
      <c r="AF119" s="107">
        <f t="shared" si="194"/>
        <v>0</v>
      </c>
      <c r="AG119" s="73">
        <v>0</v>
      </c>
      <c r="AH119" s="75">
        <f t="shared" si="121"/>
        <v>3.12</v>
      </c>
      <c r="AI119" s="132">
        <f t="shared" si="170"/>
        <v>-8.6850289499063038E-3</v>
      </c>
    </row>
    <row r="120" spans="1:35" x14ac:dyDescent="0.35">
      <c r="A120" s="79" t="s">
        <v>35</v>
      </c>
      <c r="B120" s="154"/>
      <c r="C120" s="157"/>
      <c r="D120" s="160"/>
      <c r="E120" s="163"/>
      <c r="F120" s="80" t="s">
        <v>40</v>
      </c>
      <c r="G120" s="81">
        <v>1343700.000001</v>
      </c>
      <c r="H120" s="179"/>
      <c r="I120" s="82">
        <f t="shared" si="188"/>
        <v>39.177483295177979</v>
      </c>
      <c r="J120" s="82">
        <f t="shared" si="195"/>
        <v>0.54230943633488948</v>
      </c>
      <c r="K120" s="83">
        <f t="shared" si="189"/>
        <v>0.79719487141228751</v>
      </c>
      <c r="L120" s="151"/>
      <c r="M120" s="82">
        <f>I120*L$116</f>
        <v>0.25242166289747936</v>
      </c>
      <c r="N120" s="83">
        <f t="shared" si="190"/>
        <v>0.37105984445929463</v>
      </c>
      <c r="O120" s="82">
        <v>0.20701232286465188</v>
      </c>
      <c r="P120" s="83">
        <f t="shared" si="191"/>
        <v>0.30430811461103824</v>
      </c>
      <c r="Q120" s="85">
        <v>0</v>
      </c>
      <c r="R120" s="85">
        <v>0</v>
      </c>
      <c r="S120" s="85">
        <f t="shared" si="120"/>
        <v>0</v>
      </c>
      <c r="T120" s="86">
        <f t="shared" si="192"/>
        <v>0</v>
      </c>
      <c r="U120" s="87"/>
      <c r="V120" s="93">
        <f>IF(W119&gt;AH119,W119-AH119,0)</f>
        <v>8.6850289499063038E-3</v>
      </c>
      <c r="W120" s="89">
        <f t="shared" si="167"/>
        <v>1.4812478594325267</v>
      </c>
      <c r="X120" s="166"/>
      <c r="Y120" s="90">
        <v>4</v>
      </c>
      <c r="Z120" s="172"/>
      <c r="AA120" s="91">
        <f>Y120*Z$116</f>
        <v>3.12</v>
      </c>
      <c r="AB120" s="204"/>
      <c r="AC120" s="124">
        <f t="shared" si="193"/>
        <v>3.12</v>
      </c>
      <c r="AD120" s="88">
        <v>0</v>
      </c>
      <c r="AE120" s="201"/>
      <c r="AF120" s="125">
        <f t="shared" si="194"/>
        <v>0</v>
      </c>
      <c r="AG120" s="87">
        <v>0</v>
      </c>
      <c r="AH120" s="89">
        <f t="shared" si="121"/>
        <v>3.12</v>
      </c>
      <c r="AI120" s="133">
        <f t="shared" si="170"/>
        <v>1.6387521405674734</v>
      </c>
    </row>
    <row r="121" spans="1:35" x14ac:dyDescent="0.35">
      <c r="A121" s="92" t="s">
        <v>12</v>
      </c>
      <c r="B121" s="152">
        <v>360</v>
      </c>
      <c r="C121" s="155">
        <v>202</v>
      </c>
      <c r="D121" s="158">
        <v>152.19999999999999</v>
      </c>
      <c r="E121" s="161">
        <v>1.18</v>
      </c>
      <c r="F121" s="102" t="s">
        <v>1</v>
      </c>
      <c r="G121" s="66">
        <v>1267400</v>
      </c>
      <c r="H121" s="180">
        <v>1.0506620443250432E-4</v>
      </c>
      <c r="I121" s="67">
        <f>G121*H$121</f>
        <v>133.16090749775597</v>
      </c>
      <c r="J121" s="68">
        <f>IF(I121&gt;D121,I121-D121,0)</f>
        <v>0</v>
      </c>
      <c r="K121" s="69">
        <f>J121*$E$121</f>
        <v>0</v>
      </c>
      <c r="L121" s="149">
        <v>1.6790697443085832E-2</v>
      </c>
      <c r="M121" s="67">
        <f>I121*L$121</f>
        <v>2.2358645090415603</v>
      </c>
      <c r="N121" s="70">
        <f>M121*$E$121</f>
        <v>2.6383201206690412</v>
      </c>
      <c r="O121" s="67">
        <v>2.2682071811235716</v>
      </c>
      <c r="P121" s="70">
        <f>O121*$E$121</f>
        <v>2.6764844737258144</v>
      </c>
      <c r="Q121" s="103">
        <v>9.6</v>
      </c>
      <c r="R121" s="72">
        <v>0</v>
      </c>
      <c r="S121" s="72">
        <f t="shared" si="120"/>
        <v>9.6</v>
      </c>
      <c r="T121" s="70">
        <f>S121*$E$121</f>
        <v>11.327999999999999</v>
      </c>
      <c r="U121" s="73">
        <v>45</v>
      </c>
      <c r="V121" s="74">
        <v>0</v>
      </c>
      <c r="W121" s="75">
        <f t="shared" si="167"/>
        <v>61.642804594394853</v>
      </c>
      <c r="X121" s="173" t="s">
        <v>65</v>
      </c>
      <c r="Y121" s="76">
        <v>44</v>
      </c>
      <c r="Z121" s="170">
        <v>1</v>
      </c>
      <c r="AA121" s="77">
        <f>Y121*Z$121</f>
        <v>44</v>
      </c>
      <c r="AB121" s="202">
        <v>7.0000000000000007E-2</v>
      </c>
      <c r="AC121" s="126">
        <f>AA121*AB$121</f>
        <v>3.08</v>
      </c>
      <c r="AD121" s="74">
        <v>0</v>
      </c>
      <c r="AE121" s="199"/>
      <c r="AF121" s="127">
        <f>AD121*AE$121</f>
        <v>0</v>
      </c>
      <c r="AG121" s="73">
        <v>0</v>
      </c>
      <c r="AH121" s="75">
        <f t="shared" si="121"/>
        <v>3.08</v>
      </c>
      <c r="AI121" s="132">
        <f t="shared" si="170"/>
        <v>-58.562804594394855</v>
      </c>
    </row>
    <row r="122" spans="1:35" x14ac:dyDescent="0.35">
      <c r="A122" s="64" t="s">
        <v>12</v>
      </c>
      <c r="B122" s="153"/>
      <c r="C122" s="156"/>
      <c r="D122" s="159"/>
      <c r="E122" s="162"/>
      <c r="F122" s="65" t="s">
        <v>2</v>
      </c>
      <c r="G122" s="66">
        <v>1288000.0000109999</v>
      </c>
      <c r="H122" s="178"/>
      <c r="I122" s="67">
        <f t="shared" ref="I122:I125" si="196">G122*H$121</f>
        <v>135.32527131022127</v>
      </c>
      <c r="J122" s="67">
        <f>I122-I121</f>
        <v>2.1643638124652966</v>
      </c>
      <c r="K122" s="70">
        <f t="shared" ref="K122:K125" si="197">J122*$E$121</f>
        <v>2.5539492987090497</v>
      </c>
      <c r="L122" s="150"/>
      <c r="M122" s="67">
        <f>I122*L$121</f>
        <v>2.2722056869734288</v>
      </c>
      <c r="N122" s="70">
        <f t="shared" ref="N122:N125" si="198">M122*$E$121</f>
        <v>2.681202710628646</v>
      </c>
      <c r="O122" s="67">
        <v>2.2567764419010823</v>
      </c>
      <c r="P122" s="70">
        <f t="shared" ref="P122:P125" si="199">O122*$E$121</f>
        <v>2.6629962014432769</v>
      </c>
      <c r="Q122" s="72">
        <v>0</v>
      </c>
      <c r="R122" s="72">
        <v>0</v>
      </c>
      <c r="S122" s="72">
        <f t="shared" si="120"/>
        <v>0</v>
      </c>
      <c r="T122" s="69">
        <f t="shared" ref="T122:T125" si="200">S122*$E$121</f>
        <v>0</v>
      </c>
      <c r="U122" s="73"/>
      <c r="V122" s="78">
        <f>IF(W121&gt;AH121,W121-AH121,0)</f>
        <v>58.562804594394855</v>
      </c>
      <c r="W122" s="75">
        <f t="shared" si="167"/>
        <v>66.460952805175822</v>
      </c>
      <c r="X122" s="174"/>
      <c r="Y122" s="76">
        <v>47.88</v>
      </c>
      <c r="Z122" s="171"/>
      <c r="AA122" s="77">
        <f>Y122*Z$121</f>
        <v>47.88</v>
      </c>
      <c r="AB122" s="203"/>
      <c r="AC122" s="123">
        <f t="shared" ref="AC122:AC125" si="201">AA122*AB$121</f>
        <v>3.3516000000000004</v>
      </c>
      <c r="AD122" s="74">
        <v>0</v>
      </c>
      <c r="AE122" s="200"/>
      <c r="AF122" s="107">
        <f t="shared" ref="AF122:AF125" si="202">AD122*AE$121</f>
        <v>0</v>
      </c>
      <c r="AG122" s="73">
        <v>0</v>
      </c>
      <c r="AH122" s="75">
        <f t="shared" si="121"/>
        <v>3.3516000000000004</v>
      </c>
      <c r="AI122" s="132">
        <f t="shared" si="170"/>
        <v>-63.109352805175824</v>
      </c>
    </row>
    <row r="123" spans="1:35" x14ac:dyDescent="0.35">
      <c r="A123" s="64" t="s">
        <v>12</v>
      </c>
      <c r="B123" s="153"/>
      <c r="C123" s="156"/>
      <c r="D123" s="159"/>
      <c r="E123" s="162"/>
      <c r="F123" s="65" t="s">
        <v>3</v>
      </c>
      <c r="G123" s="66">
        <v>1305299.9999860001</v>
      </c>
      <c r="H123" s="178"/>
      <c r="I123" s="67">
        <f t="shared" si="196"/>
        <v>137.14291664427697</v>
      </c>
      <c r="J123" s="67">
        <f t="shared" ref="J123:J125" si="203">I123-I122</f>
        <v>1.8176453340556975</v>
      </c>
      <c r="K123" s="70">
        <f t="shared" si="197"/>
        <v>2.1448214941857229</v>
      </c>
      <c r="L123" s="150"/>
      <c r="M123" s="67">
        <f>I123*L$121</f>
        <v>2.3027252198363946</v>
      </c>
      <c r="N123" s="70">
        <f t="shared" si="198"/>
        <v>2.7172157594069453</v>
      </c>
      <c r="O123" s="67">
        <v>2.249761583642373</v>
      </c>
      <c r="P123" s="70">
        <f t="shared" si="199"/>
        <v>2.654718668698</v>
      </c>
      <c r="Q123" s="72">
        <v>0</v>
      </c>
      <c r="R123" s="72">
        <v>1</v>
      </c>
      <c r="S123" s="72">
        <f t="shared" si="120"/>
        <v>1</v>
      </c>
      <c r="T123" s="70">
        <f t="shared" si="200"/>
        <v>1.18</v>
      </c>
      <c r="U123" s="73"/>
      <c r="V123" s="78">
        <f>IF(W122&gt;AH122,W122-AH122,0)</f>
        <v>63.109352805175824</v>
      </c>
      <c r="W123" s="75">
        <f t="shared" si="167"/>
        <v>71.806108727466494</v>
      </c>
      <c r="X123" s="174"/>
      <c r="Y123" s="76">
        <v>44.389333333333333</v>
      </c>
      <c r="Z123" s="171"/>
      <c r="AA123" s="77">
        <f>Y123*Z$121</f>
        <v>44.389333333333333</v>
      </c>
      <c r="AB123" s="203"/>
      <c r="AC123" s="123">
        <f t="shared" si="201"/>
        <v>3.1072533333333334</v>
      </c>
      <c r="AD123" s="74">
        <v>0</v>
      </c>
      <c r="AE123" s="200"/>
      <c r="AF123" s="107">
        <f t="shared" si="202"/>
        <v>0</v>
      </c>
      <c r="AG123" s="73">
        <v>0</v>
      </c>
      <c r="AH123" s="75">
        <f t="shared" si="121"/>
        <v>3.1072533333333334</v>
      </c>
      <c r="AI123" s="132">
        <f t="shared" si="170"/>
        <v>-68.698855394133162</v>
      </c>
    </row>
    <row r="124" spans="1:35" x14ac:dyDescent="0.35">
      <c r="A124" s="64" t="s">
        <v>12</v>
      </c>
      <c r="B124" s="153"/>
      <c r="C124" s="156"/>
      <c r="D124" s="159"/>
      <c r="E124" s="162"/>
      <c r="F124" s="65" t="s">
        <v>4</v>
      </c>
      <c r="G124" s="66">
        <v>1325099.9999929999</v>
      </c>
      <c r="H124" s="178"/>
      <c r="I124" s="67">
        <f t="shared" si="196"/>
        <v>139.223227492776</v>
      </c>
      <c r="J124" s="67">
        <f t="shared" si="203"/>
        <v>2.0803108484990389</v>
      </c>
      <c r="K124" s="70">
        <f t="shared" si="197"/>
        <v>2.4547668012288657</v>
      </c>
      <c r="L124" s="150"/>
      <c r="M124" s="67">
        <f>I124*L$121</f>
        <v>2.3376550898811113</v>
      </c>
      <c r="N124" s="70">
        <f t="shared" si="198"/>
        <v>2.7584330060597111</v>
      </c>
      <c r="O124" s="67">
        <v>2.2469018426151548</v>
      </c>
      <c r="P124" s="70">
        <f t="shared" si="199"/>
        <v>2.6513441742858825</v>
      </c>
      <c r="Q124" s="72">
        <v>0</v>
      </c>
      <c r="R124" s="72">
        <v>0</v>
      </c>
      <c r="S124" s="72">
        <f t="shared" si="120"/>
        <v>0</v>
      </c>
      <c r="T124" s="69">
        <f t="shared" si="200"/>
        <v>0</v>
      </c>
      <c r="U124" s="73"/>
      <c r="V124" s="78">
        <f>IF(W123&gt;AH123,W123-AH123,0)</f>
        <v>68.698855394133162</v>
      </c>
      <c r="W124" s="75">
        <f t="shared" si="167"/>
        <v>76.563399375707618</v>
      </c>
      <c r="X124" s="174"/>
      <c r="Y124" s="76">
        <v>44.389333333333333</v>
      </c>
      <c r="Z124" s="171"/>
      <c r="AA124" s="77">
        <f>Y124*Z$121</f>
        <v>44.389333333333333</v>
      </c>
      <c r="AB124" s="203"/>
      <c r="AC124" s="123">
        <f t="shared" si="201"/>
        <v>3.1072533333333334</v>
      </c>
      <c r="AD124" s="74">
        <v>0</v>
      </c>
      <c r="AE124" s="200"/>
      <c r="AF124" s="107">
        <f t="shared" si="202"/>
        <v>0</v>
      </c>
      <c r="AG124" s="73">
        <v>0</v>
      </c>
      <c r="AH124" s="75">
        <f t="shared" si="121"/>
        <v>3.1072533333333334</v>
      </c>
      <c r="AI124" s="132">
        <f t="shared" si="170"/>
        <v>-73.456146042374286</v>
      </c>
    </row>
    <row r="125" spans="1:35" x14ac:dyDescent="0.35">
      <c r="A125" s="79" t="s">
        <v>12</v>
      </c>
      <c r="B125" s="154"/>
      <c r="C125" s="157"/>
      <c r="D125" s="160"/>
      <c r="E125" s="163"/>
      <c r="F125" s="80" t="s">
        <v>40</v>
      </c>
      <c r="G125" s="81">
        <v>1343700.000001</v>
      </c>
      <c r="H125" s="179"/>
      <c r="I125" s="82">
        <f t="shared" si="196"/>
        <v>141.17745889606113</v>
      </c>
      <c r="J125" s="82">
        <f t="shared" si="203"/>
        <v>1.9542314032851209</v>
      </c>
      <c r="K125" s="83">
        <f t="shared" si="197"/>
        <v>2.3059930558764425</v>
      </c>
      <c r="L125" s="151"/>
      <c r="M125" s="82">
        <f>I125*L$121</f>
        <v>2.3704679981074488</v>
      </c>
      <c r="N125" s="83">
        <f t="shared" si="198"/>
        <v>2.7971522377667895</v>
      </c>
      <c r="O125" s="82">
        <v>2.2475071960391113</v>
      </c>
      <c r="P125" s="83">
        <f t="shared" si="199"/>
        <v>2.6520584913261511</v>
      </c>
      <c r="Q125" s="85">
        <v>0</v>
      </c>
      <c r="R125" s="85">
        <v>0</v>
      </c>
      <c r="S125" s="85">
        <f t="shared" si="120"/>
        <v>0</v>
      </c>
      <c r="T125" s="86">
        <f t="shared" si="200"/>
        <v>0</v>
      </c>
      <c r="U125" s="87"/>
      <c r="V125" s="93">
        <f>IF(W124&gt;AH124,W124-AH124,0)</f>
        <v>73.456146042374286</v>
      </c>
      <c r="W125" s="89">
        <f t="shared" si="167"/>
        <v>81.211349827343668</v>
      </c>
      <c r="X125" s="175"/>
      <c r="Y125" s="90">
        <v>44.389333333333333</v>
      </c>
      <c r="Z125" s="172"/>
      <c r="AA125" s="91">
        <f>Y125*Z$121</f>
        <v>44.389333333333333</v>
      </c>
      <c r="AB125" s="204"/>
      <c r="AC125" s="124">
        <f t="shared" si="201"/>
        <v>3.1072533333333334</v>
      </c>
      <c r="AD125" s="88">
        <v>0</v>
      </c>
      <c r="AE125" s="201"/>
      <c r="AF125" s="125">
        <f t="shared" si="202"/>
        <v>0</v>
      </c>
      <c r="AG125" s="87">
        <v>0</v>
      </c>
      <c r="AH125" s="89">
        <f t="shared" si="121"/>
        <v>3.1072533333333334</v>
      </c>
      <c r="AI125" s="133">
        <f t="shared" si="170"/>
        <v>-78.104096494010335</v>
      </c>
    </row>
    <row r="126" spans="1:35" x14ac:dyDescent="0.35">
      <c r="A126" s="92" t="s">
        <v>36</v>
      </c>
      <c r="B126" s="152"/>
      <c r="C126" s="155">
        <v>14</v>
      </c>
      <c r="D126" s="158">
        <v>13.3</v>
      </c>
      <c r="E126" s="161">
        <v>1.2</v>
      </c>
      <c r="F126" s="102" t="s">
        <v>1</v>
      </c>
      <c r="G126" s="66">
        <v>1267400</v>
      </c>
      <c r="H126" s="180">
        <v>1.1006580462277487E-5</v>
      </c>
      <c r="I126" s="67">
        <f>G126*H$126</f>
        <v>13.949740077890487</v>
      </c>
      <c r="J126" s="67">
        <f>I126-D126</f>
        <v>0.64974007789048649</v>
      </c>
      <c r="K126" s="70">
        <f>J126*$E$126</f>
        <v>0.77968809346858381</v>
      </c>
      <c r="L126" s="149">
        <v>3.1685976061928231E-2</v>
      </c>
      <c r="M126" s="67">
        <f>I126*L$126</f>
        <v>0.44201113017815885</v>
      </c>
      <c r="N126" s="70">
        <f>M126*$E$126</f>
        <v>0.5304133562137906</v>
      </c>
      <c r="O126" s="68">
        <v>0</v>
      </c>
      <c r="P126" s="69">
        <f>O126*$E$126</f>
        <v>0</v>
      </c>
      <c r="Q126" s="72">
        <v>0</v>
      </c>
      <c r="R126" s="72">
        <v>0</v>
      </c>
      <c r="S126" s="72">
        <f t="shared" si="120"/>
        <v>0</v>
      </c>
      <c r="T126" s="69">
        <f>S126*$E$126</f>
        <v>0</v>
      </c>
      <c r="U126" s="105">
        <v>0</v>
      </c>
      <c r="V126" s="74">
        <v>0</v>
      </c>
      <c r="W126" s="75">
        <f t="shared" si="167"/>
        <v>1.3101014496823744</v>
      </c>
      <c r="X126" s="164" t="s">
        <v>56</v>
      </c>
      <c r="Y126" s="95">
        <v>0</v>
      </c>
      <c r="Z126" s="207">
        <v>0</v>
      </c>
      <c r="AA126" s="96">
        <f>Y126*Z$126</f>
        <v>0</v>
      </c>
      <c r="AB126" s="202"/>
      <c r="AC126" s="127">
        <f>AA126*AB$126</f>
        <v>0</v>
      </c>
      <c r="AD126" s="74">
        <v>0</v>
      </c>
      <c r="AE126" s="199"/>
      <c r="AF126" s="127">
        <f>AD126*AE$126</f>
        <v>0</v>
      </c>
      <c r="AG126" s="73">
        <v>0</v>
      </c>
      <c r="AH126" s="134">
        <f t="shared" si="121"/>
        <v>0</v>
      </c>
      <c r="AI126" s="132">
        <f t="shared" si="170"/>
        <v>-1.3101014496823744</v>
      </c>
    </row>
    <row r="127" spans="1:35" x14ac:dyDescent="0.35">
      <c r="A127" s="64" t="s">
        <v>36</v>
      </c>
      <c r="B127" s="153"/>
      <c r="C127" s="156"/>
      <c r="D127" s="159"/>
      <c r="E127" s="162"/>
      <c r="F127" s="65" t="s">
        <v>2</v>
      </c>
      <c r="G127" s="66">
        <v>1288000.0000109999</v>
      </c>
      <c r="H127" s="178"/>
      <c r="I127" s="67">
        <f t="shared" ref="I127:I130" si="204">G127*H$126</f>
        <v>14.176475635534473</v>
      </c>
      <c r="J127" s="67">
        <f>I127-I126</f>
        <v>0.22673555764398579</v>
      </c>
      <c r="K127" s="70">
        <f t="shared" ref="K127:K130" si="205">J127*$E$126</f>
        <v>0.27208266917278295</v>
      </c>
      <c r="L127" s="150"/>
      <c r="M127" s="67">
        <f>I127*L$126</f>
        <v>0.44919546763005413</v>
      </c>
      <c r="N127" s="70">
        <f t="shared" ref="N127:N130" si="206">M127*$E$126</f>
        <v>0.53903456115606496</v>
      </c>
      <c r="O127" s="68">
        <v>0</v>
      </c>
      <c r="P127" s="69">
        <f t="shared" ref="P127:P130" si="207">O127*$E$126</f>
        <v>0</v>
      </c>
      <c r="Q127" s="72">
        <v>0</v>
      </c>
      <c r="R127" s="72">
        <v>0</v>
      </c>
      <c r="S127" s="72">
        <f t="shared" si="120"/>
        <v>0</v>
      </c>
      <c r="T127" s="69">
        <f t="shared" ref="T127:T130" si="208">S127*$E$126</f>
        <v>0</v>
      </c>
      <c r="U127" s="73"/>
      <c r="V127" s="78">
        <f>IF(W126&gt;AH126,W126-AH126,0)</f>
        <v>1.3101014496823744</v>
      </c>
      <c r="W127" s="75">
        <f t="shared" si="167"/>
        <v>2.1212186800112223</v>
      </c>
      <c r="X127" s="165"/>
      <c r="Y127" s="95">
        <v>0</v>
      </c>
      <c r="Z127" s="208"/>
      <c r="AA127" s="96">
        <f>Y127*Z$126</f>
        <v>0</v>
      </c>
      <c r="AB127" s="203"/>
      <c r="AC127" s="107">
        <f t="shared" ref="AC127:AC130" si="209">AA127*AB$126</f>
        <v>0</v>
      </c>
      <c r="AD127" s="74">
        <v>0</v>
      </c>
      <c r="AE127" s="200"/>
      <c r="AF127" s="107">
        <f t="shared" ref="AF127:AF130" si="210">AD127*AE$126</f>
        <v>0</v>
      </c>
      <c r="AG127" s="73">
        <v>0</v>
      </c>
      <c r="AH127" s="134">
        <f t="shared" si="121"/>
        <v>0</v>
      </c>
      <c r="AI127" s="132">
        <f t="shared" si="170"/>
        <v>-2.1212186800112223</v>
      </c>
    </row>
    <row r="128" spans="1:35" x14ac:dyDescent="0.35">
      <c r="A128" s="64" t="s">
        <v>36</v>
      </c>
      <c r="B128" s="153"/>
      <c r="C128" s="156"/>
      <c r="D128" s="159"/>
      <c r="E128" s="162"/>
      <c r="F128" s="65" t="s">
        <v>3</v>
      </c>
      <c r="G128" s="66">
        <v>1305299.9999860001</v>
      </c>
      <c r="H128" s="178"/>
      <c r="I128" s="67">
        <f t="shared" si="204"/>
        <v>14.366889477256713</v>
      </c>
      <c r="J128" s="67">
        <f t="shared" ref="J128:J130" si="211">I128-I127</f>
        <v>0.19041384172223985</v>
      </c>
      <c r="K128" s="70">
        <f t="shared" si="205"/>
        <v>0.22849661006668781</v>
      </c>
      <c r="L128" s="150"/>
      <c r="M128" s="67">
        <f>I128*L$126</f>
        <v>0.4552289160607248</v>
      </c>
      <c r="N128" s="70">
        <f t="shared" si="206"/>
        <v>0.54627469927286976</v>
      </c>
      <c r="O128" s="68">
        <v>0</v>
      </c>
      <c r="P128" s="69">
        <f t="shared" si="207"/>
        <v>0</v>
      </c>
      <c r="Q128" s="72">
        <v>0</v>
      </c>
      <c r="R128" s="72">
        <v>0</v>
      </c>
      <c r="S128" s="72">
        <f t="shared" si="120"/>
        <v>0</v>
      </c>
      <c r="T128" s="69">
        <f t="shared" si="208"/>
        <v>0</v>
      </c>
      <c r="U128" s="73"/>
      <c r="V128" s="78">
        <f>IF(W127&gt;AH127,W127-AH127,0)</f>
        <v>2.1212186800112223</v>
      </c>
      <c r="W128" s="75">
        <f t="shared" si="167"/>
        <v>2.8959899893507801</v>
      </c>
      <c r="X128" s="165"/>
      <c r="Y128" s="95">
        <v>0</v>
      </c>
      <c r="Z128" s="208"/>
      <c r="AA128" s="96">
        <f>Y128*Z$126</f>
        <v>0</v>
      </c>
      <c r="AB128" s="203"/>
      <c r="AC128" s="107">
        <f t="shared" si="209"/>
        <v>0</v>
      </c>
      <c r="AD128" s="74">
        <v>0</v>
      </c>
      <c r="AE128" s="200"/>
      <c r="AF128" s="107">
        <f t="shared" si="210"/>
        <v>0</v>
      </c>
      <c r="AG128" s="73">
        <v>0</v>
      </c>
      <c r="AH128" s="134">
        <f t="shared" si="121"/>
        <v>0</v>
      </c>
      <c r="AI128" s="132">
        <f t="shared" si="170"/>
        <v>-2.8959899893507801</v>
      </c>
    </row>
    <row r="129" spans="1:35" x14ac:dyDescent="0.35">
      <c r="A129" s="64" t="s">
        <v>36</v>
      </c>
      <c r="B129" s="153"/>
      <c r="C129" s="156"/>
      <c r="D129" s="159"/>
      <c r="E129" s="162"/>
      <c r="F129" s="65" t="s">
        <v>4</v>
      </c>
      <c r="G129" s="66">
        <v>1325099.9999929999</v>
      </c>
      <c r="H129" s="178"/>
      <c r="I129" s="67">
        <f t="shared" si="204"/>
        <v>14.584819770486851</v>
      </c>
      <c r="J129" s="67">
        <f t="shared" si="211"/>
        <v>0.21793029323013791</v>
      </c>
      <c r="K129" s="70">
        <f t="shared" si="205"/>
        <v>0.26151635187616545</v>
      </c>
      <c r="L129" s="150"/>
      <c r="M129" s="67">
        <f>I129*L$126</f>
        <v>0.46213425011518394</v>
      </c>
      <c r="N129" s="70">
        <f t="shared" si="206"/>
        <v>0.55456110013822069</v>
      </c>
      <c r="O129" s="68">
        <v>0</v>
      </c>
      <c r="P129" s="69">
        <f t="shared" si="207"/>
        <v>0</v>
      </c>
      <c r="Q129" s="72">
        <v>0</v>
      </c>
      <c r="R129" s="72">
        <v>0</v>
      </c>
      <c r="S129" s="72">
        <f t="shared" si="120"/>
        <v>0</v>
      </c>
      <c r="T129" s="69">
        <f t="shared" si="208"/>
        <v>0</v>
      </c>
      <c r="U129" s="73"/>
      <c r="V129" s="78">
        <f>IF(W128&gt;AH128,W128-AH128,0)</f>
        <v>2.8959899893507801</v>
      </c>
      <c r="W129" s="75">
        <f t="shared" si="167"/>
        <v>3.712067441365166</v>
      </c>
      <c r="X129" s="165"/>
      <c r="Y129" s="95">
        <v>0</v>
      </c>
      <c r="Z129" s="208"/>
      <c r="AA129" s="96">
        <f>Y129*Z$126</f>
        <v>0</v>
      </c>
      <c r="AB129" s="203"/>
      <c r="AC129" s="107">
        <f t="shared" si="209"/>
        <v>0</v>
      </c>
      <c r="AD129" s="74">
        <v>0</v>
      </c>
      <c r="AE129" s="200"/>
      <c r="AF129" s="107">
        <f t="shared" si="210"/>
        <v>0</v>
      </c>
      <c r="AG129" s="73">
        <v>0</v>
      </c>
      <c r="AH129" s="134">
        <f t="shared" si="121"/>
        <v>0</v>
      </c>
      <c r="AI129" s="132">
        <f t="shared" si="170"/>
        <v>-3.712067441365166</v>
      </c>
    </row>
    <row r="130" spans="1:35" x14ac:dyDescent="0.35">
      <c r="A130" s="79" t="s">
        <v>36</v>
      </c>
      <c r="B130" s="154"/>
      <c r="C130" s="157"/>
      <c r="D130" s="160"/>
      <c r="E130" s="163"/>
      <c r="F130" s="80" t="s">
        <v>40</v>
      </c>
      <c r="G130" s="81">
        <v>1343700.000001</v>
      </c>
      <c r="H130" s="179"/>
      <c r="I130" s="82">
        <f t="shared" si="204"/>
        <v>14.789542167173265</v>
      </c>
      <c r="J130" s="82">
        <f t="shared" si="211"/>
        <v>0.20472239668641379</v>
      </c>
      <c r="K130" s="83">
        <f t="shared" si="205"/>
        <v>0.24566687602369652</v>
      </c>
      <c r="L130" s="151"/>
      <c r="M130" s="82">
        <f>I130*L$126</f>
        <v>0.46862107907593026</v>
      </c>
      <c r="N130" s="83">
        <f t="shared" si="206"/>
        <v>0.56234529489111629</v>
      </c>
      <c r="O130" s="104">
        <v>0</v>
      </c>
      <c r="P130" s="86">
        <f t="shared" si="207"/>
        <v>0</v>
      </c>
      <c r="Q130" s="85">
        <v>0</v>
      </c>
      <c r="R130" s="85">
        <v>0</v>
      </c>
      <c r="S130" s="85">
        <f t="shared" si="120"/>
        <v>0</v>
      </c>
      <c r="T130" s="86">
        <f t="shared" si="208"/>
        <v>0</v>
      </c>
      <c r="U130" s="87"/>
      <c r="V130" s="93">
        <f>IF(W129&gt;AH129,W129-AH129,0)</f>
        <v>3.712067441365166</v>
      </c>
      <c r="W130" s="89">
        <f t="shared" si="167"/>
        <v>4.5200796122799787</v>
      </c>
      <c r="X130" s="166"/>
      <c r="Y130" s="100">
        <v>0</v>
      </c>
      <c r="Z130" s="209"/>
      <c r="AA130" s="101">
        <f>Y130*Z$126</f>
        <v>0</v>
      </c>
      <c r="AB130" s="204"/>
      <c r="AC130" s="125">
        <f t="shared" si="209"/>
        <v>0</v>
      </c>
      <c r="AD130" s="88">
        <v>0</v>
      </c>
      <c r="AE130" s="201"/>
      <c r="AF130" s="125">
        <f t="shared" si="210"/>
        <v>0</v>
      </c>
      <c r="AG130" s="87">
        <v>0</v>
      </c>
      <c r="AH130" s="136">
        <f t="shared" si="121"/>
        <v>0</v>
      </c>
      <c r="AI130" s="133">
        <f t="shared" si="170"/>
        <v>-4.5200796122799787</v>
      </c>
    </row>
    <row r="131" spans="1:35" x14ac:dyDescent="0.35">
      <c r="A131" s="92" t="s">
        <v>44</v>
      </c>
      <c r="B131" s="152"/>
      <c r="C131" s="155">
        <v>276</v>
      </c>
      <c r="D131" s="158">
        <v>200.3</v>
      </c>
      <c r="E131" s="161">
        <v>1.23</v>
      </c>
      <c r="F131" s="102" t="s">
        <v>1</v>
      </c>
      <c r="G131" s="66">
        <v>1267400</v>
      </c>
      <c r="H131" s="180">
        <v>1.616059526688352E-4</v>
      </c>
      <c r="I131" s="67">
        <f>G131*H$131</f>
        <v>204.81938441248172</v>
      </c>
      <c r="J131" s="67">
        <f>I131-D131</f>
        <v>4.5193844124817133</v>
      </c>
      <c r="K131" s="70">
        <f>J131*$E$131</f>
        <v>5.5588428273525077</v>
      </c>
      <c r="L131" s="149">
        <v>1.7739255141134416E-2</v>
      </c>
      <c r="M131" s="67">
        <f>I131*L$131</f>
        <v>3.6333433179431025</v>
      </c>
      <c r="N131" s="70">
        <f>M131*$E$131</f>
        <v>4.4690122810700164</v>
      </c>
      <c r="O131" s="67">
        <v>1.5052384243906607</v>
      </c>
      <c r="P131" s="70">
        <f>O131*$E$131</f>
        <v>1.8514432620005126</v>
      </c>
      <c r="Q131" s="103">
        <v>0.9</v>
      </c>
      <c r="R131" s="72">
        <v>0</v>
      </c>
      <c r="S131" s="72">
        <f t="shared" si="120"/>
        <v>0.9</v>
      </c>
      <c r="T131" s="70">
        <f>S131*$E$131</f>
        <v>1.107</v>
      </c>
      <c r="U131" s="73">
        <v>40</v>
      </c>
      <c r="V131" s="74">
        <v>0</v>
      </c>
      <c r="W131" s="75">
        <f t="shared" si="167"/>
        <v>52.986298370423036</v>
      </c>
      <c r="X131" s="173">
        <v>25</v>
      </c>
      <c r="Y131" s="76">
        <v>19.600000000000001</v>
      </c>
      <c r="Z131" s="170">
        <v>0.76</v>
      </c>
      <c r="AA131" s="77">
        <f>Y131*Z$131</f>
        <v>14.896000000000001</v>
      </c>
      <c r="AB131" s="202">
        <v>0.85</v>
      </c>
      <c r="AC131" s="126">
        <f>AA131*AB$131</f>
        <v>12.6616</v>
      </c>
      <c r="AD131" s="78">
        <v>15.867059755963098</v>
      </c>
      <c r="AE131" s="199">
        <v>0.67</v>
      </c>
      <c r="AF131" s="126">
        <f>AD131*AE$131</f>
        <v>10.630930036495275</v>
      </c>
      <c r="AG131" s="73">
        <v>0</v>
      </c>
      <c r="AH131" s="75">
        <f t="shared" si="121"/>
        <v>23.292530036495275</v>
      </c>
      <c r="AI131" s="132">
        <f t="shared" si="170"/>
        <v>-29.69376833392776</v>
      </c>
    </row>
    <row r="132" spans="1:35" x14ac:dyDescent="0.35">
      <c r="A132" s="64" t="s">
        <v>44</v>
      </c>
      <c r="B132" s="153"/>
      <c r="C132" s="156"/>
      <c r="D132" s="159"/>
      <c r="E132" s="162"/>
      <c r="F132" s="65" t="s">
        <v>2</v>
      </c>
      <c r="G132" s="66">
        <v>1288000.0000109999</v>
      </c>
      <c r="H132" s="178"/>
      <c r="I132" s="67">
        <f t="shared" ref="I132:I135" si="212">G132*H$131</f>
        <v>208.14846703923737</v>
      </c>
      <c r="J132" s="67">
        <f>I132-I131</f>
        <v>3.3290826267556497</v>
      </c>
      <c r="K132" s="70">
        <f t="shared" ref="K132:K135" si="213">J132*$E$131</f>
        <v>4.0947716309094488</v>
      </c>
      <c r="L132" s="150"/>
      <c r="M132" s="67">
        <f>I132*L$131</f>
        <v>3.6923987640450391</v>
      </c>
      <c r="N132" s="70">
        <f t="shared" ref="N132:N135" si="214">M132*$E$131</f>
        <v>4.5416504797753978</v>
      </c>
      <c r="O132" s="67">
        <v>1.5843220744438673</v>
      </c>
      <c r="P132" s="70">
        <f t="shared" ref="P132:P135" si="215">O132*$E$131</f>
        <v>1.9487161515659568</v>
      </c>
      <c r="Q132" s="72">
        <v>0</v>
      </c>
      <c r="R132" s="72">
        <v>0.63</v>
      </c>
      <c r="S132" s="72">
        <f t="shared" si="120"/>
        <v>0.63</v>
      </c>
      <c r="T132" s="70">
        <f t="shared" ref="T132:T135" si="216">S132*$E$131</f>
        <v>0.77490000000000003</v>
      </c>
      <c r="U132" s="73"/>
      <c r="V132" s="78">
        <f>IF(W131&gt;AH131,W131-AH131,0)</f>
        <v>29.69376833392776</v>
      </c>
      <c r="W132" s="75">
        <f t="shared" si="167"/>
        <v>41.053806596178568</v>
      </c>
      <c r="X132" s="174"/>
      <c r="Y132" s="76">
        <v>19.600000000000001</v>
      </c>
      <c r="Z132" s="171"/>
      <c r="AA132" s="77">
        <f>Y132*Z$131</f>
        <v>14.896000000000001</v>
      </c>
      <c r="AB132" s="203"/>
      <c r="AC132" s="123">
        <f t="shared" ref="AC132:AC135" si="217">AA132*AB$131</f>
        <v>12.6616</v>
      </c>
      <c r="AD132" s="78">
        <v>14.809622664664923</v>
      </c>
      <c r="AE132" s="200"/>
      <c r="AF132" s="123">
        <f t="shared" ref="AF132:AF135" si="218">AD132*AE$131</f>
        <v>9.922447185325499</v>
      </c>
      <c r="AG132" s="73">
        <v>0</v>
      </c>
      <c r="AH132" s="75">
        <f t="shared" si="121"/>
        <v>22.584047185325499</v>
      </c>
      <c r="AI132" s="132">
        <f t="shared" si="170"/>
        <v>-18.469759410853069</v>
      </c>
    </row>
    <row r="133" spans="1:35" x14ac:dyDescent="0.35">
      <c r="A133" s="64" t="s">
        <v>44</v>
      </c>
      <c r="B133" s="153"/>
      <c r="C133" s="156"/>
      <c r="D133" s="159"/>
      <c r="E133" s="162"/>
      <c r="F133" s="65" t="s">
        <v>3</v>
      </c>
      <c r="G133" s="66">
        <v>1305299.9999860001</v>
      </c>
      <c r="H133" s="178"/>
      <c r="I133" s="67">
        <f t="shared" si="212"/>
        <v>210.94425001636813</v>
      </c>
      <c r="J133" s="67">
        <f t="shared" ref="J133:J135" si="219">I133-I132</f>
        <v>2.7957829771307559</v>
      </c>
      <c r="K133" s="70">
        <f t="shared" si="213"/>
        <v>3.4388130618708295</v>
      </c>
      <c r="L133" s="150"/>
      <c r="M133" s="67">
        <f>I133*L$131</f>
        <v>3.7419938715956018</v>
      </c>
      <c r="N133" s="70">
        <f t="shared" si="214"/>
        <v>4.6026524620625899</v>
      </c>
      <c r="O133" s="67">
        <v>1.6628340838328945</v>
      </c>
      <c r="P133" s="70">
        <f t="shared" si="215"/>
        <v>2.0452859231144602</v>
      </c>
      <c r="Q133" s="72">
        <v>0</v>
      </c>
      <c r="R133" s="72">
        <v>3.25</v>
      </c>
      <c r="S133" s="72">
        <f t="shared" si="120"/>
        <v>3.25</v>
      </c>
      <c r="T133" s="70">
        <f t="shared" si="216"/>
        <v>3.9975000000000001</v>
      </c>
      <c r="U133" s="73"/>
      <c r="V133" s="78">
        <f>IF(W132&gt;AH132,W132-AH132,0)</f>
        <v>18.469759410853069</v>
      </c>
      <c r="W133" s="75">
        <f t="shared" si="167"/>
        <v>32.554010857900948</v>
      </c>
      <c r="X133" s="174"/>
      <c r="Y133" s="76">
        <v>23.52</v>
      </c>
      <c r="Z133" s="171"/>
      <c r="AA133" s="77">
        <f>Y133*Z$131</f>
        <v>17.8752</v>
      </c>
      <c r="AB133" s="203"/>
      <c r="AC133" s="123">
        <f t="shared" si="217"/>
        <v>15.193919999999999</v>
      </c>
      <c r="AD133" s="78">
        <v>13.822656928441399</v>
      </c>
      <c r="AE133" s="200"/>
      <c r="AF133" s="123">
        <f t="shared" si="218"/>
        <v>9.2611801420557374</v>
      </c>
      <c r="AG133" s="73">
        <v>0</v>
      </c>
      <c r="AH133" s="75">
        <f t="shared" si="121"/>
        <v>24.455100142055734</v>
      </c>
      <c r="AI133" s="132">
        <f t="shared" si="170"/>
        <v>-8.0989107158452143</v>
      </c>
    </row>
    <row r="134" spans="1:35" x14ac:dyDescent="0.35">
      <c r="A134" s="64" t="s">
        <v>44</v>
      </c>
      <c r="B134" s="153"/>
      <c r="C134" s="156"/>
      <c r="D134" s="159"/>
      <c r="E134" s="162"/>
      <c r="F134" s="65" t="s">
        <v>4</v>
      </c>
      <c r="G134" s="66">
        <v>1325099.9999929999</v>
      </c>
      <c r="H134" s="178"/>
      <c r="I134" s="67">
        <f t="shared" si="212"/>
        <v>214.14404788034227</v>
      </c>
      <c r="J134" s="67">
        <f t="shared" si="219"/>
        <v>3.1997978639741405</v>
      </c>
      <c r="K134" s="70">
        <f t="shared" si="213"/>
        <v>3.9357513726881925</v>
      </c>
      <c r="L134" s="150"/>
      <c r="M134" s="67">
        <f>I134*L$131</f>
        <v>3.7987559023046962</v>
      </c>
      <c r="N134" s="70">
        <f t="shared" si="214"/>
        <v>4.672469759834776</v>
      </c>
      <c r="O134" s="67">
        <v>1.7443080627079963</v>
      </c>
      <c r="P134" s="70">
        <f t="shared" si="215"/>
        <v>2.1454989171308356</v>
      </c>
      <c r="Q134" s="72">
        <v>0</v>
      </c>
      <c r="R134" s="72">
        <v>6</v>
      </c>
      <c r="S134" s="72">
        <f t="shared" si="120"/>
        <v>6</v>
      </c>
      <c r="T134" s="70">
        <f t="shared" si="216"/>
        <v>7.38</v>
      </c>
      <c r="U134" s="73"/>
      <c r="V134" s="78">
        <f>IF(W133&gt;AH133,W133-AH133,0)</f>
        <v>8.0989107158452143</v>
      </c>
      <c r="W134" s="75">
        <f t="shared" ref="W134:W165" si="220">SUM(K134,N134,P134,T134,U134,V134)</f>
        <v>26.232630765499017</v>
      </c>
      <c r="X134" s="174"/>
      <c r="Y134" s="76">
        <v>24.254999999999999</v>
      </c>
      <c r="Z134" s="171"/>
      <c r="AA134" s="77">
        <f>Y134*Z$131</f>
        <v>18.433799999999998</v>
      </c>
      <c r="AB134" s="203"/>
      <c r="AC134" s="123">
        <f t="shared" si="217"/>
        <v>15.668729999999998</v>
      </c>
      <c r="AD134" s="78">
        <v>12.901466086456294</v>
      </c>
      <c r="AE134" s="200"/>
      <c r="AF134" s="123">
        <f t="shared" si="218"/>
        <v>8.6439822779257174</v>
      </c>
      <c r="AG134" s="73">
        <v>0</v>
      </c>
      <c r="AH134" s="75">
        <f t="shared" si="121"/>
        <v>24.312712277925716</v>
      </c>
      <c r="AI134" s="132">
        <f t="shared" ref="AI134:AI165" si="221">AH134-W134</f>
        <v>-1.9199184875733017</v>
      </c>
    </row>
    <row r="135" spans="1:35" x14ac:dyDescent="0.35">
      <c r="A135" s="79" t="s">
        <v>44</v>
      </c>
      <c r="B135" s="154"/>
      <c r="C135" s="157"/>
      <c r="D135" s="160"/>
      <c r="E135" s="163"/>
      <c r="F135" s="80" t="s">
        <v>40</v>
      </c>
      <c r="G135" s="81">
        <v>1343700.000001</v>
      </c>
      <c r="H135" s="179"/>
      <c r="I135" s="82">
        <f t="shared" si="212"/>
        <v>217.14991860127546</v>
      </c>
      <c r="J135" s="82">
        <f t="shared" si="219"/>
        <v>3.0058707209331885</v>
      </c>
      <c r="K135" s="83">
        <f t="shared" si="213"/>
        <v>3.6972209867478218</v>
      </c>
      <c r="L135" s="151"/>
      <c r="M135" s="82">
        <f>I135*L$131</f>
        <v>3.8520778099445954</v>
      </c>
      <c r="N135" s="83">
        <f t="shared" si="214"/>
        <v>4.7380557062318518</v>
      </c>
      <c r="O135" s="82">
        <v>1.8306522424283984</v>
      </c>
      <c r="P135" s="83">
        <f t="shared" si="215"/>
        <v>2.2517022581869299</v>
      </c>
      <c r="Q135" s="85">
        <v>0</v>
      </c>
      <c r="R135" s="85">
        <v>0</v>
      </c>
      <c r="S135" s="85">
        <f t="shared" si="120"/>
        <v>0</v>
      </c>
      <c r="T135" s="86">
        <f t="shared" si="216"/>
        <v>0</v>
      </c>
      <c r="U135" s="87"/>
      <c r="V135" s="93">
        <f>IF(W134&gt;AH134,W134-AH134,0)</f>
        <v>1.9199184875733017</v>
      </c>
      <c r="W135" s="89">
        <f t="shared" si="220"/>
        <v>12.606897438739905</v>
      </c>
      <c r="X135" s="175"/>
      <c r="Y135" s="90">
        <v>64</v>
      </c>
      <c r="Z135" s="172"/>
      <c r="AA135" s="91">
        <f>Y135*Z$131</f>
        <v>48.64</v>
      </c>
      <c r="AB135" s="204"/>
      <c r="AC135" s="124">
        <f t="shared" si="217"/>
        <v>41.344000000000001</v>
      </c>
      <c r="AD135" s="93">
        <v>12.04166666666667</v>
      </c>
      <c r="AE135" s="201"/>
      <c r="AF135" s="124">
        <f t="shared" si="218"/>
        <v>8.0679166666666688</v>
      </c>
      <c r="AG135" s="87">
        <v>0</v>
      </c>
      <c r="AH135" s="89">
        <f t="shared" si="121"/>
        <v>49.41191666666667</v>
      </c>
      <c r="AI135" s="133">
        <f t="shared" si="221"/>
        <v>36.805019227926763</v>
      </c>
    </row>
    <row r="136" spans="1:35" x14ac:dyDescent="0.35">
      <c r="A136" s="92" t="s">
        <v>37</v>
      </c>
      <c r="B136" s="152"/>
      <c r="C136" s="155">
        <v>9</v>
      </c>
      <c r="D136" s="158">
        <v>8.5</v>
      </c>
      <c r="E136" s="161">
        <v>0.9</v>
      </c>
      <c r="F136" s="102" t="s">
        <v>1</v>
      </c>
      <c r="G136" s="66">
        <v>1267400</v>
      </c>
      <c r="H136" s="180">
        <v>7.4305132291765715E-6</v>
      </c>
      <c r="I136" s="67">
        <f>G136*H$136</f>
        <v>9.4174324666583864</v>
      </c>
      <c r="J136" s="67">
        <f>I136-D136</f>
        <v>0.9174324666583864</v>
      </c>
      <c r="K136" s="70">
        <f>J136*$E$136</f>
        <v>0.82568921999254774</v>
      </c>
      <c r="L136" s="149">
        <v>3.1135938500691702E-2</v>
      </c>
      <c r="M136" s="67">
        <f>I136*L$136</f>
        <v>0.29322059811629286</v>
      </c>
      <c r="N136" s="70">
        <f>M136*$E$136</f>
        <v>0.26389853830466359</v>
      </c>
      <c r="O136" s="67">
        <v>-2.8859016393442405E-3</v>
      </c>
      <c r="P136" s="70">
        <f>O136*$E$136</f>
        <v>-2.5973114754098167E-3</v>
      </c>
      <c r="Q136" s="72">
        <v>0</v>
      </c>
      <c r="R136" s="72">
        <v>0</v>
      </c>
      <c r="S136" s="72">
        <f t="shared" si="120"/>
        <v>0</v>
      </c>
      <c r="T136" s="69">
        <f>S136*$E$136</f>
        <v>0</v>
      </c>
      <c r="U136" s="105">
        <v>0</v>
      </c>
      <c r="V136" s="74">
        <v>0</v>
      </c>
      <c r="W136" s="75">
        <f t="shared" si="220"/>
        <v>1.0869904468218015</v>
      </c>
      <c r="X136" s="164" t="s">
        <v>66</v>
      </c>
      <c r="Y136" s="95">
        <v>0</v>
      </c>
      <c r="Z136" s="170">
        <v>0.5</v>
      </c>
      <c r="AA136" s="96">
        <f>Y136*Z$136</f>
        <v>0</v>
      </c>
      <c r="AB136" s="202">
        <v>1</v>
      </c>
      <c r="AC136" s="127">
        <f>AA136*AB$136</f>
        <v>0</v>
      </c>
      <c r="AD136" s="74">
        <v>0</v>
      </c>
      <c r="AE136" s="199"/>
      <c r="AF136" s="127">
        <f>AD136*AE$136</f>
        <v>0</v>
      </c>
      <c r="AG136" s="73">
        <v>0</v>
      </c>
      <c r="AH136" s="134">
        <f t="shared" si="121"/>
        <v>0</v>
      </c>
      <c r="AI136" s="132">
        <f t="shared" si="221"/>
        <v>-1.0869904468218015</v>
      </c>
    </row>
    <row r="137" spans="1:35" x14ac:dyDescent="0.35">
      <c r="A137" s="64" t="s">
        <v>37</v>
      </c>
      <c r="B137" s="153"/>
      <c r="C137" s="156"/>
      <c r="D137" s="159"/>
      <c r="E137" s="162"/>
      <c r="F137" s="65" t="s">
        <v>2</v>
      </c>
      <c r="G137" s="66">
        <v>1288000.0000109999</v>
      </c>
      <c r="H137" s="178"/>
      <c r="I137" s="67">
        <f t="shared" ref="I137:I140" si="222">G137*H$136</f>
        <v>9.570501039261158</v>
      </c>
      <c r="J137" s="67">
        <f>I137-I136</f>
        <v>0.15306857260277162</v>
      </c>
      <c r="K137" s="70">
        <f t="shared" ref="K137:K140" si="223">J137*$E$136</f>
        <v>0.13776171534249446</v>
      </c>
      <c r="L137" s="150"/>
      <c r="M137" s="67">
        <f>I137*L$136</f>
        <v>0.29798653177924145</v>
      </c>
      <c r="N137" s="70">
        <f t="shared" ref="N137:N140" si="224">M137*$E$136</f>
        <v>0.26818787860131732</v>
      </c>
      <c r="O137" s="67">
        <v>1.6335483311934913E-2</v>
      </c>
      <c r="P137" s="70">
        <f t="shared" ref="P137:P140" si="225">O137*$E$136</f>
        <v>1.4701934980741422E-2</v>
      </c>
      <c r="Q137" s="72">
        <v>0</v>
      </c>
      <c r="R137" s="72">
        <v>0</v>
      </c>
      <c r="S137" s="72">
        <f t="shared" si="120"/>
        <v>0</v>
      </c>
      <c r="T137" s="69">
        <f t="shared" ref="T137:T140" si="226">S137*$E$136</f>
        <v>0</v>
      </c>
      <c r="U137" s="73"/>
      <c r="V137" s="78">
        <f>IF(W136&gt;AH136,W136-AH136,0)</f>
        <v>1.0869904468218015</v>
      </c>
      <c r="W137" s="75">
        <f t="shared" si="220"/>
        <v>1.5076419757463546</v>
      </c>
      <c r="X137" s="165"/>
      <c r="Y137" s="76">
        <v>2</v>
      </c>
      <c r="Z137" s="171"/>
      <c r="AA137" s="77">
        <f>Y137*Z$136</f>
        <v>1</v>
      </c>
      <c r="AB137" s="203"/>
      <c r="AC137" s="123">
        <f t="shared" ref="AC137:AC140" si="227">AA137*AB$136</f>
        <v>1</v>
      </c>
      <c r="AD137" s="74">
        <v>0</v>
      </c>
      <c r="AE137" s="200"/>
      <c r="AF137" s="107">
        <f t="shared" ref="AF137:AF140" si="228">AD137*AE$136</f>
        <v>0</v>
      </c>
      <c r="AG137" s="73">
        <v>0</v>
      </c>
      <c r="AH137" s="75">
        <f t="shared" si="121"/>
        <v>1</v>
      </c>
      <c r="AI137" s="132">
        <f t="shared" si="221"/>
        <v>-0.50764197574635461</v>
      </c>
    </row>
    <row r="138" spans="1:35" x14ac:dyDescent="0.35">
      <c r="A138" s="64" t="s">
        <v>37</v>
      </c>
      <c r="B138" s="153"/>
      <c r="C138" s="156"/>
      <c r="D138" s="159"/>
      <c r="E138" s="162"/>
      <c r="F138" s="65" t="s">
        <v>3</v>
      </c>
      <c r="G138" s="66">
        <v>1305299.9999860001</v>
      </c>
      <c r="H138" s="178"/>
      <c r="I138" s="67">
        <f t="shared" si="222"/>
        <v>9.6990489179401518</v>
      </c>
      <c r="J138" s="67">
        <f t="shared" ref="J138:J140" si="229">I138-I137</f>
        <v>0.12854787867899375</v>
      </c>
      <c r="K138" s="70">
        <f t="shared" si="223"/>
        <v>0.11569309081109438</v>
      </c>
      <c r="L138" s="150"/>
      <c r="M138" s="67">
        <f>I138*L$136</f>
        <v>0.30198899062418494</v>
      </c>
      <c r="N138" s="70">
        <f t="shared" si="224"/>
        <v>0.27179009156176648</v>
      </c>
      <c r="O138" s="67">
        <v>3.0575270838306825E-2</v>
      </c>
      <c r="P138" s="70">
        <f t="shared" si="225"/>
        <v>2.7517743754476142E-2</v>
      </c>
      <c r="Q138" s="72">
        <v>0</v>
      </c>
      <c r="R138" s="72">
        <v>0</v>
      </c>
      <c r="S138" s="72">
        <f t="shared" si="120"/>
        <v>0</v>
      </c>
      <c r="T138" s="69">
        <f t="shared" si="226"/>
        <v>0</v>
      </c>
      <c r="U138" s="73"/>
      <c r="V138" s="78">
        <f>IF(W137&gt;AH137,W137-AH137,0)</f>
        <v>0.50764197574635461</v>
      </c>
      <c r="W138" s="75">
        <f t="shared" si="220"/>
        <v>0.92264290187369158</v>
      </c>
      <c r="X138" s="165"/>
      <c r="Y138" s="76">
        <v>1</v>
      </c>
      <c r="Z138" s="171"/>
      <c r="AA138" s="77">
        <f>Y138*Z$136</f>
        <v>0.5</v>
      </c>
      <c r="AB138" s="203"/>
      <c r="AC138" s="123">
        <f t="shared" si="227"/>
        <v>0.5</v>
      </c>
      <c r="AD138" s="74">
        <v>0</v>
      </c>
      <c r="AE138" s="200"/>
      <c r="AF138" s="107">
        <f t="shared" si="228"/>
        <v>0</v>
      </c>
      <c r="AG138" s="73">
        <v>0</v>
      </c>
      <c r="AH138" s="75">
        <f t="shared" si="121"/>
        <v>0.5</v>
      </c>
      <c r="AI138" s="132">
        <f t="shared" si="221"/>
        <v>-0.42264290187369158</v>
      </c>
    </row>
    <row r="139" spans="1:35" x14ac:dyDescent="0.35">
      <c r="A139" s="64" t="s">
        <v>37</v>
      </c>
      <c r="B139" s="153"/>
      <c r="C139" s="156"/>
      <c r="D139" s="159"/>
      <c r="E139" s="162"/>
      <c r="F139" s="65" t="s">
        <v>4</v>
      </c>
      <c r="G139" s="66">
        <v>1325099.9999929999</v>
      </c>
      <c r="H139" s="178"/>
      <c r="I139" s="67">
        <f t="shared" si="222"/>
        <v>9.8461730799298604</v>
      </c>
      <c r="J139" s="67">
        <f t="shared" si="229"/>
        <v>0.14712416198970857</v>
      </c>
      <c r="K139" s="70">
        <f t="shared" si="223"/>
        <v>0.13241174579073772</v>
      </c>
      <c r="L139" s="150"/>
      <c r="M139" s="67">
        <f>I139*L$136</f>
        <v>0.30656983948386235</v>
      </c>
      <c r="N139" s="70">
        <f t="shared" si="224"/>
        <v>0.27591285553547612</v>
      </c>
      <c r="O139" s="67">
        <v>4.8699058717734736E-2</v>
      </c>
      <c r="P139" s="70">
        <f t="shared" si="225"/>
        <v>4.3829152845961263E-2</v>
      </c>
      <c r="Q139" s="72">
        <v>0</v>
      </c>
      <c r="R139" s="72">
        <v>0</v>
      </c>
      <c r="S139" s="72">
        <f t="shared" si="120"/>
        <v>0</v>
      </c>
      <c r="T139" s="69">
        <f t="shared" si="226"/>
        <v>0</v>
      </c>
      <c r="U139" s="73"/>
      <c r="V139" s="78">
        <f>IF(W138&gt;AH138,W138-AH138,0)</f>
        <v>0.42264290187369158</v>
      </c>
      <c r="W139" s="75">
        <f t="shared" si="220"/>
        <v>0.87479665604586665</v>
      </c>
      <c r="X139" s="165"/>
      <c r="Y139" s="76">
        <v>2</v>
      </c>
      <c r="Z139" s="171"/>
      <c r="AA139" s="77">
        <f>Y139*Z$136</f>
        <v>1</v>
      </c>
      <c r="AB139" s="203"/>
      <c r="AC139" s="123">
        <f t="shared" si="227"/>
        <v>1</v>
      </c>
      <c r="AD139" s="74">
        <v>0</v>
      </c>
      <c r="AE139" s="200"/>
      <c r="AF139" s="107">
        <f t="shared" si="228"/>
        <v>0</v>
      </c>
      <c r="AG139" s="73">
        <v>0</v>
      </c>
      <c r="AH139" s="75">
        <f t="shared" si="121"/>
        <v>1</v>
      </c>
      <c r="AI139" s="132">
        <f t="shared" si="221"/>
        <v>0.12520334395413335</v>
      </c>
    </row>
    <row r="140" spans="1:35" x14ac:dyDescent="0.35">
      <c r="A140" s="79" t="s">
        <v>37</v>
      </c>
      <c r="B140" s="154"/>
      <c r="C140" s="157"/>
      <c r="D140" s="160"/>
      <c r="E140" s="163"/>
      <c r="F140" s="80" t="s">
        <v>40</v>
      </c>
      <c r="G140" s="81">
        <v>1343700.000001</v>
      </c>
      <c r="H140" s="179"/>
      <c r="I140" s="82">
        <f t="shared" si="222"/>
        <v>9.9843806260519905</v>
      </c>
      <c r="J140" s="82">
        <f t="shared" si="229"/>
        <v>0.13820754612213015</v>
      </c>
      <c r="K140" s="83">
        <f t="shared" si="223"/>
        <v>0.12438679150991715</v>
      </c>
      <c r="L140" s="151"/>
      <c r="M140" s="82">
        <f>I140*L$136</f>
        <v>0.31087306114025248</v>
      </c>
      <c r="N140" s="83">
        <f t="shared" si="224"/>
        <v>0.27978575502622727</v>
      </c>
      <c r="O140" s="82">
        <v>7.0703815015721594E-2</v>
      </c>
      <c r="P140" s="83">
        <f t="shared" si="225"/>
        <v>6.3633433514149434E-2</v>
      </c>
      <c r="Q140" s="85">
        <v>0</v>
      </c>
      <c r="R140" s="85">
        <v>0</v>
      </c>
      <c r="S140" s="85">
        <f t="shared" ref="S140:S195" si="230">SUM(Q140:R140)</f>
        <v>0</v>
      </c>
      <c r="T140" s="86">
        <f t="shared" si="226"/>
        <v>0</v>
      </c>
      <c r="U140" s="87"/>
      <c r="V140" s="88">
        <f>IF(W139&gt;AH139,W139-AH139,0)</f>
        <v>0</v>
      </c>
      <c r="W140" s="89">
        <f t="shared" si="220"/>
        <v>0.46780598005029383</v>
      </c>
      <c r="X140" s="166"/>
      <c r="Y140" s="90">
        <v>1</v>
      </c>
      <c r="Z140" s="172"/>
      <c r="AA140" s="91">
        <f>Y140*Z$136</f>
        <v>0.5</v>
      </c>
      <c r="AB140" s="204"/>
      <c r="AC140" s="124">
        <f t="shared" si="227"/>
        <v>0.5</v>
      </c>
      <c r="AD140" s="88">
        <v>0</v>
      </c>
      <c r="AE140" s="201"/>
      <c r="AF140" s="125">
        <f t="shared" si="228"/>
        <v>0</v>
      </c>
      <c r="AG140" s="87">
        <v>0</v>
      </c>
      <c r="AH140" s="89">
        <f t="shared" ref="AH140:AH195" si="231">SUM(AC140,AF140,AG140)</f>
        <v>0.5</v>
      </c>
      <c r="AI140" s="133">
        <f t="shared" si="221"/>
        <v>3.2194019949706165E-2</v>
      </c>
    </row>
    <row r="141" spans="1:35" x14ac:dyDescent="0.35">
      <c r="A141" s="92" t="s">
        <v>15</v>
      </c>
      <c r="B141" s="152">
        <v>1810</v>
      </c>
      <c r="C141" s="155">
        <v>315</v>
      </c>
      <c r="D141" s="158">
        <v>249.6</v>
      </c>
      <c r="E141" s="161">
        <v>1.1823999999999999</v>
      </c>
      <c r="F141" s="102" t="s">
        <v>1</v>
      </c>
      <c r="G141" s="66">
        <v>1267400</v>
      </c>
      <c r="H141" s="180">
        <v>1.6757676510261238E-4</v>
      </c>
      <c r="I141" s="67">
        <f>G141*H$141</f>
        <v>212.38679209105092</v>
      </c>
      <c r="J141" s="106">
        <f>IF(I141&gt;D141,I141-D141,0)</f>
        <v>0</v>
      </c>
      <c r="K141" s="107">
        <f>J141*$E$141</f>
        <v>0</v>
      </c>
      <c r="L141" s="149">
        <v>1.4830178012540024E-2</v>
      </c>
      <c r="M141" s="67">
        <f>I141*L$141</f>
        <v>3.1497339342226129</v>
      </c>
      <c r="N141" s="70">
        <f>M141*$E$141</f>
        <v>3.7242454038248174</v>
      </c>
      <c r="O141" s="67">
        <v>4.3042364469869678</v>
      </c>
      <c r="P141" s="70">
        <f>O141*$E$141</f>
        <v>5.0893291749173901</v>
      </c>
      <c r="Q141" s="103">
        <v>18.600000000000001</v>
      </c>
      <c r="R141" s="72">
        <v>1.87</v>
      </c>
      <c r="S141" s="72">
        <f t="shared" si="230"/>
        <v>20.470000000000002</v>
      </c>
      <c r="T141" s="70">
        <f>S141*$E$141</f>
        <v>24.203728000000002</v>
      </c>
      <c r="U141" s="73">
        <v>30</v>
      </c>
      <c r="V141" s="74">
        <v>0</v>
      </c>
      <c r="W141" s="75">
        <f t="shared" si="220"/>
        <v>63.017302578742211</v>
      </c>
      <c r="X141" s="164" t="s">
        <v>67</v>
      </c>
      <c r="Y141" s="76">
        <v>84.6</v>
      </c>
      <c r="Z141" s="170">
        <v>0.85</v>
      </c>
      <c r="AA141" s="77">
        <f>Y141*Z$141</f>
        <v>71.91</v>
      </c>
      <c r="AB141" s="202">
        <v>0.22</v>
      </c>
      <c r="AC141" s="126">
        <f>AA141*AB$141</f>
        <v>15.8202</v>
      </c>
      <c r="AD141" s="78">
        <v>37</v>
      </c>
      <c r="AE141" s="199">
        <v>0.17</v>
      </c>
      <c r="AF141" s="126">
        <f>AD141*AE$141</f>
        <v>6.29</v>
      </c>
      <c r="AG141" s="73">
        <v>0</v>
      </c>
      <c r="AH141" s="75">
        <f t="shared" si="231"/>
        <v>22.110199999999999</v>
      </c>
      <c r="AI141" s="132">
        <f t="shared" si="221"/>
        <v>-40.907102578742212</v>
      </c>
    </row>
    <row r="142" spans="1:35" x14ac:dyDescent="0.35">
      <c r="A142" s="64" t="s">
        <v>15</v>
      </c>
      <c r="B142" s="153"/>
      <c r="C142" s="156"/>
      <c r="D142" s="159"/>
      <c r="E142" s="162"/>
      <c r="F142" s="65" t="s">
        <v>2</v>
      </c>
      <c r="G142" s="66">
        <v>1288000.0000109999</v>
      </c>
      <c r="H142" s="178"/>
      <c r="I142" s="67">
        <f t="shared" ref="I142:I145" si="232">G142*H$141</f>
        <v>215.83887345400805</v>
      </c>
      <c r="J142" s="67">
        <f>I142-I141</f>
        <v>3.4520813629571308</v>
      </c>
      <c r="K142" s="70">
        <f t="shared" ref="K142:K145" si="233">J142*$E$141</f>
        <v>4.0817410035605111</v>
      </c>
      <c r="L142" s="150"/>
      <c r="M142" s="67">
        <f>I142*L$141</f>
        <v>3.200928915349039</v>
      </c>
      <c r="N142" s="70">
        <f t="shared" ref="N142:N145" si="234">M142*$E$141</f>
        <v>3.7847783495087035</v>
      </c>
      <c r="O142" s="67">
        <v>3.4485839190130392</v>
      </c>
      <c r="P142" s="70">
        <f t="shared" ref="P142:P145" si="235">O142*$E$141</f>
        <v>4.0776056258410174</v>
      </c>
      <c r="Q142" s="72">
        <v>0</v>
      </c>
      <c r="R142" s="72">
        <v>0.9</v>
      </c>
      <c r="S142" s="72">
        <f t="shared" si="230"/>
        <v>0.9</v>
      </c>
      <c r="T142" s="70">
        <f t="shared" ref="T142:T145" si="236">S142*$E$141</f>
        <v>1.06416</v>
      </c>
      <c r="U142" s="73"/>
      <c r="V142" s="78">
        <f>IF(W141&gt;AH141,W141-AH141,0)</f>
        <v>40.907102578742212</v>
      </c>
      <c r="W142" s="75">
        <f t="shared" si="220"/>
        <v>53.915387557652444</v>
      </c>
      <c r="X142" s="165"/>
      <c r="Y142" s="76">
        <v>85.539999999999992</v>
      </c>
      <c r="Z142" s="171"/>
      <c r="AA142" s="77">
        <f>Y142*Z$141</f>
        <v>72.708999999999989</v>
      </c>
      <c r="AB142" s="203"/>
      <c r="AC142" s="123">
        <f t="shared" ref="AC142:AC145" si="237">AA142*AB$141</f>
        <v>15.995979999999998</v>
      </c>
      <c r="AD142" s="78">
        <v>35</v>
      </c>
      <c r="AE142" s="200"/>
      <c r="AF142" s="123">
        <f t="shared" ref="AF142:AF145" si="238">AD142*AE$141</f>
        <v>5.95</v>
      </c>
      <c r="AG142" s="73">
        <v>0</v>
      </c>
      <c r="AH142" s="75">
        <f t="shared" si="231"/>
        <v>21.945979999999999</v>
      </c>
      <c r="AI142" s="132">
        <f t="shared" si="221"/>
        <v>-31.969407557652445</v>
      </c>
    </row>
    <row r="143" spans="1:35" x14ac:dyDescent="0.35">
      <c r="A143" s="64" t="s">
        <v>15</v>
      </c>
      <c r="B143" s="153"/>
      <c r="C143" s="156"/>
      <c r="D143" s="159"/>
      <c r="E143" s="162"/>
      <c r="F143" s="65" t="s">
        <v>3</v>
      </c>
      <c r="G143" s="66">
        <v>1305299.9999860001</v>
      </c>
      <c r="H143" s="178"/>
      <c r="I143" s="67">
        <f t="shared" si="232"/>
        <v>218.73795148609389</v>
      </c>
      <c r="J143" s="67">
        <f t="shared" ref="J143:J145" si="239">I143-I142</f>
        <v>2.8990780320858391</v>
      </c>
      <c r="K143" s="70">
        <f t="shared" si="233"/>
        <v>3.4278698651382959</v>
      </c>
      <c r="L143" s="150"/>
      <c r="M143" s="67">
        <f>I143*L$141</f>
        <v>3.2439227586371162</v>
      </c>
      <c r="N143" s="70">
        <f t="shared" si="234"/>
        <v>3.8356142698125257</v>
      </c>
      <c r="O143" s="67">
        <v>3.4149118841175823</v>
      </c>
      <c r="P143" s="70">
        <f t="shared" si="235"/>
        <v>4.0377918117806288</v>
      </c>
      <c r="Q143" s="72">
        <v>0</v>
      </c>
      <c r="R143" s="72">
        <v>0</v>
      </c>
      <c r="S143" s="72">
        <f t="shared" si="230"/>
        <v>0</v>
      </c>
      <c r="T143" s="69">
        <f t="shared" si="236"/>
        <v>0</v>
      </c>
      <c r="U143" s="73"/>
      <c r="V143" s="78">
        <f>IF(W142&gt;AH142,W142-AH142,0)</f>
        <v>31.969407557652445</v>
      </c>
      <c r="W143" s="75">
        <f t="shared" si="220"/>
        <v>43.270683504383896</v>
      </c>
      <c r="X143" s="165"/>
      <c r="Y143" s="76">
        <v>79.899999999999991</v>
      </c>
      <c r="Z143" s="171"/>
      <c r="AA143" s="77">
        <f>Y143*Z$141</f>
        <v>67.914999999999992</v>
      </c>
      <c r="AB143" s="203"/>
      <c r="AC143" s="123">
        <f t="shared" si="237"/>
        <v>14.941299999999998</v>
      </c>
      <c r="AD143" s="78">
        <v>34</v>
      </c>
      <c r="AE143" s="200"/>
      <c r="AF143" s="123">
        <f t="shared" si="238"/>
        <v>5.78</v>
      </c>
      <c r="AG143" s="73">
        <v>0</v>
      </c>
      <c r="AH143" s="75">
        <f t="shared" si="231"/>
        <v>20.721299999999999</v>
      </c>
      <c r="AI143" s="132">
        <f t="shared" si="221"/>
        <v>-22.549383504383897</v>
      </c>
    </row>
    <row r="144" spans="1:35" x14ac:dyDescent="0.35">
      <c r="A144" s="64" t="s">
        <v>15</v>
      </c>
      <c r="B144" s="153"/>
      <c r="C144" s="156"/>
      <c r="D144" s="159"/>
      <c r="E144" s="162"/>
      <c r="F144" s="65" t="s">
        <v>4</v>
      </c>
      <c r="G144" s="66">
        <v>1325099.9999929999</v>
      </c>
      <c r="H144" s="178"/>
      <c r="I144" s="67">
        <f t="shared" si="232"/>
        <v>222.05597143629862</v>
      </c>
      <c r="J144" s="67">
        <f t="shared" si="239"/>
        <v>3.3180199502047287</v>
      </c>
      <c r="K144" s="70">
        <f t="shared" si="233"/>
        <v>3.9232267891220709</v>
      </c>
      <c r="L144" s="150"/>
      <c r="M144" s="67">
        <f>I144*L$141</f>
        <v>3.2931295851478115</v>
      </c>
      <c r="N144" s="70">
        <f t="shared" si="234"/>
        <v>3.8937964214787719</v>
      </c>
      <c r="O144" s="67">
        <v>3.5376626515964213</v>
      </c>
      <c r="P144" s="70">
        <f t="shared" si="235"/>
        <v>4.182932319247608</v>
      </c>
      <c r="Q144" s="72">
        <v>0</v>
      </c>
      <c r="R144" s="72">
        <v>9.8699999999999992</v>
      </c>
      <c r="S144" s="72">
        <f t="shared" si="230"/>
        <v>9.8699999999999992</v>
      </c>
      <c r="T144" s="70">
        <f t="shared" si="236"/>
        <v>11.670287999999998</v>
      </c>
      <c r="U144" s="73"/>
      <c r="V144" s="78">
        <f>IF(W143&gt;AH143,W143-AH143,0)</f>
        <v>22.549383504383897</v>
      </c>
      <c r="W144" s="75">
        <f t="shared" si="220"/>
        <v>46.219627034232346</v>
      </c>
      <c r="X144" s="165"/>
      <c r="Y144" s="76">
        <v>82.72</v>
      </c>
      <c r="Z144" s="171"/>
      <c r="AA144" s="77">
        <f>Y144*Z$141</f>
        <v>70.311999999999998</v>
      </c>
      <c r="AB144" s="203"/>
      <c r="AC144" s="123">
        <f t="shared" si="237"/>
        <v>15.468639999999999</v>
      </c>
      <c r="AD144" s="78">
        <v>32</v>
      </c>
      <c r="AE144" s="200"/>
      <c r="AF144" s="123">
        <f t="shared" si="238"/>
        <v>5.44</v>
      </c>
      <c r="AG144" s="73">
        <v>0</v>
      </c>
      <c r="AH144" s="75">
        <f t="shared" si="231"/>
        <v>20.908639999999998</v>
      </c>
      <c r="AI144" s="132">
        <f t="shared" si="221"/>
        <v>-25.310987034232348</v>
      </c>
    </row>
    <row r="145" spans="1:35" x14ac:dyDescent="0.35">
      <c r="A145" s="79" t="s">
        <v>15</v>
      </c>
      <c r="B145" s="154"/>
      <c r="C145" s="157"/>
      <c r="D145" s="160"/>
      <c r="E145" s="163"/>
      <c r="F145" s="80" t="s">
        <v>40</v>
      </c>
      <c r="G145" s="81">
        <v>1343700.000001</v>
      </c>
      <c r="H145" s="179"/>
      <c r="I145" s="82">
        <f t="shared" si="232"/>
        <v>225.17289926854784</v>
      </c>
      <c r="J145" s="82">
        <f t="shared" si="239"/>
        <v>3.1169278322492175</v>
      </c>
      <c r="K145" s="83">
        <f t="shared" si="233"/>
        <v>3.6854554688514747</v>
      </c>
      <c r="L145" s="151"/>
      <c r="M145" s="82">
        <f>I145*L$141</f>
        <v>3.3393541797523079</v>
      </c>
      <c r="N145" s="83">
        <f t="shared" si="234"/>
        <v>3.9484523821391284</v>
      </c>
      <c r="O145" s="82">
        <v>3.7149639628628019</v>
      </c>
      <c r="P145" s="83">
        <f t="shared" si="235"/>
        <v>4.3925733896889767</v>
      </c>
      <c r="Q145" s="85">
        <v>0</v>
      </c>
      <c r="R145" s="85">
        <v>0</v>
      </c>
      <c r="S145" s="85">
        <f t="shared" si="230"/>
        <v>0</v>
      </c>
      <c r="T145" s="86">
        <f t="shared" si="236"/>
        <v>0</v>
      </c>
      <c r="U145" s="87"/>
      <c r="V145" s="93">
        <f>IF(W144&gt;AH144,W144-AH144,0)</f>
        <v>25.310987034232348</v>
      </c>
      <c r="W145" s="89">
        <f t="shared" si="220"/>
        <v>37.337468274911927</v>
      </c>
      <c r="X145" s="166"/>
      <c r="Y145" s="90">
        <v>84.6</v>
      </c>
      <c r="Z145" s="172"/>
      <c r="AA145" s="91">
        <f>Y145*Z$141</f>
        <v>71.91</v>
      </c>
      <c r="AB145" s="204"/>
      <c r="AC145" s="124">
        <f t="shared" si="237"/>
        <v>15.8202</v>
      </c>
      <c r="AD145" s="93">
        <v>31</v>
      </c>
      <c r="AE145" s="201"/>
      <c r="AF145" s="124">
        <f t="shared" si="238"/>
        <v>5.2700000000000005</v>
      </c>
      <c r="AG145" s="87">
        <v>0</v>
      </c>
      <c r="AH145" s="89">
        <f t="shared" si="231"/>
        <v>21.090199999999999</v>
      </c>
      <c r="AI145" s="133">
        <f t="shared" si="221"/>
        <v>-16.247268274911928</v>
      </c>
    </row>
    <row r="146" spans="1:35" x14ac:dyDescent="0.35">
      <c r="A146" s="92" t="s">
        <v>45</v>
      </c>
      <c r="B146" s="152">
        <v>406</v>
      </c>
      <c r="C146" s="155">
        <v>241</v>
      </c>
      <c r="D146" s="158">
        <v>200.2</v>
      </c>
      <c r="E146" s="161">
        <v>1.1200000000000001</v>
      </c>
      <c r="F146" s="102" t="s">
        <v>1</v>
      </c>
      <c r="G146" s="66">
        <v>1267400</v>
      </c>
      <c r="H146" s="180">
        <v>1.4284265517136216E-4</v>
      </c>
      <c r="I146" s="67">
        <f>G146*H$146</f>
        <v>181.0387811641844</v>
      </c>
      <c r="J146" s="106">
        <f>IF(I146&gt;D146,I146-D146,0)</f>
        <v>0</v>
      </c>
      <c r="K146" s="107">
        <f>J146*$E$146</f>
        <v>0</v>
      </c>
      <c r="L146" s="149">
        <v>2.1091458943244937E-2</v>
      </c>
      <c r="M146" s="67">
        <f>I146*L$146</f>
        <v>3.8183720200595004</v>
      </c>
      <c r="N146" s="70">
        <f>M146*$E$146</f>
        <v>4.276576662466641</v>
      </c>
      <c r="O146" s="67">
        <v>0.99606185660753943</v>
      </c>
      <c r="P146" s="70">
        <f>O146*$E$146</f>
        <v>1.1155892794004443</v>
      </c>
      <c r="Q146" s="103">
        <v>9.6999999999999993</v>
      </c>
      <c r="R146" s="72">
        <v>2.76</v>
      </c>
      <c r="S146" s="72">
        <f t="shared" si="230"/>
        <v>12.459999999999999</v>
      </c>
      <c r="T146" s="70">
        <f>S146*$E$146</f>
        <v>13.9552</v>
      </c>
      <c r="U146" s="73">
        <v>15</v>
      </c>
      <c r="V146" s="74">
        <v>0</v>
      </c>
      <c r="W146" s="75">
        <f t="shared" si="220"/>
        <v>34.347365941867082</v>
      </c>
      <c r="X146" s="164">
        <v>48</v>
      </c>
      <c r="Y146" s="76">
        <v>16.25</v>
      </c>
      <c r="Z146" s="170">
        <v>1</v>
      </c>
      <c r="AA146" s="77">
        <f>Y146*Z$146</f>
        <v>16.25</v>
      </c>
      <c r="AB146" s="202">
        <v>0.9</v>
      </c>
      <c r="AC146" s="126">
        <f>AA146*AB$146</f>
        <v>14.625</v>
      </c>
      <c r="AD146" s="78">
        <v>9</v>
      </c>
      <c r="AE146" s="199">
        <v>0.61</v>
      </c>
      <c r="AF146" s="126">
        <f>AD146*AE$146</f>
        <v>5.49</v>
      </c>
      <c r="AG146" s="73">
        <v>0</v>
      </c>
      <c r="AH146" s="75">
        <f t="shared" si="231"/>
        <v>20.115000000000002</v>
      </c>
      <c r="AI146" s="132">
        <f t="shared" si="221"/>
        <v>-14.23236594186708</v>
      </c>
    </row>
    <row r="147" spans="1:35" x14ac:dyDescent="0.35">
      <c r="A147" s="64" t="s">
        <v>45</v>
      </c>
      <c r="B147" s="153"/>
      <c r="C147" s="156"/>
      <c r="D147" s="159"/>
      <c r="E147" s="162"/>
      <c r="F147" s="65" t="s">
        <v>2</v>
      </c>
      <c r="G147" s="66">
        <v>1288000.0000109999</v>
      </c>
      <c r="H147" s="178"/>
      <c r="I147" s="67">
        <f t="shared" ref="I147:I150" si="240">G147*H$146</f>
        <v>183.98133986228572</v>
      </c>
      <c r="J147" s="67">
        <f>I147-I146</f>
        <v>2.9425586981013225</v>
      </c>
      <c r="K147" s="70">
        <f t="shared" ref="K147:K150" si="241">J147*$E$146</f>
        <v>3.2956657418734814</v>
      </c>
      <c r="L147" s="150"/>
      <c r="M147" s="67">
        <f>I147*L$146</f>
        <v>3.8804348760285925</v>
      </c>
      <c r="N147" s="70">
        <f t="shared" ref="N147:N150" si="242">M147*$E$146</f>
        <v>4.3460870611520237</v>
      </c>
      <c r="O147" s="67">
        <v>1.1671107016295617</v>
      </c>
      <c r="P147" s="70">
        <f t="shared" ref="P147:P150" si="243">O147*$E$146</f>
        <v>1.3071639858251092</v>
      </c>
      <c r="Q147" s="72">
        <v>0</v>
      </c>
      <c r="R147" s="72">
        <v>2.8</v>
      </c>
      <c r="S147" s="72">
        <f t="shared" si="230"/>
        <v>2.8</v>
      </c>
      <c r="T147" s="70">
        <f t="shared" ref="T147:T150" si="244">S147*$E$146</f>
        <v>3.1360000000000001</v>
      </c>
      <c r="U147" s="73"/>
      <c r="V147" s="78">
        <f>IF(W146&gt;AH146,W146-AH146,0)</f>
        <v>14.23236594186708</v>
      </c>
      <c r="W147" s="75">
        <f t="shared" si="220"/>
        <v>26.317282730717693</v>
      </c>
      <c r="X147" s="165"/>
      <c r="Y147" s="76">
        <v>20.150000000000002</v>
      </c>
      <c r="Z147" s="171"/>
      <c r="AA147" s="77">
        <f>Y147*Z$146</f>
        <v>20.150000000000002</v>
      </c>
      <c r="AB147" s="203"/>
      <c r="AC147" s="123">
        <f t="shared" ref="AC147:AC150" si="245">AA147*AB$146</f>
        <v>18.135000000000002</v>
      </c>
      <c r="AD147" s="78">
        <v>7</v>
      </c>
      <c r="AE147" s="200"/>
      <c r="AF147" s="123">
        <f t="shared" ref="AF147:AF150" si="246">AD147*AE$146</f>
        <v>4.2699999999999996</v>
      </c>
      <c r="AG147" s="73">
        <v>0</v>
      </c>
      <c r="AH147" s="75">
        <f t="shared" si="231"/>
        <v>22.405000000000001</v>
      </c>
      <c r="AI147" s="132">
        <f t="shared" si="221"/>
        <v>-3.9122827307176919</v>
      </c>
    </row>
    <row r="148" spans="1:35" x14ac:dyDescent="0.35">
      <c r="A148" s="64" t="s">
        <v>45</v>
      </c>
      <c r="B148" s="153"/>
      <c r="C148" s="156"/>
      <c r="D148" s="159"/>
      <c r="E148" s="162"/>
      <c r="F148" s="65" t="s">
        <v>3</v>
      </c>
      <c r="G148" s="66">
        <v>1305299.9999860001</v>
      </c>
      <c r="H148" s="178"/>
      <c r="I148" s="67">
        <f t="shared" si="240"/>
        <v>186.45251779317925</v>
      </c>
      <c r="J148" s="67">
        <f t="shared" ref="J148:J150" si="247">I148-I147</f>
        <v>2.471177930893532</v>
      </c>
      <c r="K148" s="70">
        <f t="shared" si="241"/>
        <v>2.7677192826007562</v>
      </c>
      <c r="L148" s="150"/>
      <c r="M148" s="67">
        <f>I148*L$146</f>
        <v>3.9325556238994865</v>
      </c>
      <c r="N148" s="70">
        <f t="shared" si="242"/>
        <v>4.4044622987674256</v>
      </c>
      <c r="O148" s="67">
        <v>1.3312267459926488</v>
      </c>
      <c r="P148" s="70">
        <f t="shared" si="243"/>
        <v>1.4909739555117667</v>
      </c>
      <c r="Q148" s="72">
        <v>0</v>
      </c>
      <c r="R148" s="72">
        <v>0</v>
      </c>
      <c r="S148" s="72">
        <f t="shared" si="230"/>
        <v>0</v>
      </c>
      <c r="T148" s="69">
        <f t="shared" si="244"/>
        <v>0</v>
      </c>
      <c r="U148" s="73"/>
      <c r="V148" s="78">
        <f>IF(W147&gt;AH147,W147-AH147,0)</f>
        <v>3.9122827307176919</v>
      </c>
      <c r="W148" s="75">
        <f t="shared" si="220"/>
        <v>12.57543826759764</v>
      </c>
      <c r="X148" s="165"/>
      <c r="Y148" s="76">
        <v>29.016000000000002</v>
      </c>
      <c r="Z148" s="171"/>
      <c r="AA148" s="77">
        <f>Y148*Z$146</f>
        <v>29.016000000000002</v>
      </c>
      <c r="AB148" s="203"/>
      <c r="AC148" s="123">
        <f t="shared" si="245"/>
        <v>26.114400000000003</v>
      </c>
      <c r="AD148" s="78">
        <v>5</v>
      </c>
      <c r="AE148" s="200"/>
      <c r="AF148" s="123">
        <f t="shared" si="246"/>
        <v>3.05</v>
      </c>
      <c r="AG148" s="73">
        <v>0</v>
      </c>
      <c r="AH148" s="75">
        <f t="shared" si="231"/>
        <v>29.164400000000004</v>
      </c>
      <c r="AI148" s="132">
        <f t="shared" si="221"/>
        <v>16.588961732402364</v>
      </c>
    </row>
    <row r="149" spans="1:35" x14ac:dyDescent="0.35">
      <c r="A149" s="64" t="s">
        <v>45</v>
      </c>
      <c r="B149" s="153"/>
      <c r="C149" s="156"/>
      <c r="D149" s="159"/>
      <c r="E149" s="162"/>
      <c r="F149" s="65" t="s">
        <v>4</v>
      </c>
      <c r="G149" s="66">
        <v>1325099.9999929999</v>
      </c>
      <c r="H149" s="178"/>
      <c r="I149" s="67">
        <f t="shared" si="240"/>
        <v>189.28080236657209</v>
      </c>
      <c r="J149" s="67">
        <f t="shared" si="247"/>
        <v>2.8282845733928355</v>
      </c>
      <c r="K149" s="70">
        <f t="shared" si="241"/>
        <v>3.1676787221999758</v>
      </c>
      <c r="L149" s="150"/>
      <c r="M149" s="67">
        <f>I149*L$146</f>
        <v>3.9922082718590146</v>
      </c>
      <c r="N149" s="70">
        <f t="shared" si="242"/>
        <v>4.4712732644820967</v>
      </c>
      <c r="O149" s="67">
        <v>1.491653120342191</v>
      </c>
      <c r="P149" s="70">
        <f t="shared" si="243"/>
        <v>1.670651494783254</v>
      </c>
      <c r="Q149" s="72">
        <v>0</v>
      </c>
      <c r="R149" s="72">
        <v>4.76</v>
      </c>
      <c r="S149" s="72">
        <f t="shared" si="230"/>
        <v>4.76</v>
      </c>
      <c r="T149" s="70">
        <f t="shared" si="244"/>
        <v>5.3311999999999999</v>
      </c>
      <c r="U149" s="73"/>
      <c r="V149" s="74">
        <f>IF(W148&gt;AH148,W148-AH148,0)</f>
        <v>0</v>
      </c>
      <c r="W149" s="75">
        <f t="shared" si="220"/>
        <v>14.640803481465326</v>
      </c>
      <c r="X149" s="165"/>
      <c r="Y149" s="76">
        <v>29.016000000000002</v>
      </c>
      <c r="Z149" s="171"/>
      <c r="AA149" s="77">
        <f>Y149*Z$146</f>
        <v>29.016000000000002</v>
      </c>
      <c r="AB149" s="203"/>
      <c r="AC149" s="123">
        <f t="shared" si="245"/>
        <v>26.114400000000003</v>
      </c>
      <c r="AD149" s="78">
        <v>4</v>
      </c>
      <c r="AE149" s="200"/>
      <c r="AF149" s="123">
        <f t="shared" si="246"/>
        <v>2.44</v>
      </c>
      <c r="AG149" s="73">
        <v>0</v>
      </c>
      <c r="AH149" s="75">
        <f t="shared" si="231"/>
        <v>28.554400000000005</v>
      </c>
      <c r="AI149" s="132">
        <f t="shared" si="221"/>
        <v>13.913596518534678</v>
      </c>
    </row>
    <row r="150" spans="1:35" x14ac:dyDescent="0.35">
      <c r="A150" s="79" t="s">
        <v>45</v>
      </c>
      <c r="B150" s="154"/>
      <c r="C150" s="157"/>
      <c r="D150" s="160"/>
      <c r="E150" s="163"/>
      <c r="F150" s="80" t="s">
        <v>40</v>
      </c>
      <c r="G150" s="81">
        <v>1343700.000001</v>
      </c>
      <c r="H150" s="179"/>
      <c r="I150" s="82">
        <f t="shared" si="240"/>
        <v>191.93767575390217</v>
      </c>
      <c r="J150" s="82">
        <f t="shared" si="247"/>
        <v>2.65687338733008</v>
      </c>
      <c r="K150" s="83">
        <f t="shared" si="241"/>
        <v>2.97569819380969</v>
      </c>
      <c r="L150" s="151"/>
      <c r="M150" s="82">
        <f>I150*L$146</f>
        <v>4.0482456078252866</v>
      </c>
      <c r="N150" s="83">
        <f t="shared" si="242"/>
        <v>4.5340350807643217</v>
      </c>
      <c r="O150" s="82">
        <v>1.6523485481235871</v>
      </c>
      <c r="P150" s="83">
        <f t="shared" si="243"/>
        <v>1.8506303738984178</v>
      </c>
      <c r="Q150" s="85">
        <v>0</v>
      </c>
      <c r="R150" s="85">
        <v>4</v>
      </c>
      <c r="S150" s="85">
        <f t="shared" si="230"/>
        <v>4</v>
      </c>
      <c r="T150" s="83">
        <f t="shared" si="244"/>
        <v>4.4800000000000004</v>
      </c>
      <c r="U150" s="87"/>
      <c r="V150" s="88">
        <f>IF(W149&gt;AH149,W149-AH149,0)</f>
        <v>0</v>
      </c>
      <c r="W150" s="89">
        <f t="shared" si="220"/>
        <v>13.84036364847243</v>
      </c>
      <c r="X150" s="166"/>
      <c r="Y150" s="90">
        <v>29.016000000000002</v>
      </c>
      <c r="Z150" s="172"/>
      <c r="AA150" s="91">
        <f>Y150*Z$146</f>
        <v>29.016000000000002</v>
      </c>
      <c r="AB150" s="204"/>
      <c r="AC150" s="124">
        <f t="shared" si="245"/>
        <v>26.114400000000003</v>
      </c>
      <c r="AD150" s="93">
        <v>3</v>
      </c>
      <c r="AE150" s="201"/>
      <c r="AF150" s="124">
        <f t="shared" si="246"/>
        <v>1.83</v>
      </c>
      <c r="AG150" s="87">
        <v>0</v>
      </c>
      <c r="AH150" s="89">
        <f t="shared" si="231"/>
        <v>27.944400000000002</v>
      </c>
      <c r="AI150" s="133">
        <f t="shared" si="221"/>
        <v>14.104036351527572</v>
      </c>
    </row>
    <row r="151" spans="1:35" x14ac:dyDescent="0.35">
      <c r="A151" s="92" t="s">
        <v>16</v>
      </c>
      <c r="B151" s="152">
        <v>860</v>
      </c>
      <c r="C151" s="155">
        <v>385</v>
      </c>
      <c r="D151" s="158">
        <v>280.60000000000002</v>
      </c>
      <c r="E151" s="161">
        <v>1.2414000000000001</v>
      </c>
      <c r="F151" s="102" t="s">
        <v>1</v>
      </c>
      <c r="G151" s="66">
        <v>1267400</v>
      </c>
      <c r="H151" s="180">
        <v>2.0571455317790291E-4</v>
      </c>
      <c r="I151" s="67">
        <f>G151*H$151</f>
        <v>260.72262469767418</v>
      </c>
      <c r="J151" s="106">
        <f>IF(I151&gt;D151,I151-D151,0)</f>
        <v>0</v>
      </c>
      <c r="K151" s="107">
        <f>J151*$E$151</f>
        <v>0</v>
      </c>
      <c r="L151" s="149">
        <v>1.6796420635413818E-2</v>
      </c>
      <c r="M151" s="67">
        <f>I151*L$151</f>
        <v>4.3792068735912668</v>
      </c>
      <c r="N151" s="70">
        <f>M151*$E$151</f>
        <v>5.4363474128761986</v>
      </c>
      <c r="O151" s="67">
        <v>4.1925877827139413</v>
      </c>
      <c r="P151" s="70">
        <f>O151*$E$151</f>
        <v>5.2046784734610867</v>
      </c>
      <c r="Q151" s="103">
        <v>17.5</v>
      </c>
      <c r="R151" s="72">
        <v>0</v>
      </c>
      <c r="S151" s="72">
        <f t="shared" si="230"/>
        <v>17.5</v>
      </c>
      <c r="T151" s="70">
        <f>S151*$E$151</f>
        <v>21.724500000000003</v>
      </c>
      <c r="U151" s="73">
        <v>47</v>
      </c>
      <c r="V151" s="74">
        <v>0</v>
      </c>
      <c r="W151" s="75">
        <f t="shared" si="220"/>
        <v>79.365525886337281</v>
      </c>
      <c r="X151" s="164">
        <v>55</v>
      </c>
      <c r="Y151" s="76">
        <v>36.800000000000004</v>
      </c>
      <c r="Z151" s="170">
        <v>0.65</v>
      </c>
      <c r="AA151" s="77">
        <f>Y151*Z$151</f>
        <v>23.920000000000005</v>
      </c>
      <c r="AB151" s="202">
        <v>0.69</v>
      </c>
      <c r="AC151" s="126">
        <f>AA151*AB$151</f>
        <v>16.504800000000003</v>
      </c>
      <c r="AD151" s="78">
        <v>27</v>
      </c>
      <c r="AE151" s="199">
        <v>0.44</v>
      </c>
      <c r="AF151" s="126">
        <f>AD151*AE$151</f>
        <v>11.88</v>
      </c>
      <c r="AG151" s="73">
        <v>0</v>
      </c>
      <c r="AH151" s="75">
        <f t="shared" si="231"/>
        <v>28.384800000000006</v>
      </c>
      <c r="AI151" s="132">
        <f t="shared" si="221"/>
        <v>-50.980725886337275</v>
      </c>
    </row>
    <row r="152" spans="1:35" x14ac:dyDescent="0.35">
      <c r="A152" s="64" t="s">
        <v>16</v>
      </c>
      <c r="B152" s="153"/>
      <c r="C152" s="156"/>
      <c r="D152" s="159"/>
      <c r="E152" s="162"/>
      <c r="F152" s="65" t="s">
        <v>2</v>
      </c>
      <c r="G152" s="66">
        <v>1288000.0000109999</v>
      </c>
      <c r="H152" s="178"/>
      <c r="I152" s="67">
        <f t="shared" ref="I152:I155" si="248">G152*H$151</f>
        <v>264.96034449540178</v>
      </c>
      <c r="J152" s="67">
        <f>I152-I151</f>
        <v>4.2377197977276069</v>
      </c>
      <c r="K152" s="70">
        <f t="shared" ref="K152:K155" si="249">J152*$E$151</f>
        <v>5.2607053568990514</v>
      </c>
      <c r="L152" s="150"/>
      <c r="M152" s="67">
        <f>I152*L$151</f>
        <v>4.4503853978489207</v>
      </c>
      <c r="N152" s="70">
        <f t="shared" ref="N152:N155" si="250">M152*$E$151</f>
        <v>5.5247084328896507</v>
      </c>
      <c r="O152" s="67">
        <v>4.2052731447898708</v>
      </c>
      <c r="P152" s="70">
        <f t="shared" ref="P152:P155" si="251">O152*$E$151</f>
        <v>5.2204260819421462</v>
      </c>
      <c r="Q152" s="72">
        <v>0</v>
      </c>
      <c r="R152" s="72">
        <v>0.63</v>
      </c>
      <c r="S152" s="72">
        <f t="shared" si="230"/>
        <v>0.63</v>
      </c>
      <c r="T152" s="70">
        <f t="shared" ref="T152:T155" si="252">S152*$E$151</f>
        <v>0.78208200000000005</v>
      </c>
      <c r="U152" s="73"/>
      <c r="V152" s="78">
        <f>IF(W151&gt;AH151,W151-AH151,0)</f>
        <v>50.980725886337275</v>
      </c>
      <c r="W152" s="75">
        <f t="shared" si="220"/>
        <v>67.768647758068127</v>
      </c>
      <c r="X152" s="165"/>
      <c r="Y152" s="76">
        <v>50.6</v>
      </c>
      <c r="Z152" s="171"/>
      <c r="AA152" s="77">
        <f>Y152*Z$151</f>
        <v>32.89</v>
      </c>
      <c r="AB152" s="203"/>
      <c r="AC152" s="123">
        <f t="shared" ref="AC152:AC155" si="253">AA152*AB$151</f>
        <v>22.694099999999999</v>
      </c>
      <c r="AD152" s="78">
        <v>29</v>
      </c>
      <c r="AE152" s="200"/>
      <c r="AF152" s="123">
        <f t="shared" ref="AF152:AF155" si="254">AD152*AE$151</f>
        <v>12.76</v>
      </c>
      <c r="AG152" s="73">
        <v>0</v>
      </c>
      <c r="AH152" s="75">
        <f t="shared" si="231"/>
        <v>35.454099999999997</v>
      </c>
      <c r="AI152" s="132">
        <f t="shared" si="221"/>
        <v>-32.31454775806813</v>
      </c>
    </row>
    <row r="153" spans="1:35" x14ac:dyDescent="0.35">
      <c r="A153" s="64" t="s">
        <v>16</v>
      </c>
      <c r="B153" s="153"/>
      <c r="C153" s="156"/>
      <c r="D153" s="159"/>
      <c r="E153" s="162"/>
      <c r="F153" s="65" t="s">
        <v>3</v>
      </c>
      <c r="G153" s="66">
        <v>1305299.9999860001</v>
      </c>
      <c r="H153" s="178"/>
      <c r="I153" s="67">
        <f t="shared" si="248"/>
        <v>268.51920626023667</v>
      </c>
      <c r="J153" s="67">
        <f t="shared" ref="J153:J155" si="255">I153-I152</f>
        <v>3.5588617648348873</v>
      </c>
      <c r="K153" s="70">
        <f t="shared" si="249"/>
        <v>4.4179709948660291</v>
      </c>
      <c r="L153" s="150"/>
      <c r="M153" s="67">
        <f>I153*L$151</f>
        <v>4.5101615370343788</v>
      </c>
      <c r="N153" s="70">
        <f t="shared" si="250"/>
        <v>5.5989145320744784</v>
      </c>
      <c r="O153" s="67">
        <v>4.1973241413803581</v>
      </c>
      <c r="P153" s="70">
        <f t="shared" si="251"/>
        <v>5.2105581891095767</v>
      </c>
      <c r="Q153" s="72">
        <v>0</v>
      </c>
      <c r="R153" s="72">
        <v>3.63</v>
      </c>
      <c r="S153" s="72">
        <f t="shared" si="230"/>
        <v>3.63</v>
      </c>
      <c r="T153" s="70">
        <f t="shared" si="252"/>
        <v>4.5062819999999997</v>
      </c>
      <c r="U153" s="73"/>
      <c r="V153" s="78">
        <f>IF(W152&gt;AH152,W152-AH152,0)</f>
        <v>32.31454775806813</v>
      </c>
      <c r="W153" s="75">
        <f t="shared" si="220"/>
        <v>52.048273474118218</v>
      </c>
      <c r="X153" s="165"/>
      <c r="Y153" s="76">
        <v>50.6</v>
      </c>
      <c r="Z153" s="171"/>
      <c r="AA153" s="77">
        <f>Y153*Z$151</f>
        <v>32.89</v>
      </c>
      <c r="AB153" s="203"/>
      <c r="AC153" s="123">
        <f t="shared" si="253"/>
        <v>22.694099999999999</v>
      </c>
      <c r="AD153" s="78">
        <v>31</v>
      </c>
      <c r="AE153" s="200"/>
      <c r="AF153" s="123">
        <f t="shared" si="254"/>
        <v>13.64</v>
      </c>
      <c r="AG153" s="73">
        <v>0</v>
      </c>
      <c r="AH153" s="75">
        <f t="shared" si="231"/>
        <v>36.334099999999999</v>
      </c>
      <c r="AI153" s="132">
        <f t="shared" si="221"/>
        <v>-15.714173474118219</v>
      </c>
    </row>
    <row r="154" spans="1:35" x14ac:dyDescent="0.35">
      <c r="A154" s="64" t="s">
        <v>16</v>
      </c>
      <c r="B154" s="153"/>
      <c r="C154" s="156"/>
      <c r="D154" s="159"/>
      <c r="E154" s="162"/>
      <c r="F154" s="65" t="s">
        <v>4</v>
      </c>
      <c r="G154" s="66">
        <v>1325099.9999929999</v>
      </c>
      <c r="H154" s="178"/>
      <c r="I154" s="67">
        <f t="shared" si="248"/>
        <v>272.59235441459913</v>
      </c>
      <c r="J154" s="67">
        <f t="shared" si="255"/>
        <v>4.0731481543624568</v>
      </c>
      <c r="K154" s="70">
        <f t="shared" si="249"/>
        <v>5.0564061188255538</v>
      </c>
      <c r="L154" s="150"/>
      <c r="M154" s="67">
        <f>I154*L$151</f>
        <v>4.5785758467454096</v>
      </c>
      <c r="N154" s="70">
        <f t="shared" si="250"/>
        <v>5.6838440561497521</v>
      </c>
      <c r="O154" s="67">
        <v>4.214823020350499</v>
      </c>
      <c r="P154" s="70">
        <f t="shared" si="251"/>
        <v>5.2322812974631097</v>
      </c>
      <c r="Q154" s="72">
        <v>0</v>
      </c>
      <c r="R154" s="72">
        <v>12.63</v>
      </c>
      <c r="S154" s="72">
        <f t="shared" si="230"/>
        <v>12.63</v>
      </c>
      <c r="T154" s="70">
        <f t="shared" si="252"/>
        <v>15.678882000000002</v>
      </c>
      <c r="U154" s="73"/>
      <c r="V154" s="78">
        <f>IF(W153&gt;AH153,W153-AH153,0)</f>
        <v>15.714173474118219</v>
      </c>
      <c r="W154" s="75">
        <f t="shared" si="220"/>
        <v>47.365586946556633</v>
      </c>
      <c r="X154" s="165"/>
      <c r="Y154" s="76">
        <v>50.6</v>
      </c>
      <c r="Z154" s="171"/>
      <c r="AA154" s="77">
        <f>Y154*Z$151</f>
        <v>32.89</v>
      </c>
      <c r="AB154" s="203"/>
      <c r="AC154" s="123">
        <f t="shared" si="253"/>
        <v>22.694099999999999</v>
      </c>
      <c r="AD154" s="78">
        <v>32</v>
      </c>
      <c r="AE154" s="200"/>
      <c r="AF154" s="123">
        <f t="shared" si="254"/>
        <v>14.08</v>
      </c>
      <c r="AG154" s="73">
        <v>0</v>
      </c>
      <c r="AH154" s="75">
        <f t="shared" si="231"/>
        <v>36.774099999999997</v>
      </c>
      <c r="AI154" s="132">
        <f t="shared" si="221"/>
        <v>-10.591486946556635</v>
      </c>
    </row>
    <row r="155" spans="1:35" x14ac:dyDescent="0.35">
      <c r="A155" s="79" t="s">
        <v>16</v>
      </c>
      <c r="B155" s="154"/>
      <c r="C155" s="157"/>
      <c r="D155" s="160"/>
      <c r="E155" s="163"/>
      <c r="F155" s="80" t="s">
        <v>40</v>
      </c>
      <c r="G155" s="81">
        <v>1343700.000001</v>
      </c>
      <c r="H155" s="179"/>
      <c r="I155" s="82">
        <f t="shared" si="248"/>
        <v>276.41864510535385</v>
      </c>
      <c r="J155" s="82">
        <f t="shared" si="255"/>
        <v>3.8262906907547176</v>
      </c>
      <c r="K155" s="83">
        <f t="shared" si="249"/>
        <v>4.7499572635029068</v>
      </c>
      <c r="L155" s="151"/>
      <c r="M155" s="82">
        <f>I155*L$151</f>
        <v>4.6428438346606944</v>
      </c>
      <c r="N155" s="83">
        <f t="shared" si="250"/>
        <v>5.7636263363477864</v>
      </c>
      <c r="O155" s="82">
        <v>4.2711655594429594</v>
      </c>
      <c r="P155" s="83">
        <f t="shared" si="251"/>
        <v>5.3022249254924905</v>
      </c>
      <c r="Q155" s="85">
        <v>0</v>
      </c>
      <c r="R155" s="85">
        <v>10</v>
      </c>
      <c r="S155" s="85">
        <f t="shared" si="230"/>
        <v>10</v>
      </c>
      <c r="T155" s="83">
        <f t="shared" si="252"/>
        <v>12.414000000000001</v>
      </c>
      <c r="U155" s="87"/>
      <c r="V155" s="93">
        <f>IF(W154&gt;AH154,W154-AH154,0)</f>
        <v>10.591486946556635</v>
      </c>
      <c r="W155" s="89">
        <f t="shared" si="220"/>
        <v>38.821295471899823</v>
      </c>
      <c r="X155" s="166"/>
      <c r="Y155" s="90">
        <v>50.6</v>
      </c>
      <c r="Z155" s="172"/>
      <c r="AA155" s="91">
        <f>Y155*Z$151</f>
        <v>32.89</v>
      </c>
      <c r="AB155" s="204"/>
      <c r="AC155" s="124">
        <f t="shared" si="253"/>
        <v>22.694099999999999</v>
      </c>
      <c r="AD155" s="93">
        <v>34</v>
      </c>
      <c r="AE155" s="201"/>
      <c r="AF155" s="124">
        <f t="shared" si="254"/>
        <v>14.96</v>
      </c>
      <c r="AG155" s="87">
        <v>0</v>
      </c>
      <c r="AH155" s="89">
        <f t="shared" si="231"/>
        <v>37.6541</v>
      </c>
      <c r="AI155" s="133">
        <f t="shared" si="221"/>
        <v>-1.1671954718998236</v>
      </c>
    </row>
    <row r="156" spans="1:35" x14ac:dyDescent="0.35">
      <c r="A156" s="92" t="s">
        <v>17</v>
      </c>
      <c r="B156" s="152"/>
      <c r="C156" s="155">
        <v>334</v>
      </c>
      <c r="D156" s="158">
        <v>245.6</v>
      </c>
      <c r="E156" s="161">
        <v>1.1299999999999999</v>
      </c>
      <c r="F156" s="102" t="s">
        <v>1</v>
      </c>
      <c r="G156" s="66">
        <v>1267400</v>
      </c>
      <c r="H156" s="180">
        <v>1.7302040549323488E-4</v>
      </c>
      <c r="I156" s="67">
        <f>G156*H$156</f>
        <v>219.2860619221259</v>
      </c>
      <c r="J156" s="106">
        <f>IF(I156&gt;D156,I156-D156,0)</f>
        <v>0</v>
      </c>
      <c r="K156" s="107">
        <f>J156*$E$156</f>
        <v>0</v>
      </c>
      <c r="L156" s="149">
        <v>1.6698060667195685E-2</v>
      </c>
      <c r="M156" s="67">
        <f>I156*L$156</f>
        <v>3.661651965446088</v>
      </c>
      <c r="N156" s="70">
        <f>M156*$E$156</f>
        <v>4.1376667209540789</v>
      </c>
      <c r="O156" s="67">
        <v>1.241147762338686</v>
      </c>
      <c r="P156" s="70">
        <f>O156*$E$156</f>
        <v>1.4024969714427149</v>
      </c>
      <c r="Q156" s="103">
        <v>35.200000000000003</v>
      </c>
      <c r="R156" s="72">
        <v>0</v>
      </c>
      <c r="S156" s="72">
        <f t="shared" si="230"/>
        <v>35.200000000000003</v>
      </c>
      <c r="T156" s="70">
        <f>S156*$E$156</f>
        <v>39.775999999999996</v>
      </c>
      <c r="U156" s="73">
        <v>49</v>
      </c>
      <c r="V156" s="74">
        <v>0</v>
      </c>
      <c r="W156" s="75">
        <f t="shared" si="220"/>
        <v>94.316163692396799</v>
      </c>
      <c r="X156" s="181" t="s">
        <v>68</v>
      </c>
      <c r="Y156" s="76">
        <v>125</v>
      </c>
      <c r="Z156" s="170">
        <v>0.8</v>
      </c>
      <c r="AA156" s="77">
        <f>Y156*Z$156</f>
        <v>100</v>
      </c>
      <c r="AB156" s="202">
        <v>0.35</v>
      </c>
      <c r="AC156" s="126">
        <f>AA156*AB$156</f>
        <v>35</v>
      </c>
      <c r="AD156" s="74">
        <v>0</v>
      </c>
      <c r="AE156" s="199"/>
      <c r="AF156" s="127">
        <f>AD156*AE$156</f>
        <v>0</v>
      </c>
      <c r="AG156" s="73">
        <v>0</v>
      </c>
      <c r="AH156" s="75">
        <f t="shared" si="231"/>
        <v>35</v>
      </c>
      <c r="AI156" s="132">
        <f t="shared" si="221"/>
        <v>-59.316163692396799</v>
      </c>
    </row>
    <row r="157" spans="1:35" x14ac:dyDescent="0.35">
      <c r="A157" s="64" t="s">
        <v>17</v>
      </c>
      <c r="B157" s="153"/>
      <c r="C157" s="156"/>
      <c r="D157" s="159"/>
      <c r="E157" s="162"/>
      <c r="F157" s="65" t="s">
        <v>2</v>
      </c>
      <c r="G157" s="66">
        <v>1288000.0000109999</v>
      </c>
      <c r="H157" s="178"/>
      <c r="I157" s="67">
        <f t="shared" ref="I157:I160" si="256">G157*H$156</f>
        <v>222.85028227718971</v>
      </c>
      <c r="J157" s="67">
        <f>I157-I156</f>
        <v>3.5642203550638101</v>
      </c>
      <c r="K157" s="70">
        <f t="shared" ref="K157:K160" si="257">J157*$E$156</f>
        <v>4.0275690012221048</v>
      </c>
      <c r="L157" s="150"/>
      <c r="M157" s="67">
        <f>I157*L$156</f>
        <v>3.7211675331661969</v>
      </c>
      <c r="N157" s="70">
        <f t="shared" ref="N157:N160" si="258">M157*$E$156</f>
        <v>4.2049193124778022</v>
      </c>
      <c r="O157" s="67">
        <v>1.4443951392806464</v>
      </c>
      <c r="P157" s="70">
        <f t="shared" ref="P157:P160" si="259">O157*$E$156</f>
        <v>1.6321665073871303</v>
      </c>
      <c r="Q157" s="72">
        <v>0</v>
      </c>
      <c r="R157" s="72">
        <v>0</v>
      </c>
      <c r="S157" s="72">
        <f t="shared" si="230"/>
        <v>0</v>
      </c>
      <c r="T157" s="69">
        <f t="shared" ref="T157:T160" si="260">S157*$E$156</f>
        <v>0</v>
      </c>
      <c r="U157" s="73"/>
      <c r="V157" s="78">
        <f>IF(W156&gt;AH156,W156-AH156,0)</f>
        <v>59.316163692396799</v>
      </c>
      <c r="W157" s="75">
        <f t="shared" si="220"/>
        <v>69.180818513483842</v>
      </c>
      <c r="X157" s="182"/>
      <c r="Y157" s="76">
        <v>205</v>
      </c>
      <c r="Z157" s="171"/>
      <c r="AA157" s="77">
        <f>Y157*Z$156</f>
        <v>164</v>
      </c>
      <c r="AB157" s="203"/>
      <c r="AC157" s="123">
        <f t="shared" ref="AC157:AC160" si="261">AA157*AB$156</f>
        <v>57.4</v>
      </c>
      <c r="AD157" s="74">
        <v>0</v>
      </c>
      <c r="AE157" s="200"/>
      <c r="AF157" s="107">
        <f t="shared" ref="AF157:AF160" si="262">AD157*AE$156</f>
        <v>0</v>
      </c>
      <c r="AG157" s="73">
        <v>0</v>
      </c>
      <c r="AH157" s="75">
        <f t="shared" si="231"/>
        <v>57.4</v>
      </c>
      <c r="AI157" s="132">
        <f t="shared" si="221"/>
        <v>-11.780818513483844</v>
      </c>
    </row>
    <row r="158" spans="1:35" x14ac:dyDescent="0.35">
      <c r="A158" s="64" t="s">
        <v>17</v>
      </c>
      <c r="B158" s="153"/>
      <c r="C158" s="156"/>
      <c r="D158" s="159"/>
      <c r="E158" s="162"/>
      <c r="F158" s="65" t="s">
        <v>3</v>
      </c>
      <c r="G158" s="66">
        <v>1305299.9999860001</v>
      </c>
      <c r="H158" s="178"/>
      <c r="I158" s="67">
        <f t="shared" si="256"/>
        <v>225.84353528789723</v>
      </c>
      <c r="J158" s="67">
        <f t="shared" ref="J158:J160" si="263">I158-I157</f>
        <v>2.9932530107075195</v>
      </c>
      <c r="K158" s="70">
        <f t="shared" si="257"/>
        <v>3.3823759020994966</v>
      </c>
      <c r="L158" s="150"/>
      <c r="M158" s="67">
        <f>I158*L$156</f>
        <v>3.7711490535312575</v>
      </c>
      <c r="N158" s="70">
        <f t="shared" si="258"/>
        <v>4.2613984304903205</v>
      </c>
      <c r="O158" s="67">
        <v>1.6132391369206551</v>
      </c>
      <c r="P158" s="70">
        <f t="shared" si="259"/>
        <v>1.82296022472034</v>
      </c>
      <c r="Q158" s="72">
        <v>0</v>
      </c>
      <c r="R158" s="72">
        <v>0</v>
      </c>
      <c r="S158" s="72">
        <f t="shared" si="230"/>
        <v>0</v>
      </c>
      <c r="T158" s="69">
        <f t="shared" si="260"/>
        <v>0</v>
      </c>
      <c r="U158" s="73"/>
      <c r="V158" s="78">
        <f>IF(W157&gt;AH157,W157-AH157,0)</f>
        <v>11.780818513483844</v>
      </c>
      <c r="W158" s="75">
        <f t="shared" si="220"/>
        <v>21.247553070794002</v>
      </c>
      <c r="X158" s="182"/>
      <c r="Y158" s="76">
        <v>205</v>
      </c>
      <c r="Z158" s="171"/>
      <c r="AA158" s="77">
        <f>Y158*Z$156</f>
        <v>164</v>
      </c>
      <c r="AB158" s="203"/>
      <c r="AC158" s="123">
        <f t="shared" si="261"/>
        <v>57.4</v>
      </c>
      <c r="AD158" s="74">
        <v>0</v>
      </c>
      <c r="AE158" s="200"/>
      <c r="AF158" s="107">
        <f t="shared" si="262"/>
        <v>0</v>
      </c>
      <c r="AG158" s="73">
        <v>0</v>
      </c>
      <c r="AH158" s="75">
        <f t="shared" si="231"/>
        <v>57.4</v>
      </c>
      <c r="AI158" s="132">
        <f t="shared" si="221"/>
        <v>36.152446929205993</v>
      </c>
    </row>
    <row r="159" spans="1:35" x14ac:dyDescent="0.35">
      <c r="A159" s="64" t="s">
        <v>17</v>
      </c>
      <c r="B159" s="153"/>
      <c r="C159" s="156"/>
      <c r="D159" s="159"/>
      <c r="E159" s="162"/>
      <c r="F159" s="65" t="s">
        <v>4</v>
      </c>
      <c r="G159" s="66">
        <v>1325099.9999929999</v>
      </c>
      <c r="H159" s="178"/>
      <c r="I159" s="67">
        <f t="shared" si="256"/>
        <v>229.26933931787437</v>
      </c>
      <c r="J159" s="67">
        <f t="shared" si="263"/>
        <v>3.4258040299771437</v>
      </c>
      <c r="K159" s="70">
        <f t="shared" si="257"/>
        <v>3.8711585538741722</v>
      </c>
      <c r="L159" s="150"/>
      <c r="M159" s="67">
        <f>I159*L$156</f>
        <v>3.8283533370577389</v>
      </c>
      <c r="N159" s="70">
        <f t="shared" si="258"/>
        <v>4.3260392708752446</v>
      </c>
      <c r="O159" s="67">
        <v>1.7489656147068637</v>
      </c>
      <c r="P159" s="70">
        <f t="shared" si="259"/>
        <v>1.9763311446187559</v>
      </c>
      <c r="Q159" s="72">
        <v>0</v>
      </c>
      <c r="R159" s="72">
        <v>0</v>
      </c>
      <c r="S159" s="72">
        <f t="shared" si="230"/>
        <v>0</v>
      </c>
      <c r="T159" s="69">
        <f t="shared" si="260"/>
        <v>0</v>
      </c>
      <c r="U159" s="73"/>
      <c r="V159" s="74">
        <f>IF(W158&gt;AH158,W158-AH158,0)</f>
        <v>0</v>
      </c>
      <c r="W159" s="75">
        <f t="shared" si="220"/>
        <v>10.173528969368173</v>
      </c>
      <c r="X159" s="182"/>
      <c r="Y159" s="76">
        <v>205</v>
      </c>
      <c r="Z159" s="171"/>
      <c r="AA159" s="77">
        <f>Y159*Z$156</f>
        <v>164</v>
      </c>
      <c r="AB159" s="203"/>
      <c r="AC159" s="123">
        <f t="shared" si="261"/>
        <v>57.4</v>
      </c>
      <c r="AD159" s="74">
        <v>0</v>
      </c>
      <c r="AE159" s="200"/>
      <c r="AF159" s="107">
        <f t="shared" si="262"/>
        <v>0</v>
      </c>
      <c r="AG159" s="73">
        <v>0</v>
      </c>
      <c r="AH159" s="75">
        <f t="shared" si="231"/>
        <v>57.4</v>
      </c>
      <c r="AI159" s="132">
        <f t="shared" si="221"/>
        <v>47.226471030631828</v>
      </c>
    </row>
    <row r="160" spans="1:35" ht="17.25" customHeight="1" x14ac:dyDescent="0.35">
      <c r="A160" s="79" t="s">
        <v>17</v>
      </c>
      <c r="B160" s="154"/>
      <c r="C160" s="157"/>
      <c r="D160" s="160"/>
      <c r="E160" s="163"/>
      <c r="F160" s="80" t="s">
        <v>40</v>
      </c>
      <c r="G160" s="81">
        <v>1343700.000001</v>
      </c>
      <c r="H160" s="179"/>
      <c r="I160" s="82">
        <f t="shared" si="256"/>
        <v>232.48751886143273</v>
      </c>
      <c r="J160" s="82">
        <f t="shared" si="263"/>
        <v>3.2181795435583638</v>
      </c>
      <c r="K160" s="83">
        <f t="shared" si="257"/>
        <v>3.6365428842209506</v>
      </c>
      <c r="L160" s="151"/>
      <c r="M160" s="82">
        <f>I160*L$156</f>
        <v>3.8820906943140048</v>
      </c>
      <c r="N160" s="83">
        <f t="shared" si="258"/>
        <v>4.3867624845748248</v>
      </c>
      <c r="O160" s="82">
        <v>1.856784865297</v>
      </c>
      <c r="P160" s="83">
        <f t="shared" si="259"/>
        <v>2.0981668977856098</v>
      </c>
      <c r="Q160" s="85">
        <v>0</v>
      </c>
      <c r="R160" s="85">
        <v>0</v>
      </c>
      <c r="S160" s="85">
        <f t="shared" si="230"/>
        <v>0</v>
      </c>
      <c r="T160" s="86">
        <f t="shared" si="260"/>
        <v>0</v>
      </c>
      <c r="U160" s="87"/>
      <c r="V160" s="88">
        <f>IF(W159&gt;AH159,W159-AH159,0)</f>
        <v>0</v>
      </c>
      <c r="W160" s="89">
        <f t="shared" si="220"/>
        <v>10.121472266581385</v>
      </c>
      <c r="X160" s="183"/>
      <c r="Y160" s="90">
        <v>205</v>
      </c>
      <c r="Z160" s="172"/>
      <c r="AA160" s="91">
        <f>Y160*Z$156</f>
        <v>164</v>
      </c>
      <c r="AB160" s="204"/>
      <c r="AC160" s="124">
        <f t="shared" si="261"/>
        <v>57.4</v>
      </c>
      <c r="AD160" s="88">
        <v>0</v>
      </c>
      <c r="AE160" s="201"/>
      <c r="AF160" s="125">
        <f t="shared" si="262"/>
        <v>0</v>
      </c>
      <c r="AG160" s="87">
        <v>0</v>
      </c>
      <c r="AH160" s="89">
        <f t="shared" si="231"/>
        <v>57.4</v>
      </c>
      <c r="AI160" s="133">
        <f t="shared" si="221"/>
        <v>47.278527733418613</v>
      </c>
    </row>
    <row r="161" spans="1:35" x14ac:dyDescent="0.35">
      <c r="A161" s="108" t="s">
        <v>5</v>
      </c>
      <c r="B161" s="152">
        <v>544</v>
      </c>
      <c r="C161" s="155">
        <v>92</v>
      </c>
      <c r="D161" s="158">
        <v>78.599999999999994</v>
      </c>
      <c r="E161" s="161">
        <v>1.1499999999999999</v>
      </c>
      <c r="F161" s="102" t="s">
        <v>1</v>
      </c>
      <c r="G161" s="66">
        <v>1267400</v>
      </c>
      <c r="H161" s="180">
        <v>7.0416727294900287E-5</v>
      </c>
      <c r="I161" s="67">
        <f>G161*H$161</f>
        <v>89.246160173556618</v>
      </c>
      <c r="J161" s="67">
        <f>IF(I161&gt;D161,I161-D161,0)</f>
        <v>10.646160173556623</v>
      </c>
      <c r="K161" s="70">
        <f>J161*$E$161</f>
        <v>12.243084199590117</v>
      </c>
      <c r="L161" s="149">
        <v>3.1339053591069581E-2</v>
      </c>
      <c r="M161" s="67">
        <f>I161*L$161</f>
        <v>2.7968901964762707</v>
      </c>
      <c r="N161" s="70">
        <f>M161*$E$161</f>
        <v>3.2164237259477111</v>
      </c>
      <c r="O161" s="67">
        <v>1.1738450851493758</v>
      </c>
      <c r="P161" s="70">
        <f>O161*$E$161</f>
        <v>1.349921847921782</v>
      </c>
      <c r="Q161" s="103">
        <v>10</v>
      </c>
      <c r="R161" s="72">
        <v>0</v>
      </c>
      <c r="S161" s="72">
        <f t="shared" si="230"/>
        <v>10</v>
      </c>
      <c r="T161" s="70">
        <f>S161*$E$161</f>
        <v>11.5</v>
      </c>
      <c r="U161" s="73">
        <v>16</v>
      </c>
      <c r="V161" s="74">
        <v>0</v>
      </c>
      <c r="W161" s="75">
        <f t="shared" si="220"/>
        <v>44.309429773459613</v>
      </c>
      <c r="X161" s="164" t="s">
        <v>69</v>
      </c>
      <c r="Y161" s="76">
        <v>8.51</v>
      </c>
      <c r="Z161" s="170">
        <v>0.59</v>
      </c>
      <c r="AA161" s="77">
        <f>Y161*Z$161</f>
        <v>5.0208999999999993</v>
      </c>
      <c r="AB161" s="202">
        <v>0.68</v>
      </c>
      <c r="AC161" s="126">
        <f>AA161*AB$161</f>
        <v>3.4142119999999996</v>
      </c>
      <c r="AD161" s="78">
        <v>16</v>
      </c>
      <c r="AE161" s="199">
        <v>0.19</v>
      </c>
      <c r="AF161" s="126">
        <f>AD161*AE$161</f>
        <v>3.04</v>
      </c>
      <c r="AG161" s="73">
        <v>0</v>
      </c>
      <c r="AH161" s="75">
        <f t="shared" si="231"/>
        <v>6.4542120000000001</v>
      </c>
      <c r="AI161" s="132">
        <f t="shared" si="221"/>
        <v>-37.855217773459614</v>
      </c>
    </row>
    <row r="162" spans="1:35" x14ac:dyDescent="0.35">
      <c r="A162" s="109" t="s">
        <v>5</v>
      </c>
      <c r="B162" s="153"/>
      <c r="C162" s="156"/>
      <c r="D162" s="159"/>
      <c r="E162" s="162"/>
      <c r="F162" s="65" t="s">
        <v>2</v>
      </c>
      <c r="G162" s="66">
        <v>1288000.0000109999</v>
      </c>
      <c r="H162" s="178"/>
      <c r="I162" s="67">
        <f t="shared" ref="I162:I165" si="264">G162*H$161</f>
        <v>90.696744756606137</v>
      </c>
      <c r="J162" s="67">
        <f>I162-I161</f>
        <v>1.450584583049519</v>
      </c>
      <c r="K162" s="70">
        <f t="shared" ref="K162:K165" si="265">J162*$E$161</f>
        <v>1.6681722705069466</v>
      </c>
      <c r="L162" s="150"/>
      <c r="M162" s="67">
        <f>I162*L$161</f>
        <v>2.8423501444628387</v>
      </c>
      <c r="N162" s="70">
        <f t="shared" ref="N162:N165" si="266">M162*$E$161</f>
        <v>3.2687026661322642</v>
      </c>
      <c r="O162" s="67">
        <v>1.3365664469326863</v>
      </c>
      <c r="P162" s="70">
        <f t="shared" ref="P162:P165" si="267">O162*$E$161</f>
        <v>1.5370514139725893</v>
      </c>
      <c r="Q162" s="72">
        <v>0</v>
      </c>
      <c r="R162" s="72">
        <v>0</v>
      </c>
      <c r="S162" s="72">
        <f t="shared" si="230"/>
        <v>0</v>
      </c>
      <c r="T162" s="69">
        <f t="shared" ref="T162:T165" si="268">S162*$E$161</f>
        <v>0</v>
      </c>
      <c r="U162" s="73"/>
      <c r="V162" s="78">
        <f>IF(W161&gt;AH161,W161-AH161,0)</f>
        <v>37.855217773459614</v>
      </c>
      <c r="W162" s="75">
        <f t="shared" si="220"/>
        <v>44.329144124071412</v>
      </c>
      <c r="X162" s="165"/>
      <c r="Y162" s="76">
        <v>11.750000000000002</v>
      </c>
      <c r="Z162" s="171"/>
      <c r="AA162" s="77">
        <f>Y162*Z$161</f>
        <v>6.932500000000001</v>
      </c>
      <c r="AB162" s="203"/>
      <c r="AC162" s="123">
        <f t="shared" ref="AC162:AC165" si="269">AA162*AB$161</f>
        <v>4.7141000000000011</v>
      </c>
      <c r="AD162" s="78">
        <v>18</v>
      </c>
      <c r="AE162" s="200"/>
      <c r="AF162" s="123">
        <f t="shared" ref="AF162:AF165" si="270">AD162*AE$161</f>
        <v>3.42</v>
      </c>
      <c r="AG162" s="73">
        <v>0</v>
      </c>
      <c r="AH162" s="75">
        <f t="shared" si="231"/>
        <v>8.1341000000000001</v>
      </c>
      <c r="AI162" s="132">
        <f t="shared" si="221"/>
        <v>-36.195044124071416</v>
      </c>
    </row>
    <row r="163" spans="1:35" x14ac:dyDescent="0.35">
      <c r="A163" s="109" t="s">
        <v>5</v>
      </c>
      <c r="B163" s="153"/>
      <c r="C163" s="156"/>
      <c r="D163" s="159"/>
      <c r="E163" s="162"/>
      <c r="F163" s="65" t="s">
        <v>3</v>
      </c>
      <c r="G163" s="66">
        <v>1305299.9999860001</v>
      </c>
      <c r="H163" s="178"/>
      <c r="I163" s="67">
        <f t="shared" si="264"/>
        <v>91.914954137047516</v>
      </c>
      <c r="J163" s="67">
        <f t="shared" ref="J163:J165" si="271">I163-I162</f>
        <v>1.2182093804413796</v>
      </c>
      <c r="K163" s="70">
        <f t="shared" si="265"/>
        <v>1.4009407875075865</v>
      </c>
      <c r="L163" s="150"/>
      <c r="M163" s="67">
        <f>I163*L$161</f>
        <v>2.8805276735216347</v>
      </c>
      <c r="N163" s="70">
        <f t="shared" si="266"/>
        <v>3.3126068245498796</v>
      </c>
      <c r="O163" s="67">
        <v>1.4295349121992489</v>
      </c>
      <c r="P163" s="70">
        <f t="shared" si="267"/>
        <v>1.643965149029136</v>
      </c>
      <c r="Q163" s="72">
        <v>0</v>
      </c>
      <c r="R163" s="72">
        <v>0</v>
      </c>
      <c r="S163" s="72">
        <f t="shared" si="230"/>
        <v>0</v>
      </c>
      <c r="T163" s="69">
        <f t="shared" si="268"/>
        <v>0</v>
      </c>
      <c r="U163" s="73"/>
      <c r="V163" s="78">
        <f>IF(W162&gt;AH162,W162-AH162,0)</f>
        <v>36.195044124071416</v>
      </c>
      <c r="W163" s="75">
        <f t="shared" si="220"/>
        <v>42.552556885158019</v>
      </c>
      <c r="X163" s="165"/>
      <c r="Y163" s="76">
        <v>7</v>
      </c>
      <c r="Z163" s="171"/>
      <c r="AA163" s="77">
        <f>Y163*Z$161</f>
        <v>4.13</v>
      </c>
      <c r="AB163" s="203"/>
      <c r="AC163" s="123">
        <f t="shared" si="269"/>
        <v>2.8084000000000002</v>
      </c>
      <c r="AD163" s="78">
        <v>19</v>
      </c>
      <c r="AE163" s="200"/>
      <c r="AF163" s="123">
        <f t="shared" si="270"/>
        <v>3.61</v>
      </c>
      <c r="AG163" s="73">
        <v>0</v>
      </c>
      <c r="AH163" s="75">
        <f t="shared" si="231"/>
        <v>6.4184000000000001</v>
      </c>
      <c r="AI163" s="132">
        <f t="shared" si="221"/>
        <v>-36.134156885158021</v>
      </c>
    </row>
    <row r="164" spans="1:35" x14ac:dyDescent="0.35">
      <c r="A164" s="109" t="s">
        <v>5</v>
      </c>
      <c r="B164" s="153"/>
      <c r="C164" s="156"/>
      <c r="D164" s="159"/>
      <c r="E164" s="162"/>
      <c r="F164" s="65" t="s">
        <v>4</v>
      </c>
      <c r="G164" s="66">
        <v>1325099.9999929999</v>
      </c>
      <c r="H164" s="178"/>
      <c r="I164" s="67">
        <f t="shared" si="264"/>
        <v>93.309205337979449</v>
      </c>
      <c r="J164" s="67">
        <f t="shared" si="271"/>
        <v>1.394251200931933</v>
      </c>
      <c r="K164" s="70">
        <f t="shared" si="265"/>
        <v>1.6033888810717227</v>
      </c>
      <c r="L164" s="150"/>
      <c r="M164" s="67">
        <f>I164*L$161</f>
        <v>2.9242221866270537</v>
      </c>
      <c r="N164" s="70">
        <f t="shared" si="266"/>
        <v>3.3628555146211117</v>
      </c>
      <c r="O164" s="67">
        <v>1.4748323805972081</v>
      </c>
      <c r="P164" s="70">
        <f t="shared" si="267"/>
        <v>1.6960572376867893</v>
      </c>
      <c r="Q164" s="72">
        <v>0</v>
      </c>
      <c r="R164" s="72">
        <v>0</v>
      </c>
      <c r="S164" s="72">
        <f t="shared" si="230"/>
        <v>0</v>
      </c>
      <c r="T164" s="69">
        <f t="shared" si="268"/>
        <v>0</v>
      </c>
      <c r="U164" s="73"/>
      <c r="V164" s="78">
        <f>IF(W163&gt;AH163,W163-AH163,0)</f>
        <v>36.134156885158021</v>
      </c>
      <c r="W164" s="75">
        <f t="shared" si="220"/>
        <v>42.796458518537648</v>
      </c>
      <c r="X164" s="165"/>
      <c r="Y164" s="76">
        <v>11</v>
      </c>
      <c r="Z164" s="171"/>
      <c r="AA164" s="77">
        <f>Y164*Z$161</f>
        <v>6.4899999999999993</v>
      </c>
      <c r="AB164" s="203"/>
      <c r="AC164" s="123">
        <f t="shared" si="269"/>
        <v>4.4131999999999998</v>
      </c>
      <c r="AD164" s="78">
        <v>20</v>
      </c>
      <c r="AE164" s="200"/>
      <c r="AF164" s="123">
        <f t="shared" si="270"/>
        <v>3.8</v>
      </c>
      <c r="AG164" s="73">
        <v>0</v>
      </c>
      <c r="AH164" s="75">
        <f t="shared" si="231"/>
        <v>8.2132000000000005</v>
      </c>
      <c r="AI164" s="132">
        <f t="shared" si="221"/>
        <v>-34.583258518537647</v>
      </c>
    </row>
    <row r="165" spans="1:35" x14ac:dyDescent="0.35">
      <c r="A165" s="110" t="s">
        <v>5</v>
      </c>
      <c r="B165" s="154"/>
      <c r="C165" s="157"/>
      <c r="D165" s="160"/>
      <c r="E165" s="163"/>
      <c r="F165" s="80" t="s">
        <v>40</v>
      </c>
      <c r="G165" s="81">
        <v>1343700.000001</v>
      </c>
      <c r="H165" s="179"/>
      <c r="I165" s="82">
        <f t="shared" si="264"/>
        <v>94.618956466227928</v>
      </c>
      <c r="J165" s="82">
        <f t="shared" si="271"/>
        <v>1.3097511282484788</v>
      </c>
      <c r="K165" s="83">
        <f t="shared" si="265"/>
        <v>1.5062137974857506</v>
      </c>
      <c r="L165" s="151"/>
      <c r="M165" s="82">
        <f>I165*L$161</f>
        <v>2.9652685474261968</v>
      </c>
      <c r="N165" s="83">
        <f t="shared" si="266"/>
        <v>3.4100588295401262</v>
      </c>
      <c r="O165" s="82">
        <v>1.4898918669872085</v>
      </c>
      <c r="P165" s="83">
        <f t="shared" si="267"/>
        <v>1.7133756470352897</v>
      </c>
      <c r="Q165" s="85">
        <v>0</v>
      </c>
      <c r="R165" s="85">
        <v>0</v>
      </c>
      <c r="S165" s="85">
        <f t="shared" si="230"/>
        <v>0</v>
      </c>
      <c r="T165" s="86">
        <f t="shared" si="268"/>
        <v>0</v>
      </c>
      <c r="U165" s="87"/>
      <c r="V165" s="93">
        <f>IF(W164&gt;AH164,W164-AH164,0)</f>
        <v>34.583258518537647</v>
      </c>
      <c r="W165" s="89">
        <f t="shared" si="220"/>
        <v>41.212906792598815</v>
      </c>
      <c r="X165" s="166"/>
      <c r="Y165" s="90">
        <v>12</v>
      </c>
      <c r="Z165" s="172"/>
      <c r="AA165" s="91">
        <f>Y165*Z$161</f>
        <v>7.08</v>
      </c>
      <c r="AB165" s="204"/>
      <c r="AC165" s="124">
        <f t="shared" si="269"/>
        <v>4.8144</v>
      </c>
      <c r="AD165" s="93">
        <v>22</v>
      </c>
      <c r="AE165" s="201"/>
      <c r="AF165" s="124">
        <f t="shared" si="270"/>
        <v>4.18</v>
      </c>
      <c r="AG165" s="87">
        <v>0</v>
      </c>
      <c r="AH165" s="89">
        <f t="shared" si="231"/>
        <v>8.9943999999999988</v>
      </c>
      <c r="AI165" s="133">
        <f t="shared" si="221"/>
        <v>-32.218506792598816</v>
      </c>
    </row>
    <row r="166" spans="1:35" x14ac:dyDescent="0.35">
      <c r="A166" s="92" t="s">
        <v>38</v>
      </c>
      <c r="B166" s="152"/>
      <c r="C166" s="155">
        <v>77</v>
      </c>
      <c r="D166" s="158">
        <v>66</v>
      </c>
      <c r="E166" s="161">
        <v>1.07</v>
      </c>
      <c r="F166" s="102" t="s">
        <v>1</v>
      </c>
      <c r="G166" s="66">
        <v>1267400</v>
      </c>
      <c r="H166" s="180">
        <v>5.3211361459976285E-5</v>
      </c>
      <c r="I166" s="67">
        <f>G166*H$166</f>
        <v>67.440079514373949</v>
      </c>
      <c r="J166" s="67">
        <f>I166-D166</f>
        <v>1.4400795143739487</v>
      </c>
      <c r="K166" s="70">
        <f>J166*$E$166</f>
        <v>1.5408850803801251</v>
      </c>
      <c r="L166" s="149">
        <v>3.8453904153071844E-2</v>
      </c>
      <c r="M166" s="67">
        <f>I166*L$166</f>
        <v>2.5933343537212799</v>
      </c>
      <c r="N166" s="70">
        <f>M166*$E$166</f>
        <v>2.7748677584817698</v>
      </c>
      <c r="O166" s="67">
        <v>0.786845473430556</v>
      </c>
      <c r="P166" s="70">
        <f>O166*$E$166</f>
        <v>0.84192465657069493</v>
      </c>
      <c r="Q166" s="72">
        <v>0</v>
      </c>
      <c r="R166" s="72">
        <v>0</v>
      </c>
      <c r="S166" s="72">
        <f t="shared" si="230"/>
        <v>0</v>
      </c>
      <c r="T166" s="69">
        <f>S166*$E$166</f>
        <v>0</v>
      </c>
      <c r="U166" s="73">
        <v>4</v>
      </c>
      <c r="V166" s="74">
        <v>0</v>
      </c>
      <c r="W166" s="75">
        <f t="shared" ref="W166:W195" si="272">SUM(K166,N166,P166,T166,U166,V166)</f>
        <v>9.1576774954325906</v>
      </c>
      <c r="X166" s="164" t="s">
        <v>64</v>
      </c>
      <c r="Y166" s="95">
        <v>0</v>
      </c>
      <c r="Z166" s="170">
        <v>0.75</v>
      </c>
      <c r="AA166" s="96">
        <f>Y166*Z$166</f>
        <v>0</v>
      </c>
      <c r="AB166" s="212">
        <v>1</v>
      </c>
      <c r="AC166" s="127">
        <f>AA166*AB$166</f>
        <v>0</v>
      </c>
      <c r="AD166" s="74">
        <v>0</v>
      </c>
      <c r="AE166" s="199"/>
      <c r="AF166" s="127">
        <f>AD166*AE$166</f>
        <v>0</v>
      </c>
      <c r="AG166" s="73">
        <v>0</v>
      </c>
      <c r="AH166" s="134">
        <f t="shared" si="231"/>
        <v>0</v>
      </c>
      <c r="AI166" s="132">
        <f t="shared" ref="AI166:AI195" si="273">AH166-W166</f>
        <v>-9.1576774954325906</v>
      </c>
    </row>
    <row r="167" spans="1:35" x14ac:dyDescent="0.35">
      <c r="A167" s="64" t="s">
        <v>38</v>
      </c>
      <c r="B167" s="153"/>
      <c r="C167" s="156"/>
      <c r="D167" s="159"/>
      <c r="E167" s="162"/>
      <c r="F167" s="65" t="s">
        <v>2</v>
      </c>
      <c r="G167" s="66">
        <v>1288000.0000109999</v>
      </c>
      <c r="H167" s="178"/>
      <c r="I167" s="67">
        <f t="shared" ref="I167:I170" si="274">G167*H$166</f>
        <v>68.536233561034777</v>
      </c>
      <c r="J167" s="67">
        <f>I167-I166</f>
        <v>1.0961540466608284</v>
      </c>
      <c r="K167" s="70">
        <f t="shared" ref="K167:K170" si="275">J167*$E$166</f>
        <v>1.1728848299270864</v>
      </c>
      <c r="L167" s="150"/>
      <c r="M167" s="67">
        <f>I167*L$166</f>
        <v>2.6354857563685772</v>
      </c>
      <c r="N167" s="70">
        <f t="shared" ref="N167:N170" si="276">M167*$E$166</f>
        <v>2.8199697593143775</v>
      </c>
      <c r="O167" s="67">
        <v>0.78246140582688029</v>
      </c>
      <c r="P167" s="70">
        <f t="shared" ref="P167:P170" si="277">O167*$E$166</f>
        <v>0.83723370423476196</v>
      </c>
      <c r="Q167" s="72">
        <v>0</v>
      </c>
      <c r="R167" s="72">
        <v>0</v>
      </c>
      <c r="S167" s="72">
        <f t="shared" si="230"/>
        <v>0</v>
      </c>
      <c r="T167" s="69">
        <f t="shared" ref="T167:T170" si="278">S167*$E$166</f>
        <v>0</v>
      </c>
      <c r="U167" s="73"/>
      <c r="V167" s="78">
        <f>IF(W166&gt;AH166,W166-AH166,0)</f>
        <v>9.1576774954325906</v>
      </c>
      <c r="W167" s="75">
        <f t="shared" si="272"/>
        <v>13.987765788908817</v>
      </c>
      <c r="X167" s="165"/>
      <c r="Y167" s="76">
        <v>2</v>
      </c>
      <c r="Z167" s="171"/>
      <c r="AA167" s="77">
        <f>Y167*Z$166</f>
        <v>1.5</v>
      </c>
      <c r="AB167" s="210"/>
      <c r="AC167" s="123">
        <f t="shared" ref="AC167:AC170" si="279">AA167*AB$166</f>
        <v>1.5</v>
      </c>
      <c r="AD167" s="74">
        <v>0</v>
      </c>
      <c r="AE167" s="200"/>
      <c r="AF167" s="107">
        <f t="shared" ref="AF167:AF170" si="280">AD167*AE$166</f>
        <v>0</v>
      </c>
      <c r="AG167" s="73">
        <v>0</v>
      </c>
      <c r="AH167" s="75">
        <f t="shared" si="231"/>
        <v>1.5</v>
      </c>
      <c r="AI167" s="132">
        <f t="shared" si="273"/>
        <v>-12.487765788908817</v>
      </c>
    </row>
    <row r="168" spans="1:35" x14ac:dyDescent="0.35">
      <c r="A168" s="64" t="s">
        <v>38</v>
      </c>
      <c r="B168" s="153"/>
      <c r="C168" s="156"/>
      <c r="D168" s="159"/>
      <c r="E168" s="162"/>
      <c r="F168" s="65" t="s">
        <v>3</v>
      </c>
      <c r="G168" s="66">
        <v>1305299.9999860001</v>
      </c>
      <c r="H168" s="178"/>
      <c r="I168" s="67">
        <f t="shared" si="274"/>
        <v>69.456790112962096</v>
      </c>
      <c r="J168" s="67">
        <f t="shared" ref="J168:J170" si="281">I168-I167</f>
        <v>0.92055655192731933</v>
      </c>
      <c r="K168" s="70">
        <f t="shared" si="275"/>
        <v>0.98499551056223178</v>
      </c>
      <c r="L168" s="150"/>
      <c r="M168" s="67">
        <f>I168*L$166</f>
        <v>2.6708847497838724</v>
      </c>
      <c r="N168" s="70">
        <f t="shared" si="276"/>
        <v>2.8578466822687436</v>
      </c>
      <c r="O168" s="67">
        <v>0.77613471320480842</v>
      </c>
      <c r="P168" s="70">
        <f t="shared" si="277"/>
        <v>0.83046414312914507</v>
      </c>
      <c r="Q168" s="72">
        <v>0</v>
      </c>
      <c r="R168" s="72">
        <v>0</v>
      </c>
      <c r="S168" s="72">
        <f t="shared" si="230"/>
        <v>0</v>
      </c>
      <c r="T168" s="69">
        <f t="shared" si="278"/>
        <v>0</v>
      </c>
      <c r="U168" s="73"/>
      <c r="V168" s="78">
        <f>IF(W167&gt;AH167,W167-AH167,0)</f>
        <v>12.487765788908817</v>
      </c>
      <c r="W168" s="75">
        <f t="shared" si="272"/>
        <v>17.161072124868937</v>
      </c>
      <c r="X168" s="165"/>
      <c r="Y168" s="76">
        <v>2</v>
      </c>
      <c r="Z168" s="171"/>
      <c r="AA168" s="77">
        <f>Y168*Z$166</f>
        <v>1.5</v>
      </c>
      <c r="AB168" s="210"/>
      <c r="AC168" s="123">
        <f t="shared" si="279"/>
        <v>1.5</v>
      </c>
      <c r="AD168" s="74">
        <v>0</v>
      </c>
      <c r="AE168" s="200"/>
      <c r="AF168" s="107">
        <f t="shared" si="280"/>
        <v>0</v>
      </c>
      <c r="AG168" s="73">
        <v>0</v>
      </c>
      <c r="AH168" s="75">
        <f t="shared" si="231"/>
        <v>1.5</v>
      </c>
      <c r="AI168" s="132">
        <f t="shared" si="273"/>
        <v>-15.661072124868937</v>
      </c>
    </row>
    <row r="169" spans="1:35" x14ac:dyDescent="0.35">
      <c r="A169" s="64" t="s">
        <v>38</v>
      </c>
      <c r="B169" s="153"/>
      <c r="C169" s="156"/>
      <c r="D169" s="159"/>
      <c r="E169" s="162"/>
      <c r="F169" s="65" t="s">
        <v>4</v>
      </c>
      <c r="G169" s="66">
        <v>1325099.9999929999</v>
      </c>
      <c r="H169" s="178"/>
      <c r="I169" s="67">
        <f t="shared" si="274"/>
        <v>70.510375070242091</v>
      </c>
      <c r="J169" s="67">
        <f t="shared" si="281"/>
        <v>1.0535849572799947</v>
      </c>
      <c r="K169" s="70">
        <f t="shared" si="275"/>
        <v>1.1273359042895943</v>
      </c>
      <c r="L169" s="150"/>
      <c r="M169" s="67">
        <f>I169*L$166</f>
        <v>2.7113992047482358</v>
      </c>
      <c r="N169" s="70">
        <f t="shared" si="276"/>
        <v>2.9011971490806125</v>
      </c>
      <c r="O169" s="67">
        <v>0.7691711075143256</v>
      </c>
      <c r="P169" s="70">
        <f t="shared" si="277"/>
        <v>0.82301308504032844</v>
      </c>
      <c r="Q169" s="72">
        <v>0</v>
      </c>
      <c r="R169" s="72">
        <v>0</v>
      </c>
      <c r="S169" s="72">
        <f t="shared" si="230"/>
        <v>0</v>
      </c>
      <c r="T169" s="69">
        <f t="shared" si="278"/>
        <v>0</v>
      </c>
      <c r="U169" s="73"/>
      <c r="V169" s="78">
        <f>IF(W168&gt;AH168,W168-AH168,0)</f>
        <v>15.661072124868937</v>
      </c>
      <c r="W169" s="75">
        <f t="shared" si="272"/>
        <v>20.512618263279471</v>
      </c>
      <c r="X169" s="165"/>
      <c r="Y169" s="76">
        <v>2</v>
      </c>
      <c r="Z169" s="171"/>
      <c r="AA169" s="77">
        <f>Y169*Z$166</f>
        <v>1.5</v>
      </c>
      <c r="AB169" s="210"/>
      <c r="AC169" s="123">
        <f t="shared" si="279"/>
        <v>1.5</v>
      </c>
      <c r="AD169" s="74">
        <v>0</v>
      </c>
      <c r="AE169" s="200"/>
      <c r="AF169" s="107">
        <f t="shared" si="280"/>
        <v>0</v>
      </c>
      <c r="AG169" s="73">
        <v>0</v>
      </c>
      <c r="AH169" s="75">
        <f t="shared" si="231"/>
        <v>1.5</v>
      </c>
      <c r="AI169" s="132">
        <f t="shared" si="273"/>
        <v>-19.012618263279471</v>
      </c>
    </row>
    <row r="170" spans="1:35" x14ac:dyDescent="0.35">
      <c r="A170" s="79" t="s">
        <v>38</v>
      </c>
      <c r="B170" s="154"/>
      <c r="C170" s="157"/>
      <c r="D170" s="160"/>
      <c r="E170" s="163"/>
      <c r="F170" s="80" t="s">
        <v>40</v>
      </c>
      <c r="G170" s="81">
        <v>1343700.000001</v>
      </c>
      <c r="H170" s="179"/>
      <c r="I170" s="82">
        <f t="shared" si="274"/>
        <v>71.500106393823344</v>
      </c>
      <c r="J170" s="82">
        <f t="shared" si="281"/>
        <v>0.98973132358125326</v>
      </c>
      <c r="K170" s="83">
        <f t="shared" si="275"/>
        <v>1.059012516231941</v>
      </c>
      <c r="L170" s="151"/>
      <c r="M170" s="82">
        <f>I170*L$166</f>
        <v>2.7494582382025223</v>
      </c>
      <c r="N170" s="83">
        <f t="shared" si="276"/>
        <v>2.941920314876699</v>
      </c>
      <c r="O170" s="82">
        <v>0.76222776809589954</v>
      </c>
      <c r="P170" s="83">
        <f t="shared" si="277"/>
        <v>0.81558371186261258</v>
      </c>
      <c r="Q170" s="85">
        <v>0</v>
      </c>
      <c r="R170" s="85">
        <v>0</v>
      </c>
      <c r="S170" s="85">
        <f t="shared" si="230"/>
        <v>0</v>
      </c>
      <c r="T170" s="86">
        <f t="shared" si="278"/>
        <v>0</v>
      </c>
      <c r="U170" s="87"/>
      <c r="V170" s="93">
        <f>IF(W169&gt;AH169,W169-AH169,0)</f>
        <v>19.012618263279471</v>
      </c>
      <c r="W170" s="89">
        <f t="shared" si="272"/>
        <v>23.829134806250725</v>
      </c>
      <c r="X170" s="166"/>
      <c r="Y170" s="90">
        <v>2</v>
      </c>
      <c r="Z170" s="172"/>
      <c r="AA170" s="91">
        <f>Y170*Z$166</f>
        <v>1.5</v>
      </c>
      <c r="AB170" s="211"/>
      <c r="AC170" s="124">
        <f t="shared" si="279"/>
        <v>1.5</v>
      </c>
      <c r="AD170" s="88">
        <v>0</v>
      </c>
      <c r="AE170" s="201"/>
      <c r="AF170" s="125">
        <f t="shared" si="280"/>
        <v>0</v>
      </c>
      <c r="AG170" s="87">
        <v>0</v>
      </c>
      <c r="AH170" s="89">
        <f t="shared" si="231"/>
        <v>1.5</v>
      </c>
      <c r="AI170" s="133">
        <f t="shared" si="273"/>
        <v>-22.329134806250725</v>
      </c>
    </row>
    <row r="171" spans="1:35" x14ac:dyDescent="0.35">
      <c r="A171" s="92" t="s">
        <v>39</v>
      </c>
      <c r="B171" s="152"/>
      <c r="C171" s="155">
        <v>46</v>
      </c>
      <c r="D171" s="158">
        <v>36.4</v>
      </c>
      <c r="E171" s="161">
        <v>1.18</v>
      </c>
      <c r="F171" s="102" t="s">
        <v>1</v>
      </c>
      <c r="G171" s="66">
        <v>1267400</v>
      </c>
      <c r="H171" s="180">
        <v>2.9482624384536821E-5</v>
      </c>
      <c r="I171" s="67">
        <f>G171*H$171</f>
        <v>37.366278144961967</v>
      </c>
      <c r="J171" s="67">
        <f>I171-D171</f>
        <v>0.96627814496196862</v>
      </c>
      <c r="K171" s="70">
        <f>J171*$E$171</f>
        <v>1.1402082110551228</v>
      </c>
      <c r="L171" s="149">
        <v>1.3407348747678034E-2</v>
      </c>
      <c r="M171" s="67">
        <f>I171*L$171</f>
        <v>0.50098272249224496</v>
      </c>
      <c r="N171" s="70">
        <f>M171*$E$171</f>
        <v>0.59115961254084903</v>
      </c>
      <c r="O171" s="67">
        <v>0.17820186742977684</v>
      </c>
      <c r="P171" s="70">
        <f>O171*$E$171</f>
        <v>0.21027820356713667</v>
      </c>
      <c r="Q171" s="103">
        <v>20</v>
      </c>
      <c r="R171" s="72">
        <v>7.88</v>
      </c>
      <c r="S171" s="72">
        <f t="shared" si="230"/>
        <v>27.88</v>
      </c>
      <c r="T171" s="70">
        <f>S171*$E$171</f>
        <v>32.898399999999995</v>
      </c>
      <c r="U171" s="73">
        <v>2</v>
      </c>
      <c r="V171" s="74">
        <v>0</v>
      </c>
      <c r="W171" s="75">
        <f t="shared" si="272"/>
        <v>36.840046027163105</v>
      </c>
      <c r="X171" s="164" t="s">
        <v>70</v>
      </c>
      <c r="Y171" s="76">
        <v>21.84</v>
      </c>
      <c r="Z171" s="184"/>
      <c r="AA171" s="77">
        <v>16.571100000000001</v>
      </c>
      <c r="AB171" s="202">
        <v>0.13</v>
      </c>
      <c r="AC171" s="126">
        <f>AA171*AB$171</f>
        <v>2.1542430000000001</v>
      </c>
      <c r="AD171" s="74">
        <v>0</v>
      </c>
      <c r="AE171" s="199"/>
      <c r="AF171" s="127">
        <f>AD171*AE$171</f>
        <v>0</v>
      </c>
      <c r="AG171" s="73">
        <v>0</v>
      </c>
      <c r="AH171" s="75">
        <f t="shared" si="231"/>
        <v>2.1542430000000001</v>
      </c>
      <c r="AI171" s="132">
        <f t="shared" si="273"/>
        <v>-34.685803027163104</v>
      </c>
    </row>
    <row r="172" spans="1:35" x14ac:dyDescent="0.35">
      <c r="A172" s="64" t="s">
        <v>39</v>
      </c>
      <c r="B172" s="153"/>
      <c r="C172" s="156"/>
      <c r="D172" s="159"/>
      <c r="E172" s="162"/>
      <c r="F172" s="65" t="s">
        <v>2</v>
      </c>
      <c r="G172" s="66">
        <v>1288000.0000109999</v>
      </c>
      <c r="H172" s="178"/>
      <c r="I172" s="67">
        <f t="shared" ref="I172:I175" si="282">G172*H$171</f>
        <v>37.97362020760773</v>
      </c>
      <c r="J172" s="67">
        <f>I172-I171</f>
        <v>0.60734206264576329</v>
      </c>
      <c r="K172" s="70">
        <f t="shared" ref="K172:K175" si="283">J172*$E$171</f>
        <v>0.71666363392200061</v>
      </c>
      <c r="L172" s="150"/>
      <c r="M172" s="67">
        <f>I172*L$171</f>
        <v>0.50912556933527076</v>
      </c>
      <c r="N172" s="70">
        <f t="shared" ref="N172:N175" si="284">M172*$E$171</f>
        <v>0.60076817181561948</v>
      </c>
      <c r="O172" s="67">
        <v>0.18650805710740576</v>
      </c>
      <c r="P172" s="70">
        <f t="shared" ref="P172:P175" si="285">O172*$E$171</f>
        <v>0.22007950738673879</v>
      </c>
      <c r="Q172" s="72">
        <v>0</v>
      </c>
      <c r="R172" s="72">
        <v>0</v>
      </c>
      <c r="S172" s="72">
        <f t="shared" si="230"/>
        <v>0</v>
      </c>
      <c r="T172" s="69">
        <f t="shared" ref="T172:T175" si="286">S172*$E$171</f>
        <v>0</v>
      </c>
      <c r="U172" s="73"/>
      <c r="V172" s="78">
        <f>IF(W171&gt;AH171,W171-AH171,0)</f>
        <v>34.685803027163104</v>
      </c>
      <c r="W172" s="75">
        <f t="shared" si="272"/>
        <v>36.223314340287466</v>
      </c>
      <c r="X172" s="165"/>
      <c r="Y172" s="76">
        <v>34.86</v>
      </c>
      <c r="Z172" s="185"/>
      <c r="AA172" s="77">
        <v>20.680799999999998</v>
      </c>
      <c r="AB172" s="203"/>
      <c r="AC172" s="123">
        <f t="shared" ref="AC172:AC175" si="287">AA172*AB$171</f>
        <v>2.688504</v>
      </c>
      <c r="AD172" s="74">
        <v>0</v>
      </c>
      <c r="AE172" s="200"/>
      <c r="AF172" s="107">
        <f t="shared" ref="AF172:AF175" si="288">AD172*AE$171</f>
        <v>0</v>
      </c>
      <c r="AG172" s="73">
        <v>0</v>
      </c>
      <c r="AH172" s="75">
        <f t="shared" si="231"/>
        <v>2.688504</v>
      </c>
      <c r="AI172" s="132">
        <f t="shared" si="273"/>
        <v>-33.534810340287464</v>
      </c>
    </row>
    <row r="173" spans="1:35" x14ac:dyDescent="0.35">
      <c r="A173" s="64" t="s">
        <v>39</v>
      </c>
      <c r="B173" s="153"/>
      <c r="C173" s="156"/>
      <c r="D173" s="159"/>
      <c r="E173" s="162"/>
      <c r="F173" s="65" t="s">
        <v>3</v>
      </c>
      <c r="G173" s="66">
        <v>1305299.9999860001</v>
      </c>
      <c r="H173" s="178"/>
      <c r="I173" s="67">
        <f t="shared" si="282"/>
        <v>38.483669608723162</v>
      </c>
      <c r="J173" s="67">
        <f t="shared" ref="J173:J175" si="289">I173-I172</f>
        <v>0.51004940111543107</v>
      </c>
      <c r="K173" s="70">
        <f t="shared" si="283"/>
        <v>0.60185829331620866</v>
      </c>
      <c r="L173" s="150"/>
      <c r="M173" s="67">
        <f>I173*L$171</f>
        <v>0.51596397953456963</v>
      </c>
      <c r="N173" s="70">
        <f t="shared" si="284"/>
        <v>0.60883749585079217</v>
      </c>
      <c r="O173" s="67">
        <v>0.19333978265981108</v>
      </c>
      <c r="P173" s="70">
        <f t="shared" si="285"/>
        <v>0.22814094353857706</v>
      </c>
      <c r="Q173" s="72">
        <v>0</v>
      </c>
      <c r="R173" s="72">
        <v>0</v>
      </c>
      <c r="S173" s="72">
        <f t="shared" si="230"/>
        <v>0</v>
      </c>
      <c r="T173" s="69">
        <f t="shared" si="286"/>
        <v>0</v>
      </c>
      <c r="U173" s="73"/>
      <c r="V173" s="78">
        <f>IF(W172&gt;AH172,W172-AH172,0)</f>
        <v>33.534810340287464</v>
      </c>
      <c r="W173" s="75">
        <f t="shared" si="272"/>
        <v>34.973647072993039</v>
      </c>
      <c r="X173" s="165"/>
      <c r="Y173" s="76">
        <v>28.84</v>
      </c>
      <c r="Z173" s="185"/>
      <c r="AA173" s="77">
        <v>15.264200000000001</v>
      </c>
      <c r="AB173" s="203"/>
      <c r="AC173" s="123">
        <f t="shared" si="287"/>
        <v>1.9843460000000002</v>
      </c>
      <c r="AD173" s="74">
        <v>0</v>
      </c>
      <c r="AE173" s="200"/>
      <c r="AF173" s="107">
        <f t="shared" si="288"/>
        <v>0</v>
      </c>
      <c r="AG173" s="73">
        <v>0</v>
      </c>
      <c r="AH173" s="75">
        <f t="shared" si="231"/>
        <v>1.9843460000000002</v>
      </c>
      <c r="AI173" s="132">
        <f t="shared" si="273"/>
        <v>-32.989301072993037</v>
      </c>
    </row>
    <row r="174" spans="1:35" x14ac:dyDescent="0.35">
      <c r="A174" s="64" t="s">
        <v>39</v>
      </c>
      <c r="B174" s="153"/>
      <c r="C174" s="156"/>
      <c r="D174" s="159"/>
      <c r="E174" s="162"/>
      <c r="F174" s="65" t="s">
        <v>4</v>
      </c>
      <c r="G174" s="66">
        <v>1325099.9999929999</v>
      </c>
      <c r="H174" s="178"/>
      <c r="I174" s="67">
        <f t="shared" si="282"/>
        <v>39.067425571743364</v>
      </c>
      <c r="J174" s="67">
        <f t="shared" si="289"/>
        <v>0.58375596302020227</v>
      </c>
      <c r="K174" s="70">
        <f t="shared" si="283"/>
        <v>0.68883203636383861</v>
      </c>
      <c r="L174" s="150"/>
      <c r="M174" s="67">
        <f>I174*L$171</f>
        <v>0.52379059931431815</v>
      </c>
      <c r="N174" s="70">
        <f t="shared" si="284"/>
        <v>0.61807290719089536</v>
      </c>
      <c r="O174" s="67">
        <v>0.19916977741739447</v>
      </c>
      <c r="P174" s="70">
        <f t="shared" si="285"/>
        <v>0.23502033735252548</v>
      </c>
      <c r="Q174" s="72">
        <v>0</v>
      </c>
      <c r="R174" s="72">
        <v>0</v>
      </c>
      <c r="S174" s="72">
        <f t="shared" si="230"/>
        <v>0</v>
      </c>
      <c r="T174" s="69">
        <f t="shared" si="286"/>
        <v>0</v>
      </c>
      <c r="U174" s="73"/>
      <c r="V174" s="78">
        <f>IF(W173&gt;AH173,W173-AH173,0)</f>
        <v>32.989301072993037</v>
      </c>
      <c r="W174" s="75">
        <f t="shared" si="272"/>
        <v>34.531226353900294</v>
      </c>
      <c r="X174" s="165"/>
      <c r="Y174" s="76">
        <v>40.81</v>
      </c>
      <c r="Z174" s="185"/>
      <c r="AA174" s="77">
        <v>24.840200000000003</v>
      </c>
      <c r="AB174" s="203"/>
      <c r="AC174" s="123">
        <f t="shared" si="287"/>
        <v>3.2292260000000006</v>
      </c>
      <c r="AD174" s="74">
        <v>0</v>
      </c>
      <c r="AE174" s="200"/>
      <c r="AF174" s="107">
        <f t="shared" si="288"/>
        <v>0</v>
      </c>
      <c r="AG174" s="73">
        <v>0</v>
      </c>
      <c r="AH174" s="75">
        <f t="shared" si="231"/>
        <v>3.2292260000000006</v>
      </c>
      <c r="AI174" s="132">
        <f t="shared" si="273"/>
        <v>-31.302000353900294</v>
      </c>
    </row>
    <row r="175" spans="1:35" x14ac:dyDescent="0.35">
      <c r="A175" s="79" t="s">
        <v>39</v>
      </c>
      <c r="B175" s="154"/>
      <c r="C175" s="157"/>
      <c r="D175" s="160"/>
      <c r="E175" s="163"/>
      <c r="F175" s="80" t="s">
        <v>40</v>
      </c>
      <c r="G175" s="81">
        <v>1343700.000001</v>
      </c>
      <c r="H175" s="179"/>
      <c r="I175" s="82">
        <f t="shared" si="282"/>
        <v>39.615802385531609</v>
      </c>
      <c r="J175" s="82">
        <f t="shared" si="289"/>
        <v>0.54837681378824499</v>
      </c>
      <c r="K175" s="83">
        <f t="shared" si="283"/>
        <v>0.64708464027012902</v>
      </c>
      <c r="L175" s="151"/>
      <c r="M175" s="82">
        <f>I175*L$171</f>
        <v>0.53114287850191766</v>
      </c>
      <c r="N175" s="83">
        <f t="shared" si="284"/>
        <v>0.62674859663226279</v>
      </c>
      <c r="O175" s="82">
        <v>0.20418523473121997</v>
      </c>
      <c r="P175" s="83">
        <f t="shared" si="285"/>
        <v>0.24093857698283955</v>
      </c>
      <c r="Q175" s="85">
        <v>0</v>
      </c>
      <c r="R175" s="85">
        <v>0</v>
      </c>
      <c r="S175" s="85">
        <f t="shared" si="230"/>
        <v>0</v>
      </c>
      <c r="T175" s="86">
        <f t="shared" si="286"/>
        <v>0</v>
      </c>
      <c r="U175" s="87"/>
      <c r="V175" s="93">
        <f>IF(W174&gt;AH174,W174-AH174,0)</f>
        <v>31.302000353900294</v>
      </c>
      <c r="W175" s="89">
        <f t="shared" si="272"/>
        <v>32.816772167785523</v>
      </c>
      <c r="X175" s="166"/>
      <c r="Y175" s="90">
        <v>36.019999999999996</v>
      </c>
      <c r="Z175" s="186"/>
      <c r="AA175" s="91">
        <v>21.008200000000002</v>
      </c>
      <c r="AB175" s="204"/>
      <c r="AC175" s="124">
        <f t="shared" si="287"/>
        <v>2.7310660000000002</v>
      </c>
      <c r="AD175" s="88">
        <v>0</v>
      </c>
      <c r="AE175" s="201"/>
      <c r="AF175" s="125">
        <f t="shared" si="288"/>
        <v>0</v>
      </c>
      <c r="AG175" s="87">
        <v>0</v>
      </c>
      <c r="AH175" s="89">
        <f t="shared" si="231"/>
        <v>2.7310660000000002</v>
      </c>
      <c r="AI175" s="133">
        <f t="shared" si="273"/>
        <v>-30.085706167785524</v>
      </c>
    </row>
    <row r="176" spans="1:35" ht="15" customHeight="1" x14ac:dyDescent="0.35">
      <c r="A176" s="108" t="s">
        <v>46</v>
      </c>
      <c r="B176" s="152">
        <v>14031</v>
      </c>
      <c r="C176" s="155">
        <v>10927</v>
      </c>
      <c r="D176" s="158">
        <v>8110.8</v>
      </c>
      <c r="E176" s="161">
        <v>1.22</v>
      </c>
      <c r="F176" s="102" t="s">
        <v>1</v>
      </c>
      <c r="G176" s="66">
        <v>1267400</v>
      </c>
      <c r="H176" s="180">
        <v>5.8479012728052185E-3</v>
      </c>
      <c r="I176" s="67">
        <f t="shared" ref="I176:I177" si="290">G176*H$176</f>
        <v>7411.6300731533338</v>
      </c>
      <c r="J176" s="106">
        <f>IF(I176&gt;D176,I176-D176,0)</f>
        <v>0</v>
      </c>
      <c r="K176" s="107">
        <f>J176*$E$176</f>
        <v>0</v>
      </c>
      <c r="L176" s="149">
        <v>9.8464392067889196E-3</v>
      </c>
      <c r="M176" s="67">
        <f>I176*L$176</f>
        <v>72.978164938512819</v>
      </c>
      <c r="N176" s="70">
        <f>M176*$E$176</f>
        <v>89.03336122498564</v>
      </c>
      <c r="O176" s="68">
        <v>0</v>
      </c>
      <c r="P176" s="69">
        <f>O176*$E$176</f>
        <v>0</v>
      </c>
      <c r="Q176" s="103">
        <v>254.3</v>
      </c>
      <c r="R176" s="72">
        <v>57.05</v>
      </c>
      <c r="S176" s="72">
        <f t="shared" si="230"/>
        <v>311.35000000000002</v>
      </c>
      <c r="T176" s="70">
        <f>S176*$E$176</f>
        <v>379.84700000000004</v>
      </c>
      <c r="U176" s="73">
        <v>841</v>
      </c>
      <c r="V176" s="74">
        <v>0</v>
      </c>
      <c r="W176" s="75">
        <f t="shared" si="272"/>
        <v>1309.8803612249858</v>
      </c>
      <c r="X176" s="181" t="s">
        <v>71</v>
      </c>
      <c r="Y176" s="76">
        <v>600.17999999999995</v>
      </c>
      <c r="Z176" s="184"/>
      <c r="AA176" s="77">
        <v>535.23500000000001</v>
      </c>
      <c r="AB176" s="202">
        <v>0.52</v>
      </c>
      <c r="AC176" s="126">
        <f>AA176*AB$176</f>
        <v>278.32220000000001</v>
      </c>
      <c r="AD176" s="78">
        <v>170</v>
      </c>
      <c r="AE176" s="199">
        <v>0.75</v>
      </c>
      <c r="AF176" s="126">
        <f>AD176*AE$176</f>
        <v>127.5</v>
      </c>
      <c r="AG176" s="73">
        <v>287</v>
      </c>
      <c r="AH176" s="75">
        <f t="shared" si="231"/>
        <v>692.82220000000007</v>
      </c>
      <c r="AI176" s="132">
        <f t="shared" si="273"/>
        <v>-617.05816122498572</v>
      </c>
    </row>
    <row r="177" spans="1:35" x14ac:dyDescent="0.35">
      <c r="A177" s="109" t="s">
        <v>46</v>
      </c>
      <c r="B177" s="153"/>
      <c r="C177" s="156"/>
      <c r="D177" s="159"/>
      <c r="E177" s="162"/>
      <c r="F177" s="65" t="s">
        <v>2</v>
      </c>
      <c r="G177" s="66">
        <v>1288000.0000109999</v>
      </c>
      <c r="H177" s="178"/>
      <c r="I177" s="67">
        <f t="shared" si="290"/>
        <v>7532.0968394374477</v>
      </c>
      <c r="J177" s="67">
        <f>I177-I176</f>
        <v>120.46676628411387</v>
      </c>
      <c r="K177" s="70">
        <f t="shared" ref="K177:K180" si="291">J177*$E$176</f>
        <v>146.96945486661892</v>
      </c>
      <c r="L177" s="150"/>
      <c r="M177" s="67">
        <f>I177*L$176</f>
        <v>74.164333629167785</v>
      </c>
      <c r="N177" s="70">
        <f t="shared" ref="N177:N180" si="292">M177*$E$176</f>
        <v>90.480487027584701</v>
      </c>
      <c r="O177" s="68">
        <v>0</v>
      </c>
      <c r="P177" s="69">
        <f t="shared" ref="P177:P180" si="293">O177*$E$176</f>
        <v>0</v>
      </c>
      <c r="Q177" s="72">
        <v>0</v>
      </c>
      <c r="R177" s="72">
        <v>65.099999999999994</v>
      </c>
      <c r="S177" s="72">
        <f t="shared" si="230"/>
        <v>65.099999999999994</v>
      </c>
      <c r="T177" s="70">
        <f t="shared" ref="T177:T180" si="294">S177*$E$176</f>
        <v>79.421999999999997</v>
      </c>
      <c r="U177" s="73"/>
      <c r="V177" s="78">
        <f>IF(W176&gt;AH176,W176-AH176,0)</f>
        <v>617.05816122498572</v>
      </c>
      <c r="W177" s="75">
        <f t="shared" si="272"/>
        <v>933.93010311918931</v>
      </c>
      <c r="X177" s="182"/>
      <c r="Y177" s="76">
        <v>601.34999999999991</v>
      </c>
      <c r="Z177" s="185"/>
      <c r="AA177" s="77">
        <v>536.46469999999999</v>
      </c>
      <c r="AB177" s="203"/>
      <c r="AC177" s="123">
        <f t="shared" ref="AC177:AC180" si="295">AA177*AB$176</f>
        <v>278.96164399999998</v>
      </c>
      <c r="AD177" s="78">
        <v>172</v>
      </c>
      <c r="AE177" s="200"/>
      <c r="AF177" s="123">
        <f t="shared" ref="AF177:AF180" si="296">AD177*AE$176</f>
        <v>129</v>
      </c>
      <c r="AG177" s="73">
        <v>0</v>
      </c>
      <c r="AH177" s="75">
        <f t="shared" si="231"/>
        <v>407.96164399999998</v>
      </c>
      <c r="AI177" s="132">
        <f t="shared" si="273"/>
        <v>-525.96845911918933</v>
      </c>
    </row>
    <row r="178" spans="1:35" x14ac:dyDescent="0.35">
      <c r="A178" s="109" t="s">
        <v>46</v>
      </c>
      <c r="B178" s="153"/>
      <c r="C178" s="156"/>
      <c r="D178" s="159"/>
      <c r="E178" s="162"/>
      <c r="F178" s="65" t="s">
        <v>3</v>
      </c>
      <c r="G178" s="66">
        <v>1305299.9999860001</v>
      </c>
      <c r="H178" s="178"/>
      <c r="I178" s="67">
        <f t="shared" ref="I178:I180" si="297">G178*H$176</f>
        <v>7633.2655313107816</v>
      </c>
      <c r="J178" s="67">
        <f t="shared" ref="J178:J180" si="298">I178-I177</f>
        <v>101.16869187333396</v>
      </c>
      <c r="K178" s="70">
        <f t="shared" si="291"/>
        <v>123.42580408546742</v>
      </c>
      <c r="L178" s="150"/>
      <c r="M178" s="67">
        <f>I178*L$176</f>
        <v>75.16048500332893</v>
      </c>
      <c r="N178" s="70">
        <f t="shared" si="292"/>
        <v>91.695791704061293</v>
      </c>
      <c r="O178" s="68">
        <v>0</v>
      </c>
      <c r="P178" s="69">
        <f t="shared" si="293"/>
        <v>0</v>
      </c>
      <c r="Q178" s="72">
        <v>0</v>
      </c>
      <c r="R178" s="72">
        <v>57.13</v>
      </c>
      <c r="S178" s="72">
        <f t="shared" si="230"/>
        <v>57.13</v>
      </c>
      <c r="T178" s="70">
        <f t="shared" si="294"/>
        <v>69.698599999999999</v>
      </c>
      <c r="U178" s="73"/>
      <c r="V178" s="78">
        <f>IF(W177&gt;AH177,W177-AH177,0)</f>
        <v>525.96845911918933</v>
      </c>
      <c r="W178" s="75">
        <f t="shared" si="272"/>
        <v>810.78865490871806</v>
      </c>
      <c r="X178" s="182"/>
      <c r="Y178" s="76">
        <v>557.05202983193283</v>
      </c>
      <c r="Z178" s="185"/>
      <c r="AA178" s="77">
        <v>497.27977055042027</v>
      </c>
      <c r="AB178" s="203"/>
      <c r="AC178" s="123">
        <f t="shared" si="295"/>
        <v>258.58548068621855</v>
      </c>
      <c r="AD178" s="78">
        <v>175</v>
      </c>
      <c r="AE178" s="200"/>
      <c r="AF178" s="123">
        <f t="shared" si="296"/>
        <v>131.25</v>
      </c>
      <c r="AG178" s="73">
        <v>0</v>
      </c>
      <c r="AH178" s="75">
        <f t="shared" si="231"/>
        <v>389.83548068621855</v>
      </c>
      <c r="AI178" s="132">
        <f t="shared" si="273"/>
        <v>-420.95317422249951</v>
      </c>
    </row>
    <row r="179" spans="1:35" x14ac:dyDescent="0.35">
      <c r="A179" s="109" t="s">
        <v>46</v>
      </c>
      <c r="B179" s="153"/>
      <c r="C179" s="156"/>
      <c r="D179" s="159"/>
      <c r="E179" s="162"/>
      <c r="F179" s="65" t="s">
        <v>4</v>
      </c>
      <c r="G179" s="66">
        <v>1325099.9999929999</v>
      </c>
      <c r="H179" s="178"/>
      <c r="I179" s="67">
        <f t="shared" si="297"/>
        <v>7749.0539765532594</v>
      </c>
      <c r="J179" s="67">
        <f t="shared" si="298"/>
        <v>115.78844524247779</v>
      </c>
      <c r="K179" s="70">
        <f t="shared" si="291"/>
        <v>141.2619031958229</v>
      </c>
      <c r="L179" s="150"/>
      <c r="M179" s="67">
        <f>I179*L$176</f>
        <v>76.3005888902576</v>
      </c>
      <c r="N179" s="70">
        <f t="shared" si="292"/>
        <v>93.086718446114276</v>
      </c>
      <c r="O179" s="68">
        <v>0</v>
      </c>
      <c r="P179" s="69">
        <f t="shared" si="293"/>
        <v>0</v>
      </c>
      <c r="Q179" s="72">
        <v>0</v>
      </c>
      <c r="R179" s="72">
        <v>210.08</v>
      </c>
      <c r="S179" s="72">
        <f t="shared" si="230"/>
        <v>210.08</v>
      </c>
      <c r="T179" s="70">
        <f t="shared" si="294"/>
        <v>256.29759999999999</v>
      </c>
      <c r="U179" s="73"/>
      <c r="V179" s="78">
        <f>IF(W178&gt;AH178,W178-AH178,0)</f>
        <v>420.95317422249951</v>
      </c>
      <c r="W179" s="75">
        <f t="shared" si="272"/>
        <v>911.5993958644367</v>
      </c>
      <c r="X179" s="182"/>
      <c r="Y179" s="76">
        <v>614.68779808590102</v>
      </c>
      <c r="Z179" s="185"/>
      <c r="AA179" s="77">
        <v>549.32351966153124</v>
      </c>
      <c r="AB179" s="203"/>
      <c r="AC179" s="123">
        <f t="shared" si="295"/>
        <v>285.64823022399628</v>
      </c>
      <c r="AD179" s="78">
        <v>177</v>
      </c>
      <c r="AE179" s="200"/>
      <c r="AF179" s="123">
        <f t="shared" si="296"/>
        <v>132.75</v>
      </c>
      <c r="AG179" s="73">
        <v>0</v>
      </c>
      <c r="AH179" s="75">
        <f t="shared" si="231"/>
        <v>418.39823022399628</v>
      </c>
      <c r="AI179" s="132">
        <f t="shared" si="273"/>
        <v>-493.20116564044042</v>
      </c>
    </row>
    <row r="180" spans="1:35" x14ac:dyDescent="0.35">
      <c r="A180" s="110" t="s">
        <v>46</v>
      </c>
      <c r="B180" s="154"/>
      <c r="C180" s="157"/>
      <c r="D180" s="160"/>
      <c r="E180" s="163"/>
      <c r="F180" s="80" t="s">
        <v>40</v>
      </c>
      <c r="G180" s="81">
        <v>1343700.000001</v>
      </c>
      <c r="H180" s="179"/>
      <c r="I180" s="82">
        <f t="shared" si="297"/>
        <v>7857.8249402742204</v>
      </c>
      <c r="J180" s="82">
        <f t="shared" si="298"/>
        <v>108.77096372096094</v>
      </c>
      <c r="K180" s="83">
        <f t="shared" si="291"/>
        <v>132.70057573957234</v>
      </c>
      <c r="L180" s="151"/>
      <c r="M180" s="82">
        <f>I180*L$176</f>
        <v>77.37159557199989</v>
      </c>
      <c r="N180" s="83">
        <f t="shared" si="292"/>
        <v>94.393346597839866</v>
      </c>
      <c r="O180" s="104">
        <v>0</v>
      </c>
      <c r="P180" s="86">
        <f t="shared" si="293"/>
        <v>0</v>
      </c>
      <c r="Q180" s="85">
        <v>0</v>
      </c>
      <c r="R180" s="85">
        <v>1.27</v>
      </c>
      <c r="S180" s="85">
        <f t="shared" si="230"/>
        <v>1.27</v>
      </c>
      <c r="T180" s="83">
        <f t="shared" si="294"/>
        <v>1.5493999999999999</v>
      </c>
      <c r="U180" s="87"/>
      <c r="V180" s="93">
        <f>IF(W179&gt;AH179,W179-AH179,0)</f>
        <v>493.20116564044042</v>
      </c>
      <c r="W180" s="89">
        <f t="shared" si="272"/>
        <v>721.84448797785262</v>
      </c>
      <c r="X180" s="183"/>
      <c r="Y180" s="90">
        <v>671.79649072005452</v>
      </c>
      <c r="Z180" s="186"/>
      <c r="AA180" s="91">
        <v>600.15025610592784</v>
      </c>
      <c r="AB180" s="204"/>
      <c r="AC180" s="124">
        <f t="shared" si="295"/>
        <v>312.07813317508248</v>
      </c>
      <c r="AD180" s="93">
        <v>180</v>
      </c>
      <c r="AE180" s="201"/>
      <c r="AF180" s="124">
        <f t="shared" si="296"/>
        <v>135</v>
      </c>
      <c r="AG180" s="87">
        <v>0</v>
      </c>
      <c r="AH180" s="89">
        <f t="shared" si="231"/>
        <v>447.07813317508248</v>
      </c>
      <c r="AI180" s="133">
        <f t="shared" si="273"/>
        <v>-274.76635480277014</v>
      </c>
    </row>
    <row r="181" spans="1:35" x14ac:dyDescent="0.35">
      <c r="A181" s="92" t="s">
        <v>18</v>
      </c>
      <c r="B181" s="152">
        <v>271</v>
      </c>
      <c r="C181" s="155">
        <v>195</v>
      </c>
      <c r="D181" s="158">
        <v>190.8</v>
      </c>
      <c r="E181" s="161">
        <v>1.22</v>
      </c>
      <c r="F181" s="102" t="s">
        <v>1</v>
      </c>
      <c r="G181" s="66">
        <v>1267400</v>
      </c>
      <c r="H181" s="180">
        <v>1.3323702521662848E-4</v>
      </c>
      <c r="I181" s="67">
        <f>G181*H$181</f>
        <v>168.86460575955493</v>
      </c>
      <c r="J181" s="106">
        <f>IF(I181&gt;D181,I181-D181,0)</f>
        <v>0</v>
      </c>
      <c r="K181" s="107">
        <f>J181*$E$181</f>
        <v>0</v>
      </c>
      <c r="L181" s="149">
        <v>2.6372553572411018E-2</v>
      </c>
      <c r="M181" s="67">
        <f>I181*L$181</f>
        <v>4.4533908618779288</v>
      </c>
      <c r="N181" s="70">
        <f>M181*$E$181</f>
        <v>5.4331368514910734</v>
      </c>
      <c r="O181" s="67">
        <v>1.1473738974757648</v>
      </c>
      <c r="P181" s="70">
        <f>O181*$E$181</f>
        <v>1.399796154920433</v>
      </c>
      <c r="Q181" s="72">
        <v>0</v>
      </c>
      <c r="R181" s="72">
        <v>0</v>
      </c>
      <c r="S181" s="72">
        <f t="shared" si="230"/>
        <v>0</v>
      </c>
      <c r="T181" s="69">
        <f>S181*$E$181</f>
        <v>0</v>
      </c>
      <c r="U181" s="73">
        <v>16</v>
      </c>
      <c r="V181" s="74">
        <v>0</v>
      </c>
      <c r="W181" s="75">
        <f t="shared" si="272"/>
        <v>22.832933006411508</v>
      </c>
      <c r="X181" s="173">
        <v>20</v>
      </c>
      <c r="Y181" s="76">
        <v>8</v>
      </c>
      <c r="Z181" s="170">
        <v>0.57999999999999996</v>
      </c>
      <c r="AA181" s="77">
        <f>Y181*Z$181</f>
        <v>4.6399999999999997</v>
      </c>
      <c r="AB181" s="202">
        <v>1</v>
      </c>
      <c r="AC181" s="126">
        <f>AA181*AB$181</f>
        <v>4.6399999999999997</v>
      </c>
      <c r="AD181" s="78">
        <v>7.650819998320296</v>
      </c>
      <c r="AE181" s="199">
        <v>0.71</v>
      </c>
      <c r="AF181" s="126">
        <f>AD181*AE$181</f>
        <v>5.4320821988074099</v>
      </c>
      <c r="AG181" s="73">
        <v>0</v>
      </c>
      <c r="AH181" s="75">
        <f t="shared" si="231"/>
        <v>10.07208219880741</v>
      </c>
      <c r="AI181" s="132">
        <f t="shared" si="273"/>
        <v>-12.760850807604099</v>
      </c>
    </row>
    <row r="182" spans="1:35" x14ac:dyDescent="0.35">
      <c r="A182" s="64" t="s">
        <v>18</v>
      </c>
      <c r="B182" s="153"/>
      <c r="C182" s="156"/>
      <c r="D182" s="159"/>
      <c r="E182" s="162"/>
      <c r="F182" s="65" t="s">
        <v>2</v>
      </c>
      <c r="G182" s="66">
        <v>1288000.0000109999</v>
      </c>
      <c r="H182" s="178"/>
      <c r="I182" s="67">
        <f t="shared" ref="I182:I185" si="299">G182*H$181</f>
        <v>171.60928848048306</v>
      </c>
      <c r="J182" s="67">
        <f>I182-I181</f>
        <v>2.7446827209281253</v>
      </c>
      <c r="K182" s="70">
        <f t="shared" ref="K182:K185" si="300">J182*$E$181</f>
        <v>3.3485129195323129</v>
      </c>
      <c r="L182" s="150"/>
      <c r="M182" s="67">
        <f>I182*L$181</f>
        <v>4.5257751539748767</v>
      </c>
      <c r="N182" s="70">
        <f t="shared" ref="N182:N185" si="301">M182*$E$181</f>
        <v>5.5214456878493499</v>
      </c>
      <c r="O182" s="67">
        <v>1.1736188055452939</v>
      </c>
      <c r="P182" s="70">
        <f t="shared" ref="P182:P185" si="302">O182*$E$181</f>
        <v>1.4318149427652584</v>
      </c>
      <c r="Q182" s="72">
        <v>0</v>
      </c>
      <c r="R182" s="72">
        <v>5.5</v>
      </c>
      <c r="S182" s="72">
        <f t="shared" si="230"/>
        <v>5.5</v>
      </c>
      <c r="T182" s="70">
        <f t="shared" ref="T182:T185" si="303">S182*$E$181</f>
        <v>6.71</v>
      </c>
      <c r="U182" s="73"/>
      <c r="V182" s="78">
        <f>IF(W181&gt;AH181,W181-AH181,0)</f>
        <v>12.760850807604099</v>
      </c>
      <c r="W182" s="75">
        <f t="shared" si="272"/>
        <v>29.77262435775102</v>
      </c>
      <c r="X182" s="174"/>
      <c r="Y182" s="76">
        <v>10</v>
      </c>
      <c r="Z182" s="171"/>
      <c r="AA182" s="77">
        <f>Y182*Z$181</f>
        <v>5.8</v>
      </c>
      <c r="AB182" s="203"/>
      <c r="AC182" s="123">
        <f t="shared" ref="AC182:AC185" si="304">AA182*AB$181</f>
        <v>5.8</v>
      </c>
      <c r="AD182" s="78">
        <v>7.3168808308372215</v>
      </c>
      <c r="AE182" s="200"/>
      <c r="AF182" s="123">
        <f t="shared" ref="AF182:AF185" si="305">AD182*AE$181</f>
        <v>5.1949853898944269</v>
      </c>
      <c r="AG182" s="73">
        <v>0</v>
      </c>
      <c r="AH182" s="75">
        <f t="shared" si="231"/>
        <v>10.994985389894428</v>
      </c>
      <c r="AI182" s="132">
        <f t="shared" si="273"/>
        <v>-18.777638967856593</v>
      </c>
    </row>
    <row r="183" spans="1:35" x14ac:dyDescent="0.35">
      <c r="A183" s="64" t="s">
        <v>18</v>
      </c>
      <c r="B183" s="153"/>
      <c r="C183" s="156"/>
      <c r="D183" s="159"/>
      <c r="E183" s="162"/>
      <c r="F183" s="65" t="s">
        <v>3</v>
      </c>
      <c r="G183" s="66">
        <v>1305299.9999860001</v>
      </c>
      <c r="H183" s="178"/>
      <c r="I183" s="67">
        <f t="shared" si="299"/>
        <v>173.91428901339987</v>
      </c>
      <c r="J183" s="67">
        <f t="shared" ref="J183:J185" si="306">I183-I182</f>
        <v>2.3050005329168073</v>
      </c>
      <c r="K183" s="70">
        <f t="shared" si="300"/>
        <v>2.8121006501585049</v>
      </c>
      <c r="L183" s="150"/>
      <c r="M183" s="67">
        <f>I183*L$181</f>
        <v>4.5865639040136612</v>
      </c>
      <c r="N183" s="70">
        <f t="shared" si="301"/>
        <v>5.5956079628966666</v>
      </c>
      <c r="O183" s="67">
        <v>1.2485447919793775</v>
      </c>
      <c r="P183" s="70">
        <f t="shared" si="302"/>
        <v>1.5232246462148404</v>
      </c>
      <c r="Q183" s="72">
        <v>0</v>
      </c>
      <c r="R183" s="72">
        <v>4</v>
      </c>
      <c r="S183" s="72">
        <f t="shared" si="230"/>
        <v>4</v>
      </c>
      <c r="T183" s="70">
        <f t="shared" si="303"/>
        <v>4.88</v>
      </c>
      <c r="U183" s="73"/>
      <c r="V183" s="78">
        <f>IF(W182&gt;AH182,W182-AH182,0)</f>
        <v>18.777638967856593</v>
      </c>
      <c r="W183" s="75">
        <f t="shared" si="272"/>
        <v>33.588572227126605</v>
      </c>
      <c r="X183" s="174"/>
      <c r="Y183" s="76">
        <v>11</v>
      </c>
      <c r="Z183" s="171"/>
      <c r="AA183" s="77">
        <f>Y183*Z$181</f>
        <v>6.38</v>
      </c>
      <c r="AB183" s="203"/>
      <c r="AC183" s="123">
        <f t="shared" si="304"/>
        <v>6.38</v>
      </c>
      <c r="AD183" s="78">
        <v>6.9975172732369799</v>
      </c>
      <c r="AE183" s="200"/>
      <c r="AF183" s="123">
        <f t="shared" si="305"/>
        <v>4.9682372639982555</v>
      </c>
      <c r="AG183" s="73">
        <v>0</v>
      </c>
      <c r="AH183" s="75">
        <f t="shared" si="231"/>
        <v>11.348237263998255</v>
      </c>
      <c r="AI183" s="132">
        <f t="shared" si="273"/>
        <v>-22.240334963128348</v>
      </c>
    </row>
    <row r="184" spans="1:35" x14ac:dyDescent="0.35">
      <c r="A184" s="64" t="s">
        <v>18</v>
      </c>
      <c r="B184" s="153"/>
      <c r="C184" s="156"/>
      <c r="D184" s="159"/>
      <c r="E184" s="162"/>
      <c r="F184" s="65" t="s">
        <v>4</v>
      </c>
      <c r="G184" s="66">
        <v>1325099.9999929999</v>
      </c>
      <c r="H184" s="178"/>
      <c r="I184" s="67">
        <f t="shared" si="299"/>
        <v>176.55238211362175</v>
      </c>
      <c r="J184" s="67">
        <f t="shared" si="306"/>
        <v>2.6380931002218801</v>
      </c>
      <c r="K184" s="70">
        <f t="shared" si="300"/>
        <v>3.2184735822706938</v>
      </c>
      <c r="L184" s="150"/>
      <c r="M184" s="67">
        <f>I184*L$181</f>
        <v>4.6561371556282705</v>
      </c>
      <c r="N184" s="70">
        <f t="shared" si="301"/>
        <v>5.68048732986649</v>
      </c>
      <c r="O184" s="67">
        <v>1.3511154526586284</v>
      </c>
      <c r="P184" s="70">
        <f t="shared" si="302"/>
        <v>1.6483608522435267</v>
      </c>
      <c r="Q184" s="72">
        <v>0</v>
      </c>
      <c r="R184" s="72">
        <v>2</v>
      </c>
      <c r="S184" s="72">
        <f t="shared" si="230"/>
        <v>2</v>
      </c>
      <c r="T184" s="70">
        <f t="shared" si="303"/>
        <v>2.44</v>
      </c>
      <c r="U184" s="73"/>
      <c r="V184" s="78">
        <f>IF(W183&gt;AH183,W183-AH183,0)</f>
        <v>22.240334963128348</v>
      </c>
      <c r="W184" s="75">
        <f t="shared" si="272"/>
        <v>35.227656727509057</v>
      </c>
      <c r="X184" s="174"/>
      <c r="Y184" s="76">
        <v>13.02047619047619</v>
      </c>
      <c r="Z184" s="171"/>
      <c r="AA184" s="77">
        <f>Y184*Z$181</f>
        <v>7.5518761904761895</v>
      </c>
      <c r="AB184" s="203"/>
      <c r="AC184" s="123">
        <f t="shared" si="304"/>
        <v>7.5518761904761895</v>
      </c>
      <c r="AD184" s="78">
        <v>6.6920931365841492</v>
      </c>
      <c r="AE184" s="200"/>
      <c r="AF184" s="123">
        <f t="shared" si="305"/>
        <v>4.7513861269747455</v>
      </c>
      <c r="AG184" s="73">
        <v>0</v>
      </c>
      <c r="AH184" s="75">
        <f t="shared" si="231"/>
        <v>12.303262317450935</v>
      </c>
      <c r="AI184" s="132">
        <f t="shared" si="273"/>
        <v>-22.92439441005812</v>
      </c>
    </row>
    <row r="185" spans="1:35" x14ac:dyDescent="0.35">
      <c r="A185" s="79" t="s">
        <v>18</v>
      </c>
      <c r="B185" s="154"/>
      <c r="C185" s="157"/>
      <c r="D185" s="160"/>
      <c r="E185" s="163"/>
      <c r="F185" s="80" t="s">
        <v>40</v>
      </c>
      <c r="G185" s="81">
        <v>1343700.000001</v>
      </c>
      <c r="H185" s="179"/>
      <c r="I185" s="82">
        <f t="shared" si="299"/>
        <v>179.03059078371692</v>
      </c>
      <c r="J185" s="82">
        <f t="shared" si="306"/>
        <v>2.4782086700951709</v>
      </c>
      <c r="K185" s="83">
        <f t="shared" si="300"/>
        <v>3.0234145775161085</v>
      </c>
      <c r="L185" s="151"/>
      <c r="M185" s="82">
        <f>I185*L$181</f>
        <v>4.7214938465439689</v>
      </c>
      <c r="N185" s="83">
        <f t="shared" si="301"/>
        <v>5.7602224927836421</v>
      </c>
      <c r="O185" s="82">
        <v>1.4688982296552706</v>
      </c>
      <c r="P185" s="83">
        <f t="shared" si="302"/>
        <v>1.7920558401794302</v>
      </c>
      <c r="Q185" s="85">
        <v>0</v>
      </c>
      <c r="R185" s="85">
        <v>0</v>
      </c>
      <c r="S185" s="85">
        <f t="shared" si="230"/>
        <v>0</v>
      </c>
      <c r="T185" s="86">
        <f t="shared" si="303"/>
        <v>0</v>
      </c>
      <c r="U185" s="87"/>
      <c r="V185" s="93">
        <f>IF(W184&gt;AH184,W184-AH184,0)</f>
        <v>22.92439441005812</v>
      </c>
      <c r="W185" s="89">
        <f t="shared" si="272"/>
        <v>33.500087320537304</v>
      </c>
      <c r="X185" s="175"/>
      <c r="Y185" s="90">
        <v>13.02047619047619</v>
      </c>
      <c r="Z185" s="172"/>
      <c r="AA185" s="91">
        <f>Y185*Z$181</f>
        <v>7.5518761904761895</v>
      </c>
      <c r="AB185" s="204"/>
      <c r="AC185" s="124">
        <f t="shared" si="304"/>
        <v>7.5518761904761895</v>
      </c>
      <c r="AD185" s="93">
        <v>6.4</v>
      </c>
      <c r="AE185" s="201"/>
      <c r="AF185" s="124">
        <f t="shared" si="305"/>
        <v>4.5439999999999996</v>
      </c>
      <c r="AG185" s="87">
        <v>0</v>
      </c>
      <c r="AH185" s="89">
        <f t="shared" si="231"/>
        <v>12.09587619047619</v>
      </c>
      <c r="AI185" s="133">
        <f t="shared" si="273"/>
        <v>-21.404211130061114</v>
      </c>
    </row>
    <row r="186" spans="1:35" x14ac:dyDescent="0.35">
      <c r="A186" s="92" t="s">
        <v>19</v>
      </c>
      <c r="B186" s="152">
        <v>2576</v>
      </c>
      <c r="C186" s="155">
        <v>507</v>
      </c>
      <c r="D186" s="158">
        <v>398.7</v>
      </c>
      <c r="E186" s="161">
        <v>1.18</v>
      </c>
      <c r="F186" s="102" t="s">
        <v>1</v>
      </c>
      <c r="G186" s="66">
        <v>1267400</v>
      </c>
      <c r="H186" s="180">
        <v>2.9296154417292634E-4</v>
      </c>
      <c r="I186" s="67">
        <f>G186*H$186</f>
        <v>371.29946108476685</v>
      </c>
      <c r="J186" s="106">
        <f>IF(I186&gt;D186,I186-D186,0)</f>
        <v>0</v>
      </c>
      <c r="K186" s="107">
        <f>J186*$E$186</f>
        <v>0</v>
      </c>
      <c r="L186" s="149">
        <v>2.8721904444359035E-2</v>
      </c>
      <c r="M186" s="67">
        <f>I186*L$186</f>
        <v>10.66442764151868</v>
      </c>
      <c r="N186" s="70">
        <f>M186*$E$186</f>
        <v>12.584024616992041</v>
      </c>
      <c r="O186" s="67">
        <v>3.3583003474825421</v>
      </c>
      <c r="P186" s="70">
        <f>O186*$E$186</f>
        <v>3.9627944100293995</v>
      </c>
      <c r="Q186" s="103">
        <v>82.3</v>
      </c>
      <c r="R186" s="72">
        <v>2.76</v>
      </c>
      <c r="S186" s="72">
        <f t="shared" si="230"/>
        <v>85.06</v>
      </c>
      <c r="T186" s="70">
        <f>S186*$E$186</f>
        <v>100.3708</v>
      </c>
      <c r="U186" s="73">
        <v>36</v>
      </c>
      <c r="V186" s="74">
        <v>0</v>
      </c>
      <c r="W186" s="75">
        <f t="shared" si="272"/>
        <v>152.91761902702143</v>
      </c>
      <c r="X186" s="164" t="s">
        <v>72</v>
      </c>
      <c r="Y186" s="76">
        <v>267.84000000000003</v>
      </c>
      <c r="Z186" s="170">
        <v>0.97</v>
      </c>
      <c r="AA186" s="77">
        <f>Y186*0.82*Z$186</f>
        <v>213.03993600000001</v>
      </c>
      <c r="AB186" s="202">
        <v>0.18</v>
      </c>
      <c r="AC186" s="126">
        <f>AA186*AB$186</f>
        <v>38.34718848</v>
      </c>
      <c r="AD186" s="74">
        <v>0</v>
      </c>
      <c r="AE186" s="199"/>
      <c r="AF186" s="127">
        <f>AD186*AE$186</f>
        <v>0</v>
      </c>
      <c r="AG186" s="73">
        <v>0</v>
      </c>
      <c r="AH186" s="75">
        <f t="shared" si="231"/>
        <v>38.34718848</v>
      </c>
      <c r="AI186" s="132">
        <f t="shared" si="273"/>
        <v>-114.57043054702143</v>
      </c>
    </row>
    <row r="187" spans="1:35" x14ac:dyDescent="0.35">
      <c r="A187" s="64" t="s">
        <v>19</v>
      </c>
      <c r="B187" s="153"/>
      <c r="C187" s="156"/>
      <c r="D187" s="159"/>
      <c r="E187" s="162"/>
      <c r="F187" s="65" t="s">
        <v>2</v>
      </c>
      <c r="G187" s="66">
        <v>1288000.0000109999</v>
      </c>
      <c r="H187" s="178"/>
      <c r="I187" s="67">
        <f t="shared" ref="I187:I190" si="307">G187*H$186</f>
        <v>377.33446889795164</v>
      </c>
      <c r="J187" s="67">
        <f>I187-I186</f>
        <v>6.0350078131847908</v>
      </c>
      <c r="K187" s="70">
        <f t="shared" ref="K187:K190" si="308">J187*$E$186</f>
        <v>7.1213092195580527</v>
      </c>
      <c r="L187" s="150"/>
      <c r="M187" s="67">
        <f>I187*L$186</f>
        <v>10.837764559249933</v>
      </c>
      <c r="N187" s="70">
        <f t="shared" ref="N187:N190" si="309">M187*$E$186</f>
        <v>12.788562179914921</v>
      </c>
      <c r="O187" s="67">
        <v>3.5856551971186028</v>
      </c>
      <c r="P187" s="70">
        <f t="shared" ref="P187:P190" si="310">O187*$E$186</f>
        <v>4.2310731325999509</v>
      </c>
      <c r="Q187" s="72">
        <v>0</v>
      </c>
      <c r="R187" s="72">
        <v>1.3</v>
      </c>
      <c r="S187" s="72">
        <f t="shared" si="230"/>
        <v>1.3</v>
      </c>
      <c r="T187" s="70">
        <f t="shared" ref="T187:T190" si="311">S187*$E$186</f>
        <v>1.534</v>
      </c>
      <c r="U187" s="73"/>
      <c r="V187" s="78">
        <f>IF(W186&gt;AH186,W186-AH186,0)</f>
        <v>114.57043054702143</v>
      </c>
      <c r="W187" s="75">
        <f t="shared" si="272"/>
        <v>140.24537507909434</v>
      </c>
      <c r="X187" s="165"/>
      <c r="Y187" s="76">
        <v>225.99</v>
      </c>
      <c r="Z187" s="171"/>
      <c r="AA187" s="77">
        <f>Y187*0.82*Z$186</f>
        <v>179.75244599999999</v>
      </c>
      <c r="AB187" s="203"/>
      <c r="AC187" s="123">
        <f t="shared" ref="AC187:AC190" si="312">AA187*AB$186</f>
        <v>32.355440279999996</v>
      </c>
      <c r="AD187" s="74">
        <v>0</v>
      </c>
      <c r="AE187" s="200"/>
      <c r="AF187" s="107">
        <f t="shared" ref="AF187:AF190" si="313">AD187*AE$186</f>
        <v>0</v>
      </c>
      <c r="AG187" s="73">
        <v>0</v>
      </c>
      <c r="AH187" s="75">
        <f t="shared" si="231"/>
        <v>32.355440279999996</v>
      </c>
      <c r="AI187" s="132">
        <f t="shared" si="273"/>
        <v>-107.88993479909435</v>
      </c>
    </row>
    <row r="188" spans="1:35" x14ac:dyDescent="0.35">
      <c r="A188" s="64" t="s">
        <v>19</v>
      </c>
      <c r="B188" s="153"/>
      <c r="C188" s="156"/>
      <c r="D188" s="159"/>
      <c r="E188" s="162"/>
      <c r="F188" s="65" t="s">
        <v>3</v>
      </c>
      <c r="G188" s="66">
        <v>1305299.9999860001</v>
      </c>
      <c r="H188" s="178"/>
      <c r="I188" s="67">
        <f t="shared" si="307"/>
        <v>382.40270360481935</v>
      </c>
      <c r="J188" s="67">
        <f t="shared" ref="J188:J190" si="314">I188-I187</f>
        <v>5.0682347068677132</v>
      </c>
      <c r="K188" s="70">
        <f t="shared" si="308"/>
        <v>5.9805169541039014</v>
      </c>
      <c r="L188" s="150"/>
      <c r="M188" s="67">
        <f>I188*L$186</f>
        <v>10.983333912202172</v>
      </c>
      <c r="N188" s="70">
        <f t="shared" si="309"/>
        <v>12.960334016398562</v>
      </c>
      <c r="O188" s="67">
        <v>3.7989317607399897</v>
      </c>
      <c r="P188" s="70">
        <f t="shared" si="310"/>
        <v>4.4827394776731877</v>
      </c>
      <c r="Q188" s="72">
        <v>0</v>
      </c>
      <c r="R188" s="72">
        <v>0</v>
      </c>
      <c r="S188" s="72">
        <f t="shared" si="230"/>
        <v>0</v>
      </c>
      <c r="T188" s="69">
        <f t="shared" si="311"/>
        <v>0</v>
      </c>
      <c r="U188" s="73"/>
      <c r="V188" s="78">
        <f>IF(W187&gt;AH187,W187-AH187,0)</f>
        <v>107.88993479909435</v>
      </c>
      <c r="W188" s="75">
        <f t="shared" si="272"/>
        <v>131.31352524727001</v>
      </c>
      <c r="X188" s="165"/>
      <c r="Y188" s="76">
        <v>244.25520000000006</v>
      </c>
      <c r="Z188" s="171"/>
      <c r="AA188" s="77">
        <f>Y188*0.82*Z$186</f>
        <v>194.28058608000003</v>
      </c>
      <c r="AB188" s="203"/>
      <c r="AC188" s="123">
        <f t="shared" si="312"/>
        <v>34.970505494400008</v>
      </c>
      <c r="AD188" s="74">
        <v>0</v>
      </c>
      <c r="AE188" s="200"/>
      <c r="AF188" s="107">
        <f t="shared" si="313"/>
        <v>0</v>
      </c>
      <c r="AG188" s="73">
        <v>0</v>
      </c>
      <c r="AH188" s="75">
        <f t="shared" si="231"/>
        <v>34.970505494400008</v>
      </c>
      <c r="AI188" s="132">
        <f t="shared" si="273"/>
        <v>-96.343019752869992</v>
      </c>
    </row>
    <row r="189" spans="1:35" x14ac:dyDescent="0.35">
      <c r="A189" s="64" t="s">
        <v>19</v>
      </c>
      <c r="B189" s="153"/>
      <c r="C189" s="156"/>
      <c r="D189" s="159"/>
      <c r="E189" s="162"/>
      <c r="F189" s="65" t="s">
        <v>4</v>
      </c>
      <c r="G189" s="66">
        <v>1325099.9999929999</v>
      </c>
      <c r="H189" s="178"/>
      <c r="I189" s="67">
        <f t="shared" si="307"/>
        <v>388.20334218149395</v>
      </c>
      <c r="J189" s="67">
        <f t="shared" si="314"/>
        <v>5.8006385766746007</v>
      </c>
      <c r="K189" s="70">
        <f t="shared" si="308"/>
        <v>6.8447535204760284</v>
      </c>
      <c r="L189" s="150"/>
      <c r="M189" s="67">
        <f>I189*L$186</f>
        <v>11.149939299117682</v>
      </c>
      <c r="N189" s="70">
        <f t="shared" si="309"/>
        <v>13.156928372958864</v>
      </c>
      <c r="O189" s="67">
        <v>4.0066370211321676</v>
      </c>
      <c r="P189" s="70">
        <f t="shared" si="310"/>
        <v>4.7278316849359578</v>
      </c>
      <c r="Q189" s="72">
        <v>0</v>
      </c>
      <c r="R189" s="72">
        <v>2.76</v>
      </c>
      <c r="S189" s="72">
        <f t="shared" si="230"/>
        <v>2.76</v>
      </c>
      <c r="T189" s="70">
        <f t="shared" si="311"/>
        <v>3.2567999999999997</v>
      </c>
      <c r="U189" s="73"/>
      <c r="V189" s="78">
        <f>IF(W188&gt;AH188,W188-AH188,0)</f>
        <v>96.343019752869992</v>
      </c>
      <c r="W189" s="75">
        <f t="shared" si="272"/>
        <v>124.32933333124083</v>
      </c>
      <c r="X189" s="165"/>
      <c r="Y189" s="76">
        <v>244.25520000000006</v>
      </c>
      <c r="Z189" s="171"/>
      <c r="AA189" s="77">
        <f>Y189*0.82*Z$186</f>
        <v>194.28058608000003</v>
      </c>
      <c r="AB189" s="203"/>
      <c r="AC189" s="123">
        <f t="shared" si="312"/>
        <v>34.970505494400008</v>
      </c>
      <c r="AD189" s="74">
        <v>0</v>
      </c>
      <c r="AE189" s="200"/>
      <c r="AF189" s="107">
        <f t="shared" si="313"/>
        <v>0</v>
      </c>
      <c r="AG189" s="73">
        <v>0</v>
      </c>
      <c r="AH189" s="75">
        <f t="shared" si="231"/>
        <v>34.970505494400008</v>
      </c>
      <c r="AI189" s="132">
        <f t="shared" si="273"/>
        <v>-89.358827836840817</v>
      </c>
    </row>
    <row r="190" spans="1:35" x14ac:dyDescent="0.35">
      <c r="A190" s="79" t="s">
        <v>19</v>
      </c>
      <c r="B190" s="154"/>
      <c r="C190" s="157"/>
      <c r="D190" s="160"/>
      <c r="E190" s="163"/>
      <c r="F190" s="80" t="s">
        <v>40</v>
      </c>
      <c r="G190" s="81">
        <v>1343700.000001</v>
      </c>
      <c r="H190" s="179"/>
      <c r="I190" s="82">
        <f t="shared" si="307"/>
        <v>393.65242690545409</v>
      </c>
      <c r="J190" s="82">
        <f t="shared" si="314"/>
        <v>5.4490847239601408</v>
      </c>
      <c r="K190" s="83">
        <f t="shared" si="308"/>
        <v>6.4299199742729654</v>
      </c>
      <c r="L190" s="151"/>
      <c r="M190" s="82">
        <f>I190*L$186</f>
        <v>11.306447389868483</v>
      </c>
      <c r="N190" s="83">
        <f t="shared" si="309"/>
        <v>13.341607920044808</v>
      </c>
      <c r="O190" s="82">
        <v>4.209103182976575</v>
      </c>
      <c r="P190" s="83">
        <f t="shared" si="310"/>
        <v>4.9667417559123583</v>
      </c>
      <c r="Q190" s="85">
        <v>0</v>
      </c>
      <c r="R190" s="85">
        <v>0</v>
      </c>
      <c r="S190" s="85">
        <f t="shared" si="230"/>
        <v>0</v>
      </c>
      <c r="T190" s="86">
        <f t="shared" si="311"/>
        <v>0</v>
      </c>
      <c r="U190" s="87"/>
      <c r="V190" s="93">
        <f>IF(W189&gt;AH189,W189-AH189,0)</f>
        <v>89.358827836840817</v>
      </c>
      <c r="W190" s="89">
        <f t="shared" si="272"/>
        <v>114.09709748707095</v>
      </c>
      <c r="X190" s="166"/>
      <c r="Y190" s="90">
        <v>244.25520000000006</v>
      </c>
      <c r="Z190" s="172"/>
      <c r="AA190" s="91">
        <f>Y190*0.82*Z$186</f>
        <v>194.28058608000003</v>
      </c>
      <c r="AB190" s="204"/>
      <c r="AC190" s="124">
        <f t="shared" si="312"/>
        <v>34.970505494400008</v>
      </c>
      <c r="AD190" s="88">
        <v>0</v>
      </c>
      <c r="AE190" s="201"/>
      <c r="AF190" s="125">
        <f t="shared" si="313"/>
        <v>0</v>
      </c>
      <c r="AG190" s="87">
        <v>0</v>
      </c>
      <c r="AH190" s="89">
        <f t="shared" si="231"/>
        <v>34.970505494400008</v>
      </c>
      <c r="AI190" s="133">
        <f t="shared" si="273"/>
        <v>-79.126591992670939</v>
      </c>
    </row>
    <row r="191" spans="1:35" x14ac:dyDescent="0.35">
      <c r="A191" s="92" t="s">
        <v>20</v>
      </c>
      <c r="B191" s="152">
        <v>412</v>
      </c>
      <c r="C191" s="155">
        <v>123</v>
      </c>
      <c r="D191" s="158">
        <v>91.2</v>
      </c>
      <c r="E191" s="161">
        <v>1.21</v>
      </c>
      <c r="F191" s="102" t="s">
        <v>1</v>
      </c>
      <c r="G191" s="66">
        <v>1267400</v>
      </c>
      <c r="H191" s="180">
        <v>7.3803656335996712E-5</v>
      </c>
      <c r="I191" s="67">
        <f>G191*H$191</f>
        <v>93.538754040242239</v>
      </c>
      <c r="J191" s="67">
        <f>I191-D191</f>
        <v>2.338754040242236</v>
      </c>
      <c r="K191" s="70">
        <f>J191*$E$191</f>
        <v>2.8298923886931053</v>
      </c>
      <c r="L191" s="149">
        <v>2.2531020496999232E-2</v>
      </c>
      <c r="M191" s="67">
        <f>I191*L$191</f>
        <v>2.1075235845444675</v>
      </c>
      <c r="N191" s="70">
        <f>M191*$E$191</f>
        <v>2.5501035372988055</v>
      </c>
      <c r="O191" s="67">
        <v>0.23497228312384094</v>
      </c>
      <c r="P191" s="70">
        <f>O191*$E$191</f>
        <v>0.28431646257984755</v>
      </c>
      <c r="Q191" s="103">
        <v>1.6</v>
      </c>
      <c r="R191" s="72">
        <v>0</v>
      </c>
      <c r="S191" s="72">
        <f t="shared" si="230"/>
        <v>1.6</v>
      </c>
      <c r="T191" s="70">
        <f>S191*$E$191</f>
        <v>1.9359999999999999</v>
      </c>
      <c r="U191" s="73">
        <v>19</v>
      </c>
      <c r="V191" s="74">
        <v>0</v>
      </c>
      <c r="W191" s="75">
        <f t="shared" si="272"/>
        <v>26.600312388571759</v>
      </c>
      <c r="X191" s="173">
        <v>20</v>
      </c>
      <c r="Y191" s="95">
        <v>0</v>
      </c>
      <c r="Z191" s="170">
        <v>0.75</v>
      </c>
      <c r="AA191" s="96">
        <f>Y191*Z$191</f>
        <v>0</v>
      </c>
      <c r="AB191" s="212">
        <v>1</v>
      </c>
      <c r="AC191" s="127">
        <f>AA191*AB$191</f>
        <v>0</v>
      </c>
      <c r="AD191" s="78">
        <v>26</v>
      </c>
      <c r="AE191" s="199">
        <v>0.3</v>
      </c>
      <c r="AF191" s="126">
        <f>AD191*AE$191</f>
        <v>7.8</v>
      </c>
      <c r="AG191" s="73">
        <v>0</v>
      </c>
      <c r="AH191" s="75">
        <f t="shared" si="231"/>
        <v>7.8</v>
      </c>
      <c r="AI191" s="132">
        <f t="shared" si="273"/>
        <v>-18.800312388571758</v>
      </c>
    </row>
    <row r="192" spans="1:35" x14ac:dyDescent="0.35">
      <c r="A192" s="64" t="s">
        <v>20</v>
      </c>
      <c r="B192" s="153"/>
      <c r="C192" s="156"/>
      <c r="D192" s="159"/>
      <c r="E192" s="162"/>
      <c r="F192" s="65" t="s">
        <v>2</v>
      </c>
      <c r="G192" s="66">
        <v>1288000.0000109999</v>
      </c>
      <c r="H192" s="178"/>
      <c r="I192" s="67">
        <f t="shared" ref="I192:I195" si="315">G192*H$191</f>
        <v>95.059109361575594</v>
      </c>
      <c r="J192" s="67">
        <f>I192-I191</f>
        <v>1.5203553213333549</v>
      </c>
      <c r="K192" s="70">
        <f t="shared" ref="K192:K195" si="316">J192*$E$191</f>
        <v>1.8396299388133595</v>
      </c>
      <c r="L192" s="150"/>
      <c r="M192" s="67">
        <f>I192*L$191</f>
        <v>2.1417787414521512</v>
      </c>
      <c r="N192" s="70">
        <f t="shared" ref="N192:N195" si="317">M192*$E$191</f>
        <v>2.5915522771571027</v>
      </c>
      <c r="O192" s="67">
        <v>0.28803616505482149</v>
      </c>
      <c r="P192" s="70">
        <f t="shared" ref="P192:P195" si="318">O192*$E$191</f>
        <v>0.34852375971633398</v>
      </c>
      <c r="Q192" s="72">
        <v>0</v>
      </c>
      <c r="R192" s="72">
        <v>0</v>
      </c>
      <c r="S192" s="72">
        <f t="shared" si="230"/>
        <v>0</v>
      </c>
      <c r="T192" s="69">
        <f t="shared" ref="T192:T195" si="319">S192*$E$191</f>
        <v>0</v>
      </c>
      <c r="U192" s="73"/>
      <c r="V192" s="78">
        <f>IF(W191&gt;AH191,W191-AH191,0)</f>
        <v>18.800312388571758</v>
      </c>
      <c r="W192" s="75">
        <f t="shared" si="272"/>
        <v>23.580018364258557</v>
      </c>
      <c r="X192" s="174"/>
      <c r="Y192" s="76">
        <v>10</v>
      </c>
      <c r="Z192" s="171"/>
      <c r="AA192" s="77">
        <f>Y192*Z$191</f>
        <v>7.5</v>
      </c>
      <c r="AB192" s="210"/>
      <c r="AC192" s="123">
        <f t="shared" ref="AC192:AC195" si="320">AA192*AB$191</f>
        <v>7.5</v>
      </c>
      <c r="AD192" s="78">
        <v>29</v>
      </c>
      <c r="AE192" s="200"/>
      <c r="AF192" s="123">
        <f t="shared" ref="AF192:AF195" si="321">AD192*AE$191</f>
        <v>8.6999999999999993</v>
      </c>
      <c r="AG192" s="73">
        <v>0</v>
      </c>
      <c r="AH192" s="75">
        <f t="shared" si="231"/>
        <v>16.2</v>
      </c>
      <c r="AI192" s="132">
        <f t="shared" si="273"/>
        <v>-7.3800183642585573</v>
      </c>
    </row>
    <row r="193" spans="1:35" x14ac:dyDescent="0.35">
      <c r="A193" s="64" t="s">
        <v>20</v>
      </c>
      <c r="B193" s="153"/>
      <c r="C193" s="156"/>
      <c r="D193" s="159"/>
      <c r="E193" s="162"/>
      <c r="F193" s="65" t="s">
        <v>3</v>
      </c>
      <c r="G193" s="66">
        <v>1305299.9999860001</v>
      </c>
      <c r="H193" s="178"/>
      <c r="I193" s="67">
        <f t="shared" si="315"/>
        <v>96.335912614343272</v>
      </c>
      <c r="J193" s="67">
        <f t="shared" ref="J193:J195" si="322">I193-I192</f>
        <v>1.276803252767678</v>
      </c>
      <c r="K193" s="70">
        <f t="shared" si="316"/>
        <v>1.5449319358488904</v>
      </c>
      <c r="L193" s="150"/>
      <c r="M193" s="67">
        <f>I193*L$191</f>
        <v>2.170546421710895</v>
      </c>
      <c r="N193" s="70">
        <f t="shared" si="317"/>
        <v>2.626361170270183</v>
      </c>
      <c r="O193" s="67">
        <v>0.35095706198511767</v>
      </c>
      <c r="P193" s="70">
        <f t="shared" si="318"/>
        <v>0.42465804500199239</v>
      </c>
      <c r="Q193" s="72">
        <v>0</v>
      </c>
      <c r="R193" s="72">
        <v>1</v>
      </c>
      <c r="S193" s="72">
        <f t="shared" si="230"/>
        <v>1</v>
      </c>
      <c r="T193" s="70">
        <f t="shared" si="319"/>
        <v>1.21</v>
      </c>
      <c r="U193" s="73"/>
      <c r="V193" s="78">
        <f>IF(W192&gt;AH192,W192-AH192,0)</f>
        <v>7.3800183642585573</v>
      </c>
      <c r="W193" s="75">
        <f t="shared" si="272"/>
        <v>13.185969515379622</v>
      </c>
      <c r="X193" s="174"/>
      <c r="Y193" s="76">
        <v>13</v>
      </c>
      <c r="Z193" s="171"/>
      <c r="AA193" s="77">
        <f>Y193*Z$191</f>
        <v>9.75</v>
      </c>
      <c r="AB193" s="210"/>
      <c r="AC193" s="123">
        <f t="shared" si="320"/>
        <v>9.75</v>
      </c>
      <c r="AD193" s="78">
        <v>31</v>
      </c>
      <c r="AE193" s="200"/>
      <c r="AF193" s="123">
        <f t="shared" si="321"/>
        <v>9.2999999999999989</v>
      </c>
      <c r="AG193" s="73">
        <v>0</v>
      </c>
      <c r="AH193" s="75">
        <f t="shared" si="231"/>
        <v>19.049999999999997</v>
      </c>
      <c r="AI193" s="132">
        <f t="shared" si="273"/>
        <v>5.8640304846203755</v>
      </c>
    </row>
    <row r="194" spans="1:35" x14ac:dyDescent="0.35">
      <c r="A194" s="64" t="s">
        <v>20</v>
      </c>
      <c r="B194" s="153"/>
      <c r="C194" s="156"/>
      <c r="D194" s="159"/>
      <c r="E194" s="162"/>
      <c r="F194" s="65" t="s">
        <v>4</v>
      </c>
      <c r="G194" s="66">
        <v>1325099.9999929999</v>
      </c>
      <c r="H194" s="178"/>
      <c r="I194" s="67">
        <f t="shared" si="315"/>
        <v>97.797225010312616</v>
      </c>
      <c r="J194" s="67">
        <f t="shared" si="322"/>
        <v>1.4613123959693439</v>
      </c>
      <c r="K194" s="70">
        <f t="shared" si="316"/>
        <v>1.7681879991229061</v>
      </c>
      <c r="L194" s="150"/>
      <c r="M194" s="67">
        <f>I194*L$191</f>
        <v>2.2034712812569994</v>
      </c>
      <c r="N194" s="70">
        <f t="shared" si="317"/>
        <v>2.6662002503209692</v>
      </c>
      <c r="O194" s="67">
        <v>0.41798432857469303</v>
      </c>
      <c r="P194" s="70">
        <f t="shared" si="318"/>
        <v>0.5057610375753786</v>
      </c>
      <c r="Q194" s="72">
        <v>0</v>
      </c>
      <c r="R194" s="72">
        <v>2</v>
      </c>
      <c r="S194" s="72">
        <f t="shared" si="230"/>
        <v>2</v>
      </c>
      <c r="T194" s="70">
        <f t="shared" si="319"/>
        <v>2.42</v>
      </c>
      <c r="U194" s="73"/>
      <c r="V194" s="74">
        <f>IF(W193&gt;AH193,W193-AH193,0)</f>
        <v>0</v>
      </c>
      <c r="W194" s="75">
        <f t="shared" si="272"/>
        <v>7.3601492870192544</v>
      </c>
      <c r="X194" s="174"/>
      <c r="Y194" s="76">
        <v>17</v>
      </c>
      <c r="Z194" s="171"/>
      <c r="AA194" s="77">
        <f>Y194*Z$191</f>
        <v>12.75</v>
      </c>
      <c r="AB194" s="210"/>
      <c r="AC194" s="123">
        <f t="shared" si="320"/>
        <v>12.75</v>
      </c>
      <c r="AD194" s="78">
        <v>34</v>
      </c>
      <c r="AE194" s="200"/>
      <c r="AF194" s="123">
        <f t="shared" si="321"/>
        <v>10.199999999999999</v>
      </c>
      <c r="AG194" s="73">
        <v>0</v>
      </c>
      <c r="AH194" s="75">
        <f t="shared" si="231"/>
        <v>22.95</v>
      </c>
      <c r="AI194" s="132">
        <f t="shared" si="273"/>
        <v>15.589850712980745</v>
      </c>
    </row>
    <row r="195" spans="1:35" ht="15" thickBot="1" x14ac:dyDescent="0.4">
      <c r="A195" s="111" t="s">
        <v>20</v>
      </c>
      <c r="B195" s="190"/>
      <c r="C195" s="191"/>
      <c r="D195" s="198"/>
      <c r="E195" s="189"/>
      <c r="F195" s="112" t="s">
        <v>40</v>
      </c>
      <c r="G195" s="113">
        <v>1343700.000001</v>
      </c>
      <c r="H195" s="205"/>
      <c r="I195" s="114">
        <f t="shared" si="315"/>
        <v>99.169973018752586</v>
      </c>
      <c r="J195" s="114">
        <f t="shared" si="322"/>
        <v>1.3727480084399701</v>
      </c>
      <c r="K195" s="115">
        <f t="shared" si="316"/>
        <v>1.6610250902123638</v>
      </c>
      <c r="L195" s="206"/>
      <c r="M195" s="114">
        <f>I195*L$191</f>
        <v>2.2344006947723751</v>
      </c>
      <c r="N195" s="115">
        <f t="shared" si="317"/>
        <v>2.703624840674574</v>
      </c>
      <c r="O195" s="114">
        <v>0.48490785871829067</v>
      </c>
      <c r="P195" s="115">
        <f t="shared" si="318"/>
        <v>0.58673850904913172</v>
      </c>
      <c r="Q195" s="116">
        <v>0</v>
      </c>
      <c r="R195" s="116">
        <v>0</v>
      </c>
      <c r="S195" s="116">
        <f t="shared" si="230"/>
        <v>0</v>
      </c>
      <c r="T195" s="117">
        <f t="shared" si="319"/>
        <v>0</v>
      </c>
      <c r="U195" s="118"/>
      <c r="V195" s="119">
        <f>IF(W194&gt;AH194,W194-AH194,0)</f>
        <v>0</v>
      </c>
      <c r="W195" s="120">
        <f t="shared" si="272"/>
        <v>4.9513884399360695</v>
      </c>
      <c r="X195" s="192"/>
      <c r="Y195" s="121">
        <v>57</v>
      </c>
      <c r="Z195" s="194"/>
      <c r="AA195" s="122">
        <f>Y195*Z$191</f>
        <v>42.75</v>
      </c>
      <c r="AB195" s="214"/>
      <c r="AC195" s="128">
        <f t="shared" si="320"/>
        <v>42.75</v>
      </c>
      <c r="AD195" s="130">
        <v>38</v>
      </c>
      <c r="AE195" s="213"/>
      <c r="AF195" s="128">
        <f t="shared" si="321"/>
        <v>11.4</v>
      </c>
      <c r="AG195" s="118">
        <v>0</v>
      </c>
      <c r="AH195" s="120">
        <f t="shared" si="231"/>
        <v>54.15</v>
      </c>
      <c r="AI195" s="139">
        <f t="shared" si="273"/>
        <v>49.198611560063931</v>
      </c>
    </row>
    <row r="196" spans="1:35" ht="15" thickTop="1" x14ac:dyDescent="0.35"/>
  </sheetData>
  <sheetProtection sheet="1" objects="1" scenarios="1" pivotTables="0"/>
  <mergeCells count="383">
    <mergeCell ref="B4:E4"/>
    <mergeCell ref="G4:W4"/>
    <mergeCell ref="X4:AH4"/>
    <mergeCell ref="AE176:AE180"/>
    <mergeCell ref="AE181:AE185"/>
    <mergeCell ref="AE6:AE10"/>
    <mergeCell ref="AE11:AE15"/>
    <mergeCell ref="AE31:AE35"/>
    <mergeCell ref="AE36:AE40"/>
    <mergeCell ref="AE41:AE45"/>
    <mergeCell ref="AE46:AE50"/>
    <mergeCell ref="AE51:AE55"/>
    <mergeCell ref="AE56:AE60"/>
    <mergeCell ref="AE61:AE65"/>
    <mergeCell ref="AE66:AE70"/>
    <mergeCell ref="AE71:AE75"/>
    <mergeCell ref="AE76:AE80"/>
    <mergeCell ref="AE81:AE85"/>
    <mergeCell ref="AE86:AE90"/>
    <mergeCell ref="AE91:AE95"/>
    <mergeCell ref="AE96:AE100"/>
    <mergeCell ref="AE101:AE105"/>
    <mergeCell ref="AB176:AB180"/>
    <mergeCell ref="AB76:AB80"/>
    <mergeCell ref="B16:B20"/>
    <mergeCell ref="C16:C20"/>
    <mergeCell ref="D16:D20"/>
    <mergeCell ref="E16:E20"/>
    <mergeCell ref="H16:H20"/>
    <mergeCell ref="L16:L20"/>
    <mergeCell ref="X16:X20"/>
    <mergeCell ref="AE116:AE120"/>
    <mergeCell ref="AE121:AE125"/>
    <mergeCell ref="AE21:AE25"/>
    <mergeCell ref="AE26:AE30"/>
    <mergeCell ref="AB121:AB125"/>
    <mergeCell ref="AB71:AB75"/>
    <mergeCell ref="AB56:AB60"/>
    <mergeCell ref="AB61:AB65"/>
    <mergeCell ref="B116:B120"/>
    <mergeCell ref="C116:C120"/>
    <mergeCell ref="D116:D120"/>
    <mergeCell ref="E116:E120"/>
    <mergeCell ref="E101:E105"/>
    <mergeCell ref="E106:E110"/>
    <mergeCell ref="D106:D110"/>
    <mergeCell ref="C106:C110"/>
    <mergeCell ref="D91:D95"/>
    <mergeCell ref="AB111:AB115"/>
    <mergeCell ref="AE186:AE190"/>
    <mergeCell ref="AE191:AE195"/>
    <mergeCell ref="Z16:Z20"/>
    <mergeCell ref="AB16:AB20"/>
    <mergeCell ref="AE16:AE20"/>
    <mergeCell ref="AE126:AE130"/>
    <mergeCell ref="AE131:AE135"/>
    <mergeCell ref="AE136:AE140"/>
    <mergeCell ref="AE161:AE165"/>
    <mergeCell ref="AE166:AE170"/>
    <mergeCell ref="AB181:AB185"/>
    <mergeCell ref="AB186:AB190"/>
    <mergeCell ref="AB191:AB195"/>
    <mergeCell ref="AB161:AB165"/>
    <mergeCell ref="AB166:AB170"/>
    <mergeCell ref="AE171:AE175"/>
    <mergeCell ref="AE141:AE145"/>
    <mergeCell ref="AE146:AE150"/>
    <mergeCell ref="AB66:AB70"/>
    <mergeCell ref="AB81:AB85"/>
    <mergeCell ref="AB6:AB10"/>
    <mergeCell ref="AB11:AB15"/>
    <mergeCell ref="AB21:AB25"/>
    <mergeCell ref="AB26:AB30"/>
    <mergeCell ref="AB31:AB35"/>
    <mergeCell ref="AB36:AB40"/>
    <mergeCell ref="AB41:AB45"/>
    <mergeCell ref="AB46:AB50"/>
    <mergeCell ref="AB51:AB55"/>
    <mergeCell ref="AB86:AB90"/>
    <mergeCell ref="AB91:AB95"/>
    <mergeCell ref="AB96:AB100"/>
    <mergeCell ref="AB116:AB120"/>
    <mergeCell ref="AE106:AE110"/>
    <mergeCell ref="AE111:AE115"/>
    <mergeCell ref="H181:H185"/>
    <mergeCell ref="Z126:Z130"/>
    <mergeCell ref="Z91:Z95"/>
    <mergeCell ref="X116:X120"/>
    <mergeCell ref="Z116:Z120"/>
    <mergeCell ref="H91:H95"/>
    <mergeCell ref="H101:H105"/>
    <mergeCell ref="H106:H110"/>
    <mergeCell ref="H111:H115"/>
    <mergeCell ref="Z96:Z100"/>
    <mergeCell ref="Z101:Z105"/>
    <mergeCell ref="X106:X110"/>
    <mergeCell ref="Z106:Z110"/>
    <mergeCell ref="H96:H100"/>
    <mergeCell ref="X96:X100"/>
    <mergeCell ref="AB131:AB135"/>
    <mergeCell ref="AB101:AB105"/>
    <mergeCell ref="AB106:AB110"/>
    <mergeCell ref="AB126:AB130"/>
    <mergeCell ref="H186:H190"/>
    <mergeCell ref="H191:H195"/>
    <mergeCell ref="H116:H120"/>
    <mergeCell ref="H126:H130"/>
    <mergeCell ref="H136:H140"/>
    <mergeCell ref="H141:H145"/>
    <mergeCell ref="H146:H150"/>
    <mergeCell ref="H151:H155"/>
    <mergeCell ref="H156:H160"/>
    <mergeCell ref="H161:H165"/>
    <mergeCell ref="H166:H170"/>
    <mergeCell ref="X186:X190"/>
    <mergeCell ref="L181:L185"/>
    <mergeCell ref="L186:L190"/>
    <mergeCell ref="L191:L195"/>
    <mergeCell ref="L146:L150"/>
    <mergeCell ref="AB136:AB140"/>
    <mergeCell ref="AB141:AB145"/>
    <mergeCell ref="AB146:AB150"/>
    <mergeCell ref="AB151:AB155"/>
    <mergeCell ref="AB171:AB175"/>
    <mergeCell ref="B171:B175"/>
    <mergeCell ref="C171:C175"/>
    <mergeCell ref="D171:D175"/>
    <mergeCell ref="E171:E175"/>
    <mergeCell ref="X171:X175"/>
    <mergeCell ref="Z171:Z175"/>
    <mergeCell ref="H171:H175"/>
    <mergeCell ref="B166:B170"/>
    <mergeCell ref="C166:C170"/>
    <mergeCell ref="D166:D170"/>
    <mergeCell ref="E166:E170"/>
    <mergeCell ref="X166:X170"/>
    <mergeCell ref="Z166:Z170"/>
    <mergeCell ref="L166:L170"/>
    <mergeCell ref="L171:L175"/>
    <mergeCell ref="B136:B140"/>
    <mergeCell ref="C136:C140"/>
    <mergeCell ref="D136:D140"/>
    <mergeCell ref="E136:E140"/>
    <mergeCell ref="X136:X140"/>
    <mergeCell ref="Z136:Z140"/>
    <mergeCell ref="L136:L140"/>
    <mergeCell ref="B141:B145"/>
    <mergeCell ref="C141:C145"/>
    <mergeCell ref="D141:D145"/>
    <mergeCell ref="X141:X145"/>
    <mergeCell ref="Z141:Z145"/>
    <mergeCell ref="L141:L145"/>
    <mergeCell ref="B156:B160"/>
    <mergeCell ref="C156:C160"/>
    <mergeCell ref="D156:D160"/>
    <mergeCell ref="E156:E160"/>
    <mergeCell ref="X156:X160"/>
    <mergeCell ref="Z156:Z160"/>
    <mergeCell ref="L156:L160"/>
    <mergeCell ref="E151:E155"/>
    <mergeCell ref="AE151:AE155"/>
    <mergeCell ref="AE156:AE160"/>
    <mergeCell ref="AB156:AB160"/>
    <mergeCell ref="B106:B110"/>
    <mergeCell ref="H66:H70"/>
    <mergeCell ref="H71:H75"/>
    <mergeCell ref="B66:B70"/>
    <mergeCell ref="C66:C70"/>
    <mergeCell ref="D66:D70"/>
    <mergeCell ref="E66:E70"/>
    <mergeCell ref="X66:X70"/>
    <mergeCell ref="Z66:Z70"/>
    <mergeCell ref="B81:B85"/>
    <mergeCell ref="C81:C85"/>
    <mergeCell ref="D81:D85"/>
    <mergeCell ref="E81:E85"/>
    <mergeCell ref="X81:X85"/>
    <mergeCell ref="Z81:Z85"/>
    <mergeCell ref="H76:H80"/>
    <mergeCell ref="H81:H85"/>
    <mergeCell ref="B76:B80"/>
    <mergeCell ref="C76:C80"/>
    <mergeCell ref="D76:D80"/>
    <mergeCell ref="E76:E80"/>
    <mergeCell ref="X76:X80"/>
    <mergeCell ref="Z76:Z80"/>
    <mergeCell ref="L76:L80"/>
    <mergeCell ref="B61:B65"/>
    <mergeCell ref="C61:C65"/>
    <mergeCell ref="D61:D65"/>
    <mergeCell ref="E61:E65"/>
    <mergeCell ref="X61:X65"/>
    <mergeCell ref="Z61:Z65"/>
    <mergeCell ref="H56:H60"/>
    <mergeCell ref="H61:H65"/>
    <mergeCell ref="B56:B60"/>
    <mergeCell ref="C56:C60"/>
    <mergeCell ref="D56:D60"/>
    <mergeCell ref="E56:E60"/>
    <mergeCell ref="X56:X60"/>
    <mergeCell ref="Z56:Z60"/>
    <mergeCell ref="B71:B75"/>
    <mergeCell ref="C71:C75"/>
    <mergeCell ref="D71:D75"/>
    <mergeCell ref="E71:E75"/>
    <mergeCell ref="X71:X75"/>
    <mergeCell ref="Z71:Z75"/>
    <mergeCell ref="C31:C35"/>
    <mergeCell ref="D31:D35"/>
    <mergeCell ref="E31:E35"/>
    <mergeCell ref="X31:X35"/>
    <mergeCell ref="Z31:Z35"/>
    <mergeCell ref="L31:L35"/>
    <mergeCell ref="L36:L40"/>
    <mergeCell ref="B46:B50"/>
    <mergeCell ref="C46:C50"/>
    <mergeCell ref="D46:D50"/>
    <mergeCell ref="E46:E50"/>
    <mergeCell ref="X46:X50"/>
    <mergeCell ref="Z46:Z50"/>
    <mergeCell ref="H41:H45"/>
    <mergeCell ref="H46:H50"/>
    <mergeCell ref="B41:B45"/>
    <mergeCell ref="C41:C45"/>
    <mergeCell ref="D41:D45"/>
    <mergeCell ref="E41:E45"/>
    <mergeCell ref="X41:X45"/>
    <mergeCell ref="Z41:Z45"/>
    <mergeCell ref="L41:L45"/>
    <mergeCell ref="L46:L50"/>
    <mergeCell ref="D191:D195"/>
    <mergeCell ref="Z21:Z25"/>
    <mergeCell ref="B26:B30"/>
    <mergeCell ref="C26:C30"/>
    <mergeCell ref="D26:D30"/>
    <mergeCell ref="E26:E30"/>
    <mergeCell ref="X26:X30"/>
    <mergeCell ref="Z26:Z30"/>
    <mergeCell ref="H21:H25"/>
    <mergeCell ref="H26:H30"/>
    <mergeCell ref="B21:B25"/>
    <mergeCell ref="C21:C25"/>
    <mergeCell ref="D21:D25"/>
    <mergeCell ref="E21:E25"/>
    <mergeCell ref="L26:L30"/>
    <mergeCell ref="B36:B40"/>
    <mergeCell ref="C36:C40"/>
    <mergeCell ref="D36:D40"/>
    <mergeCell ref="E36:E40"/>
    <mergeCell ref="X36:X40"/>
    <mergeCell ref="Z36:Z40"/>
    <mergeCell ref="H31:H35"/>
    <mergeCell ref="H36:H40"/>
    <mergeCell ref="B31:B35"/>
    <mergeCell ref="Z191:Z195"/>
    <mergeCell ref="Z6:Z10"/>
    <mergeCell ref="B51:B55"/>
    <mergeCell ref="C51:C55"/>
    <mergeCell ref="D51:D55"/>
    <mergeCell ref="E51:E55"/>
    <mergeCell ref="H51:H55"/>
    <mergeCell ref="X51:X55"/>
    <mergeCell ref="Z51:Z55"/>
    <mergeCell ref="E6:E10"/>
    <mergeCell ref="H6:H10"/>
    <mergeCell ref="X6:X10"/>
    <mergeCell ref="B6:B10"/>
    <mergeCell ref="C6:C10"/>
    <mergeCell ref="D6:D10"/>
    <mergeCell ref="X11:X15"/>
    <mergeCell ref="E186:E190"/>
    <mergeCell ref="B91:B95"/>
    <mergeCell ref="C91:C95"/>
    <mergeCell ref="E191:E195"/>
    <mergeCell ref="B191:B195"/>
    <mergeCell ref="C191:C195"/>
    <mergeCell ref="X101:X105"/>
    <mergeCell ref="X191:X195"/>
    <mergeCell ref="E91:E95"/>
    <mergeCell ref="X91:X95"/>
    <mergeCell ref="B126:B130"/>
    <mergeCell ref="C126:C130"/>
    <mergeCell ref="D126:D130"/>
    <mergeCell ref="E126:E130"/>
    <mergeCell ref="B186:B190"/>
    <mergeCell ref="C186:C190"/>
    <mergeCell ref="D176:D180"/>
    <mergeCell ref="D181:D185"/>
    <mergeCell ref="D186:D190"/>
    <mergeCell ref="B176:B180"/>
    <mergeCell ref="C176:C180"/>
    <mergeCell ref="B181:B185"/>
    <mergeCell ref="C181:C185"/>
    <mergeCell ref="B96:B100"/>
    <mergeCell ref="C96:C100"/>
    <mergeCell ref="D96:D100"/>
    <mergeCell ref="E96:E100"/>
    <mergeCell ref="B161:B165"/>
    <mergeCell ref="L21:L25"/>
    <mergeCell ref="B86:B90"/>
    <mergeCell ref="C86:C90"/>
    <mergeCell ref="X86:X90"/>
    <mergeCell ref="Z86:Z90"/>
    <mergeCell ref="Z11:Z15"/>
    <mergeCell ref="X21:X25"/>
    <mergeCell ref="X181:X185"/>
    <mergeCell ref="B101:B105"/>
    <mergeCell ref="C101:C105"/>
    <mergeCell ref="D101:D105"/>
    <mergeCell ref="C161:C165"/>
    <mergeCell ref="D161:D165"/>
    <mergeCell ref="B131:B135"/>
    <mergeCell ref="C131:C135"/>
    <mergeCell ref="D131:D135"/>
    <mergeCell ref="B151:B155"/>
    <mergeCell ref="C151:C155"/>
    <mergeCell ref="D151:D155"/>
    <mergeCell ref="B146:B150"/>
    <mergeCell ref="C146:C150"/>
    <mergeCell ref="D146:D150"/>
    <mergeCell ref="E146:E150"/>
    <mergeCell ref="E121:E125"/>
    <mergeCell ref="H121:H125"/>
    <mergeCell ref="X121:X125"/>
    <mergeCell ref="E176:E180"/>
    <mergeCell ref="E181:E185"/>
    <mergeCell ref="Z186:Z190"/>
    <mergeCell ref="H176:H180"/>
    <mergeCell ref="X176:X180"/>
    <mergeCell ref="Z176:Z180"/>
    <mergeCell ref="Z181:Z185"/>
    <mergeCell ref="L126:L130"/>
    <mergeCell ref="L151:L155"/>
    <mergeCell ref="E161:E165"/>
    <mergeCell ref="X161:X165"/>
    <mergeCell ref="Z161:Z165"/>
    <mergeCell ref="E131:E135"/>
    <mergeCell ref="H131:H135"/>
    <mergeCell ref="X151:X155"/>
    <mergeCell ref="Z151:Z155"/>
    <mergeCell ref="L161:L165"/>
    <mergeCell ref="X146:X150"/>
    <mergeCell ref="Z146:Z150"/>
    <mergeCell ref="E141:E145"/>
    <mergeCell ref="L176:L180"/>
    <mergeCell ref="L6:L10"/>
    <mergeCell ref="L11:L15"/>
    <mergeCell ref="B111:B115"/>
    <mergeCell ref="C111:C115"/>
    <mergeCell ref="D111:D115"/>
    <mergeCell ref="E111:E115"/>
    <mergeCell ref="X111:X115"/>
    <mergeCell ref="Z111:Z115"/>
    <mergeCell ref="Z131:Z135"/>
    <mergeCell ref="L131:L135"/>
    <mergeCell ref="Z121:Z125"/>
    <mergeCell ref="B121:B125"/>
    <mergeCell ref="C121:C125"/>
    <mergeCell ref="D121:D125"/>
    <mergeCell ref="X126:X130"/>
    <mergeCell ref="X131:X135"/>
    <mergeCell ref="B11:B15"/>
    <mergeCell ref="C11:C15"/>
    <mergeCell ref="D11:D15"/>
    <mergeCell ref="E11:E15"/>
    <mergeCell ref="H11:H15"/>
    <mergeCell ref="D86:D90"/>
    <mergeCell ref="E86:E90"/>
    <mergeCell ref="H86:H90"/>
    <mergeCell ref="L51:L55"/>
    <mergeCell ref="L86:L90"/>
    <mergeCell ref="L91:L95"/>
    <mergeCell ref="L96:L100"/>
    <mergeCell ref="L101:L105"/>
    <mergeCell ref="L106:L110"/>
    <mergeCell ref="L111:L115"/>
    <mergeCell ref="L116:L120"/>
    <mergeCell ref="L121:L125"/>
    <mergeCell ref="L56:L60"/>
    <mergeCell ref="L61:L65"/>
    <mergeCell ref="L66:L70"/>
    <mergeCell ref="L71:L75"/>
    <mergeCell ref="L81:L85"/>
  </mergeCells>
  <pageMargins left="0.7" right="0.7" top="0.75" bottom="0.75" header="0.3" footer="0.3"/>
  <pageSetup orientation="portrait" r:id="rId1"/>
  <ignoredErrors>
    <ignoredError sqref="J21"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1554F-7591-454F-AC48-EF536FE227C7}">
  <dimension ref="A1:E232"/>
  <sheetViews>
    <sheetView showGridLines="0" workbookViewId="0">
      <selection activeCell="F8" sqref="F8"/>
    </sheetView>
  </sheetViews>
  <sheetFormatPr defaultRowHeight="14.5" x14ac:dyDescent="0.35"/>
  <cols>
    <col min="1" max="1" width="47" bestFit="1" customWidth="1"/>
    <col min="2" max="2" width="15.1796875" bestFit="1" customWidth="1"/>
    <col min="3" max="3" width="12.7265625" customWidth="1"/>
    <col min="4" max="4" width="14.1796875" customWidth="1"/>
    <col min="5" max="5" width="23.81640625" bestFit="1" customWidth="1"/>
    <col min="6" max="6" width="18.7265625" bestFit="1" customWidth="1"/>
    <col min="7" max="7" width="30.26953125" bestFit="1" customWidth="1"/>
    <col min="8" max="8" width="32" bestFit="1" customWidth="1"/>
    <col min="9" max="9" width="18.7265625" bestFit="1" customWidth="1"/>
    <col min="10" max="10" width="30.26953125" bestFit="1" customWidth="1"/>
    <col min="11" max="11" width="32" bestFit="1" customWidth="1"/>
    <col min="12" max="12" width="18.7265625" bestFit="1" customWidth="1"/>
    <col min="13" max="13" width="30.26953125" bestFit="1" customWidth="1"/>
    <col min="14" max="14" width="32" bestFit="1" customWidth="1"/>
    <col min="15" max="15" width="18.7265625" bestFit="1" customWidth="1"/>
    <col min="16" max="16" width="30.26953125" bestFit="1" customWidth="1"/>
    <col min="17" max="17" width="37" bestFit="1" customWidth="1"/>
    <col min="18" max="18" width="23.7265625" bestFit="1" customWidth="1"/>
    <col min="19" max="19" width="35.26953125" bestFit="1" customWidth="1"/>
    <col min="20" max="20" width="32" bestFit="1" customWidth="1"/>
    <col min="21" max="21" width="18.7265625" bestFit="1" customWidth="1"/>
    <col min="22" max="22" width="32" bestFit="1" customWidth="1"/>
    <col min="23" max="23" width="18.7265625" bestFit="1" customWidth="1"/>
    <col min="24" max="24" width="32" bestFit="1" customWidth="1"/>
    <col min="25" max="25" width="18.7265625" bestFit="1" customWidth="1"/>
    <col min="26" max="26" width="32" bestFit="1" customWidth="1"/>
    <col min="27" max="27" width="18.7265625" bestFit="1" customWidth="1"/>
    <col min="28" max="28" width="32" bestFit="1" customWidth="1"/>
    <col min="29" max="29" width="18.7265625" bestFit="1" customWidth="1"/>
    <col min="30" max="30" width="32" bestFit="1" customWidth="1"/>
    <col min="31" max="31" width="18.7265625" bestFit="1" customWidth="1"/>
    <col min="32" max="32" width="32" bestFit="1" customWidth="1"/>
    <col min="33" max="33" width="18.7265625" bestFit="1" customWidth="1"/>
    <col min="34" max="34" width="32" bestFit="1" customWidth="1"/>
    <col min="35" max="35" width="18.7265625" bestFit="1" customWidth="1"/>
    <col min="36" max="36" width="32" bestFit="1" customWidth="1"/>
    <col min="37" max="37" width="18.7265625" bestFit="1" customWidth="1"/>
    <col min="38" max="38" width="32" bestFit="1" customWidth="1"/>
    <col min="39" max="39" width="18.7265625" bestFit="1" customWidth="1"/>
    <col min="40" max="40" width="32" bestFit="1" customWidth="1"/>
    <col min="41" max="41" width="18.7265625" bestFit="1" customWidth="1"/>
    <col min="42" max="42" width="32" bestFit="1" customWidth="1"/>
    <col min="43" max="43" width="18.7265625" bestFit="1" customWidth="1"/>
    <col min="44" max="44" width="32" bestFit="1" customWidth="1"/>
    <col min="45" max="45" width="18.7265625" bestFit="1" customWidth="1"/>
    <col min="46" max="46" width="32" bestFit="1" customWidth="1"/>
    <col min="47" max="47" width="18.7265625" bestFit="1" customWidth="1"/>
    <col min="48" max="48" width="32" bestFit="1" customWidth="1"/>
    <col min="49" max="49" width="18.7265625" bestFit="1" customWidth="1"/>
    <col min="50" max="50" width="32" bestFit="1" customWidth="1"/>
    <col min="51" max="51" width="18.7265625" bestFit="1" customWidth="1"/>
    <col min="52" max="52" width="32" bestFit="1" customWidth="1"/>
    <col min="53" max="53" width="18.7265625" bestFit="1" customWidth="1"/>
    <col min="54" max="54" width="32" bestFit="1" customWidth="1"/>
    <col min="55" max="55" width="18.7265625" bestFit="1" customWidth="1"/>
    <col min="56" max="56" width="32" bestFit="1" customWidth="1"/>
    <col min="57" max="57" width="18.7265625" bestFit="1" customWidth="1"/>
    <col min="58" max="58" width="32" bestFit="1" customWidth="1"/>
    <col min="59" max="59" width="18.7265625" bestFit="1" customWidth="1"/>
    <col min="60" max="60" width="32" bestFit="1" customWidth="1"/>
    <col min="61" max="61" width="18.7265625" bestFit="1" customWidth="1"/>
    <col min="62" max="62" width="32" bestFit="1" customWidth="1"/>
    <col min="63" max="63" width="18.7265625" bestFit="1" customWidth="1"/>
    <col min="64" max="64" width="32" bestFit="1" customWidth="1"/>
    <col min="65" max="65" width="18.7265625" bestFit="1" customWidth="1"/>
    <col min="66" max="66" width="32" bestFit="1" customWidth="1"/>
    <col min="67" max="67" width="18.7265625" bestFit="1" customWidth="1"/>
    <col min="68" max="68" width="32" bestFit="1" customWidth="1"/>
    <col min="69" max="69" width="18.7265625" bestFit="1" customWidth="1"/>
    <col min="70" max="70" width="32" bestFit="1" customWidth="1"/>
    <col min="71" max="71" width="18.7265625" bestFit="1" customWidth="1"/>
    <col min="72" max="72" width="32" bestFit="1" customWidth="1"/>
    <col min="73" max="73" width="18.7265625" bestFit="1" customWidth="1"/>
    <col min="74" max="74" width="32" bestFit="1" customWidth="1"/>
    <col min="75" max="75" width="18.7265625" bestFit="1" customWidth="1"/>
    <col min="76" max="76" width="32" bestFit="1" customWidth="1"/>
    <col min="77" max="77" width="18.7265625" bestFit="1" customWidth="1"/>
    <col min="78" max="78" width="39.453125" bestFit="1" customWidth="1"/>
    <col min="79" max="79" width="26.1796875" bestFit="1" customWidth="1"/>
    <col min="80" max="80" width="32" bestFit="1" customWidth="1"/>
    <col min="81" max="81" width="18.7265625" bestFit="1" customWidth="1"/>
    <col min="82" max="82" width="32" bestFit="1" customWidth="1"/>
    <col min="83" max="83" width="18.7265625" bestFit="1" customWidth="1"/>
    <col min="84" max="84" width="32" bestFit="1" customWidth="1"/>
    <col min="85" max="85" width="18.7265625" bestFit="1" customWidth="1"/>
    <col min="86" max="86" width="32" bestFit="1" customWidth="1"/>
    <col min="87" max="87" width="18.7265625" bestFit="1" customWidth="1"/>
    <col min="88" max="88" width="32" bestFit="1" customWidth="1"/>
    <col min="89" max="89" width="18.7265625" bestFit="1" customWidth="1"/>
    <col min="90" max="90" width="32" bestFit="1" customWidth="1"/>
    <col min="91" max="91" width="18.7265625" bestFit="1" customWidth="1"/>
    <col min="92" max="92" width="32" bestFit="1" customWidth="1"/>
    <col min="93" max="93" width="18.7265625" bestFit="1" customWidth="1"/>
    <col min="94" max="94" width="32" bestFit="1" customWidth="1"/>
    <col min="95" max="95" width="18.7265625" bestFit="1" customWidth="1"/>
    <col min="96" max="96" width="32" bestFit="1" customWidth="1"/>
    <col min="97" max="97" width="18.7265625" bestFit="1" customWidth="1"/>
    <col min="98" max="98" width="32" bestFit="1" customWidth="1"/>
    <col min="99" max="99" width="18.7265625" bestFit="1" customWidth="1"/>
    <col min="100" max="100" width="32" bestFit="1" customWidth="1"/>
    <col min="101" max="101" width="18.7265625" bestFit="1" customWidth="1"/>
    <col min="102" max="102" width="32" bestFit="1" customWidth="1"/>
    <col min="103" max="103" width="18.7265625" bestFit="1" customWidth="1"/>
    <col min="104" max="104" width="32" bestFit="1" customWidth="1"/>
    <col min="105" max="105" width="18.7265625" bestFit="1" customWidth="1"/>
    <col min="106" max="106" width="32" bestFit="1" customWidth="1"/>
    <col min="107" max="107" width="18.7265625" bestFit="1" customWidth="1"/>
    <col min="108" max="108" width="32" bestFit="1" customWidth="1"/>
    <col min="109" max="109" width="18.7265625" bestFit="1" customWidth="1"/>
    <col min="110" max="110" width="32" bestFit="1" customWidth="1"/>
    <col min="111" max="111" width="18.7265625" bestFit="1" customWidth="1"/>
    <col min="112" max="112" width="32" bestFit="1" customWidth="1"/>
    <col min="113" max="113" width="18.7265625" bestFit="1" customWidth="1"/>
    <col min="114" max="114" width="32" bestFit="1" customWidth="1"/>
    <col min="115" max="115" width="18.7265625" bestFit="1" customWidth="1"/>
    <col min="116" max="116" width="32" bestFit="1" customWidth="1"/>
    <col min="117" max="117" width="18.7265625" bestFit="1" customWidth="1"/>
    <col min="118" max="118" width="32" bestFit="1" customWidth="1"/>
    <col min="119" max="119" width="18.7265625" bestFit="1" customWidth="1"/>
    <col min="120" max="120" width="32" bestFit="1" customWidth="1"/>
    <col min="121" max="121" width="18.7265625" bestFit="1" customWidth="1"/>
    <col min="122" max="122" width="32" bestFit="1" customWidth="1"/>
    <col min="123" max="123" width="18.7265625" bestFit="1" customWidth="1"/>
    <col min="124" max="124" width="32" bestFit="1" customWidth="1"/>
    <col min="125" max="125" width="18.7265625" bestFit="1" customWidth="1"/>
    <col min="126" max="126" width="32" bestFit="1" customWidth="1"/>
    <col min="127" max="127" width="18.7265625" bestFit="1" customWidth="1"/>
    <col min="128" max="128" width="32" bestFit="1" customWidth="1"/>
    <col min="129" max="129" width="18.7265625" bestFit="1" customWidth="1"/>
    <col min="130" max="130" width="32" bestFit="1" customWidth="1"/>
    <col min="131" max="131" width="18.7265625" bestFit="1" customWidth="1"/>
    <col min="132" max="132" width="32" bestFit="1" customWidth="1"/>
    <col min="133" max="133" width="18.7265625" bestFit="1" customWidth="1"/>
    <col min="134" max="134" width="32" bestFit="1" customWidth="1"/>
    <col min="135" max="135" width="18.7265625" bestFit="1" customWidth="1"/>
    <col min="136" max="136" width="32" bestFit="1" customWidth="1"/>
    <col min="137" max="137" width="18.7265625" bestFit="1" customWidth="1"/>
    <col min="138" max="138" width="32" bestFit="1" customWidth="1"/>
    <col min="139" max="139" width="18.7265625" bestFit="1" customWidth="1"/>
    <col min="140" max="140" width="32" bestFit="1" customWidth="1"/>
    <col min="141" max="141" width="18.7265625" bestFit="1" customWidth="1"/>
    <col min="142" max="142" width="32" bestFit="1" customWidth="1"/>
    <col min="143" max="143" width="18.7265625" bestFit="1" customWidth="1"/>
    <col min="144" max="144" width="32" bestFit="1" customWidth="1"/>
    <col min="145" max="145" width="18.7265625" bestFit="1" customWidth="1"/>
    <col min="146" max="146" width="32" bestFit="1" customWidth="1"/>
    <col min="147" max="147" width="18.7265625" bestFit="1" customWidth="1"/>
    <col min="148" max="148" width="32" bestFit="1" customWidth="1"/>
    <col min="149" max="149" width="18.7265625" bestFit="1" customWidth="1"/>
    <col min="150" max="150" width="32" bestFit="1" customWidth="1"/>
    <col min="151" max="151" width="18.7265625" bestFit="1" customWidth="1"/>
    <col min="152" max="152" width="32" bestFit="1" customWidth="1"/>
    <col min="153" max="153" width="18.7265625" bestFit="1" customWidth="1"/>
    <col min="154" max="154" width="32" bestFit="1" customWidth="1"/>
    <col min="155" max="155" width="18.7265625" bestFit="1" customWidth="1"/>
    <col min="156" max="156" width="39.453125" bestFit="1" customWidth="1"/>
    <col min="157" max="157" width="26.1796875" bestFit="1" customWidth="1"/>
    <col min="158" max="158" width="32" bestFit="1" customWidth="1"/>
    <col min="159" max="159" width="18.7265625" bestFit="1" customWidth="1"/>
    <col min="160" max="160" width="32" bestFit="1" customWidth="1"/>
    <col min="161" max="161" width="18.7265625" bestFit="1" customWidth="1"/>
    <col min="162" max="162" width="32" bestFit="1" customWidth="1"/>
    <col min="163" max="163" width="18.7265625" bestFit="1" customWidth="1"/>
    <col min="164" max="164" width="32" bestFit="1" customWidth="1"/>
    <col min="165" max="165" width="18.7265625" bestFit="1" customWidth="1"/>
    <col min="166" max="166" width="32" bestFit="1" customWidth="1"/>
    <col min="167" max="167" width="18.7265625" bestFit="1" customWidth="1"/>
    <col min="168" max="168" width="32" bestFit="1" customWidth="1"/>
    <col min="169" max="169" width="18.7265625" bestFit="1" customWidth="1"/>
    <col min="170" max="170" width="32" bestFit="1" customWidth="1"/>
    <col min="171" max="171" width="18.7265625" bestFit="1" customWidth="1"/>
    <col min="172" max="172" width="32" bestFit="1" customWidth="1"/>
    <col min="173" max="173" width="18.7265625" bestFit="1" customWidth="1"/>
    <col min="174" max="174" width="32" bestFit="1" customWidth="1"/>
    <col min="175" max="175" width="18.7265625" bestFit="1" customWidth="1"/>
    <col min="176" max="176" width="32" bestFit="1" customWidth="1"/>
    <col min="177" max="177" width="18.7265625" bestFit="1" customWidth="1"/>
    <col min="178" max="178" width="32" bestFit="1" customWidth="1"/>
    <col min="179" max="179" width="18.7265625" bestFit="1" customWidth="1"/>
    <col min="180" max="180" width="32" bestFit="1" customWidth="1"/>
    <col min="181" max="181" width="18.7265625" bestFit="1" customWidth="1"/>
    <col min="182" max="182" width="32" bestFit="1" customWidth="1"/>
    <col min="183" max="183" width="18.7265625" bestFit="1" customWidth="1"/>
    <col min="184" max="184" width="32" bestFit="1" customWidth="1"/>
    <col min="185" max="185" width="18.7265625" bestFit="1" customWidth="1"/>
    <col min="186" max="186" width="32" bestFit="1" customWidth="1"/>
    <col min="187" max="187" width="18.7265625" bestFit="1" customWidth="1"/>
    <col min="188" max="188" width="32" bestFit="1" customWidth="1"/>
    <col min="189" max="189" width="18.7265625" bestFit="1" customWidth="1"/>
    <col min="190" max="190" width="32" bestFit="1" customWidth="1"/>
    <col min="191" max="191" width="18.7265625" bestFit="1" customWidth="1"/>
    <col min="192" max="192" width="32" bestFit="1" customWidth="1"/>
    <col min="193" max="193" width="18.7265625" bestFit="1" customWidth="1"/>
    <col min="194" max="194" width="32" bestFit="1" customWidth="1"/>
    <col min="195" max="195" width="18.7265625" bestFit="1" customWidth="1"/>
    <col min="196" max="196" width="32" bestFit="1" customWidth="1"/>
    <col min="197" max="197" width="18.7265625" bestFit="1" customWidth="1"/>
    <col min="198" max="198" width="32" bestFit="1" customWidth="1"/>
    <col min="199" max="199" width="18.7265625" bestFit="1" customWidth="1"/>
    <col min="200" max="200" width="32" bestFit="1" customWidth="1"/>
    <col min="201" max="201" width="18.7265625" bestFit="1" customWidth="1"/>
    <col min="202" max="202" width="32" bestFit="1" customWidth="1"/>
    <col min="203" max="203" width="18.7265625" bestFit="1" customWidth="1"/>
    <col min="204" max="204" width="32" bestFit="1" customWidth="1"/>
    <col min="205" max="205" width="18.7265625" bestFit="1" customWidth="1"/>
    <col min="206" max="206" width="32" bestFit="1" customWidth="1"/>
    <col min="207" max="207" width="18.7265625" bestFit="1" customWidth="1"/>
    <col min="208" max="208" width="32" bestFit="1" customWidth="1"/>
    <col min="209" max="209" width="18.7265625" bestFit="1" customWidth="1"/>
    <col min="210" max="210" width="32" bestFit="1" customWidth="1"/>
    <col min="211" max="211" width="18.7265625" bestFit="1" customWidth="1"/>
    <col min="212" max="212" width="32" bestFit="1" customWidth="1"/>
    <col min="213" max="213" width="18.7265625" bestFit="1" customWidth="1"/>
    <col min="214" max="214" width="32" bestFit="1" customWidth="1"/>
    <col min="215" max="215" width="18.7265625" bestFit="1" customWidth="1"/>
    <col min="216" max="216" width="32" bestFit="1" customWidth="1"/>
    <col min="217" max="217" width="18.7265625" bestFit="1" customWidth="1"/>
    <col min="218" max="218" width="32" bestFit="1" customWidth="1"/>
    <col min="219" max="219" width="18.7265625" bestFit="1" customWidth="1"/>
    <col min="220" max="220" width="32" bestFit="1" customWidth="1"/>
    <col min="221" max="221" width="18.7265625" bestFit="1" customWidth="1"/>
    <col min="222" max="222" width="32" bestFit="1" customWidth="1"/>
    <col min="223" max="223" width="18.7265625" bestFit="1" customWidth="1"/>
    <col min="224" max="224" width="32" bestFit="1" customWidth="1"/>
    <col min="225" max="225" width="18.7265625" bestFit="1" customWidth="1"/>
    <col min="226" max="226" width="32" bestFit="1" customWidth="1"/>
    <col min="227" max="227" width="18.7265625" bestFit="1" customWidth="1"/>
    <col min="228" max="228" width="32" bestFit="1" customWidth="1"/>
    <col min="229" max="229" width="18.7265625" bestFit="1" customWidth="1"/>
    <col min="230" max="230" width="32" bestFit="1" customWidth="1"/>
    <col min="231" max="231" width="18.7265625" bestFit="1" customWidth="1"/>
    <col min="232" max="232" width="32" bestFit="1" customWidth="1"/>
    <col min="233" max="233" width="18.7265625" bestFit="1" customWidth="1"/>
    <col min="234" max="234" width="39.453125" bestFit="1" customWidth="1"/>
    <col min="235" max="235" width="26.1796875" bestFit="1" customWidth="1"/>
    <col min="236" max="236" width="32" bestFit="1" customWidth="1"/>
    <col min="237" max="237" width="18.7265625" bestFit="1" customWidth="1"/>
    <col min="238" max="238" width="32" bestFit="1" customWidth="1"/>
    <col min="239" max="239" width="18.7265625" bestFit="1" customWidth="1"/>
    <col min="240" max="240" width="32" bestFit="1" customWidth="1"/>
    <col min="241" max="241" width="18.7265625" bestFit="1" customWidth="1"/>
    <col min="242" max="242" width="32" bestFit="1" customWidth="1"/>
    <col min="243" max="243" width="18.7265625" bestFit="1" customWidth="1"/>
    <col min="244" max="244" width="32" bestFit="1" customWidth="1"/>
    <col min="245" max="245" width="18.7265625" bestFit="1" customWidth="1"/>
    <col min="246" max="246" width="32" bestFit="1" customWidth="1"/>
    <col min="247" max="247" width="18.7265625" bestFit="1" customWidth="1"/>
    <col min="248" max="248" width="32" bestFit="1" customWidth="1"/>
    <col min="249" max="249" width="18.7265625" bestFit="1" customWidth="1"/>
    <col min="250" max="250" width="32" bestFit="1" customWidth="1"/>
    <col min="251" max="251" width="18.7265625" bestFit="1" customWidth="1"/>
    <col min="252" max="252" width="32" bestFit="1" customWidth="1"/>
    <col min="253" max="253" width="18.7265625" bestFit="1" customWidth="1"/>
    <col min="254" max="254" width="32" bestFit="1" customWidth="1"/>
    <col min="255" max="255" width="18.7265625" bestFit="1" customWidth="1"/>
    <col min="256" max="256" width="32" bestFit="1" customWidth="1"/>
    <col min="257" max="257" width="18.7265625" bestFit="1" customWidth="1"/>
    <col min="258" max="258" width="32" bestFit="1" customWidth="1"/>
    <col min="259" max="259" width="18.7265625" bestFit="1" customWidth="1"/>
    <col min="260" max="260" width="32" bestFit="1" customWidth="1"/>
    <col min="261" max="261" width="18.7265625" bestFit="1" customWidth="1"/>
    <col min="262" max="262" width="32" bestFit="1" customWidth="1"/>
    <col min="263" max="263" width="18.7265625" bestFit="1" customWidth="1"/>
    <col min="264" max="264" width="32" bestFit="1" customWidth="1"/>
    <col min="265" max="265" width="18.7265625" bestFit="1" customWidth="1"/>
    <col min="266" max="266" width="32" bestFit="1" customWidth="1"/>
    <col min="267" max="267" width="18.7265625" bestFit="1" customWidth="1"/>
    <col min="268" max="268" width="32" bestFit="1" customWidth="1"/>
    <col min="269" max="269" width="18.7265625" bestFit="1" customWidth="1"/>
    <col min="270" max="270" width="32" bestFit="1" customWidth="1"/>
    <col min="271" max="271" width="18.7265625" bestFit="1" customWidth="1"/>
    <col min="272" max="272" width="32" bestFit="1" customWidth="1"/>
    <col min="273" max="273" width="18.7265625" bestFit="1" customWidth="1"/>
    <col min="274" max="274" width="32" bestFit="1" customWidth="1"/>
    <col min="275" max="275" width="18.7265625" bestFit="1" customWidth="1"/>
    <col min="276" max="276" width="32" bestFit="1" customWidth="1"/>
    <col min="277" max="277" width="18.7265625" bestFit="1" customWidth="1"/>
    <col min="278" max="278" width="32" bestFit="1" customWidth="1"/>
    <col min="279" max="279" width="18.7265625" bestFit="1" customWidth="1"/>
    <col min="280" max="280" width="32" bestFit="1" customWidth="1"/>
    <col min="281" max="281" width="18.7265625" bestFit="1" customWidth="1"/>
    <col min="282" max="282" width="32" bestFit="1" customWidth="1"/>
    <col min="283" max="283" width="18.7265625" bestFit="1" customWidth="1"/>
    <col min="284" max="284" width="32" bestFit="1" customWidth="1"/>
    <col min="285" max="285" width="18.7265625" bestFit="1" customWidth="1"/>
    <col min="286" max="286" width="32" bestFit="1" customWidth="1"/>
    <col min="287" max="287" width="18.7265625" bestFit="1" customWidth="1"/>
    <col min="288" max="288" width="32" bestFit="1" customWidth="1"/>
    <col min="289" max="289" width="18.7265625" bestFit="1" customWidth="1"/>
    <col min="290" max="290" width="32" bestFit="1" customWidth="1"/>
    <col min="291" max="291" width="18.7265625" bestFit="1" customWidth="1"/>
    <col min="292" max="292" width="32" bestFit="1" customWidth="1"/>
    <col min="293" max="293" width="18.7265625" bestFit="1" customWidth="1"/>
    <col min="294" max="294" width="32" bestFit="1" customWidth="1"/>
    <col min="295" max="295" width="18.7265625" bestFit="1" customWidth="1"/>
    <col min="296" max="296" width="32" bestFit="1" customWidth="1"/>
    <col min="297" max="297" width="18.7265625" bestFit="1" customWidth="1"/>
    <col min="298" max="298" width="32" bestFit="1" customWidth="1"/>
    <col min="299" max="299" width="18.7265625" bestFit="1" customWidth="1"/>
    <col min="300" max="300" width="32" bestFit="1" customWidth="1"/>
    <col min="301" max="301" width="18.7265625" bestFit="1" customWidth="1"/>
    <col min="302" max="302" width="32" bestFit="1" customWidth="1"/>
    <col min="303" max="303" width="18.7265625" bestFit="1" customWidth="1"/>
    <col min="304" max="304" width="32" bestFit="1" customWidth="1"/>
    <col min="305" max="305" width="18.7265625" bestFit="1" customWidth="1"/>
    <col min="306" max="306" width="32" bestFit="1" customWidth="1"/>
    <col min="307" max="307" width="18.7265625" bestFit="1" customWidth="1"/>
    <col min="308" max="308" width="32" bestFit="1" customWidth="1"/>
    <col min="309" max="309" width="18.7265625" bestFit="1" customWidth="1"/>
    <col min="310" max="310" width="32" bestFit="1" customWidth="1"/>
    <col min="311" max="311" width="18.7265625" bestFit="1" customWidth="1"/>
    <col min="312" max="312" width="39.453125" bestFit="1" customWidth="1"/>
    <col min="313" max="313" width="26.1796875" bestFit="1" customWidth="1"/>
    <col min="314" max="314" width="32" bestFit="1" customWidth="1"/>
    <col min="315" max="315" width="18.7265625" bestFit="1" customWidth="1"/>
    <col min="316" max="316" width="32" bestFit="1" customWidth="1"/>
    <col min="317" max="317" width="18.7265625" bestFit="1" customWidth="1"/>
    <col min="318" max="318" width="32" bestFit="1" customWidth="1"/>
    <col min="319" max="319" width="18.7265625" bestFit="1" customWidth="1"/>
    <col min="320" max="320" width="32" bestFit="1" customWidth="1"/>
    <col min="321" max="321" width="18.7265625" bestFit="1" customWidth="1"/>
    <col min="322" max="322" width="32" bestFit="1" customWidth="1"/>
    <col min="323" max="323" width="18.7265625" bestFit="1" customWidth="1"/>
    <col min="324" max="324" width="32" bestFit="1" customWidth="1"/>
    <col min="325" max="325" width="18.7265625" bestFit="1" customWidth="1"/>
    <col min="326" max="326" width="32" bestFit="1" customWidth="1"/>
    <col min="327" max="327" width="18.7265625" bestFit="1" customWidth="1"/>
    <col min="328" max="328" width="32" bestFit="1" customWidth="1"/>
    <col min="329" max="329" width="18.7265625" bestFit="1" customWidth="1"/>
    <col min="330" max="330" width="32" bestFit="1" customWidth="1"/>
    <col min="331" max="331" width="18.7265625" bestFit="1" customWidth="1"/>
    <col min="332" max="332" width="32" bestFit="1" customWidth="1"/>
    <col min="333" max="333" width="18.7265625" bestFit="1" customWidth="1"/>
    <col min="334" max="334" width="32" bestFit="1" customWidth="1"/>
    <col min="335" max="335" width="18.7265625" bestFit="1" customWidth="1"/>
    <col min="336" max="336" width="32" bestFit="1" customWidth="1"/>
    <col min="337" max="337" width="18.7265625" bestFit="1" customWidth="1"/>
    <col min="338" max="338" width="32" bestFit="1" customWidth="1"/>
    <col min="339" max="339" width="18.7265625" bestFit="1" customWidth="1"/>
    <col min="340" max="340" width="32" bestFit="1" customWidth="1"/>
    <col min="341" max="341" width="18.7265625" bestFit="1" customWidth="1"/>
    <col min="342" max="342" width="32" bestFit="1" customWidth="1"/>
    <col min="343" max="343" width="18.7265625" bestFit="1" customWidth="1"/>
    <col min="344" max="344" width="32" bestFit="1" customWidth="1"/>
    <col min="345" max="345" width="18.7265625" bestFit="1" customWidth="1"/>
    <col min="346" max="346" width="32" bestFit="1" customWidth="1"/>
    <col min="347" max="347" width="18.7265625" bestFit="1" customWidth="1"/>
    <col min="348" max="348" width="32" bestFit="1" customWidth="1"/>
    <col min="349" max="349" width="18.7265625" bestFit="1" customWidth="1"/>
    <col min="350" max="350" width="32" bestFit="1" customWidth="1"/>
    <col min="351" max="351" width="18.7265625" bestFit="1" customWidth="1"/>
    <col min="352" max="352" width="32" bestFit="1" customWidth="1"/>
    <col min="353" max="353" width="18.7265625" bestFit="1" customWidth="1"/>
    <col min="354" max="354" width="32" bestFit="1" customWidth="1"/>
    <col min="355" max="355" width="18.7265625" bestFit="1" customWidth="1"/>
    <col min="356" max="356" width="32" bestFit="1" customWidth="1"/>
    <col min="357" max="357" width="18.7265625" bestFit="1" customWidth="1"/>
    <col min="358" max="358" width="32" bestFit="1" customWidth="1"/>
    <col min="359" max="359" width="18.7265625" bestFit="1" customWidth="1"/>
    <col min="360" max="360" width="32" bestFit="1" customWidth="1"/>
    <col min="361" max="361" width="18.7265625" bestFit="1" customWidth="1"/>
    <col min="362" max="362" width="32" bestFit="1" customWidth="1"/>
    <col min="363" max="363" width="18.7265625" bestFit="1" customWidth="1"/>
    <col min="364" max="364" width="32" bestFit="1" customWidth="1"/>
    <col min="365" max="365" width="18.7265625" bestFit="1" customWidth="1"/>
    <col min="366" max="366" width="32" bestFit="1" customWidth="1"/>
    <col min="367" max="367" width="18.7265625" bestFit="1" customWidth="1"/>
    <col min="368" max="368" width="32" bestFit="1" customWidth="1"/>
    <col min="369" max="369" width="18.7265625" bestFit="1" customWidth="1"/>
    <col min="370" max="370" width="32" bestFit="1" customWidth="1"/>
    <col min="371" max="371" width="18.7265625" bestFit="1" customWidth="1"/>
    <col min="372" max="372" width="32" bestFit="1" customWidth="1"/>
    <col min="373" max="373" width="18.7265625" bestFit="1" customWidth="1"/>
    <col min="374" max="374" width="32" bestFit="1" customWidth="1"/>
    <col min="375" max="375" width="18.7265625" bestFit="1" customWidth="1"/>
    <col min="376" max="376" width="32" bestFit="1" customWidth="1"/>
    <col min="377" max="377" width="18.7265625" bestFit="1" customWidth="1"/>
    <col min="378" max="378" width="32" bestFit="1" customWidth="1"/>
    <col min="379" max="379" width="18.7265625" bestFit="1" customWidth="1"/>
    <col min="380" max="380" width="32" bestFit="1" customWidth="1"/>
    <col min="381" max="381" width="18.7265625" bestFit="1" customWidth="1"/>
    <col min="382" max="382" width="32" bestFit="1" customWidth="1"/>
    <col min="383" max="383" width="18.7265625" bestFit="1" customWidth="1"/>
    <col min="384" max="384" width="32" bestFit="1" customWidth="1"/>
    <col min="385" max="385" width="18.7265625" bestFit="1" customWidth="1"/>
    <col min="386" max="386" width="32" bestFit="1" customWidth="1"/>
    <col min="387" max="387" width="18.7265625" bestFit="1" customWidth="1"/>
    <col min="388" max="388" width="32" bestFit="1" customWidth="1"/>
    <col min="389" max="389" width="18.7265625" bestFit="1" customWidth="1"/>
    <col min="390" max="390" width="39.453125" bestFit="1" customWidth="1"/>
    <col min="391" max="391" width="26.1796875" bestFit="1" customWidth="1"/>
    <col min="392" max="392" width="37" bestFit="1" customWidth="1"/>
    <col min="393" max="393" width="23.7265625" bestFit="1" customWidth="1"/>
    <col min="394" max="394" width="10.1796875" bestFit="1" customWidth="1"/>
    <col min="395" max="395" width="6.26953125" bestFit="1" customWidth="1"/>
    <col min="396" max="397" width="10.1796875" bestFit="1" customWidth="1"/>
    <col min="398" max="398" width="6.26953125" bestFit="1" customWidth="1"/>
    <col min="400" max="400" width="10.1796875" bestFit="1" customWidth="1"/>
    <col min="401" max="401" width="7.26953125" bestFit="1" customWidth="1"/>
    <col min="402" max="402" width="11.1796875" bestFit="1" customWidth="1"/>
    <col min="403" max="403" width="10.1796875" bestFit="1" customWidth="1"/>
    <col min="404" max="404" width="6.26953125" bestFit="1" customWidth="1"/>
    <col min="406" max="406" width="10.1796875" bestFit="1" customWidth="1"/>
    <col min="407" max="407" width="6.26953125" bestFit="1" customWidth="1"/>
    <col min="409" max="409" width="10.1796875" bestFit="1" customWidth="1"/>
    <col min="410" max="410" width="6.26953125" bestFit="1" customWidth="1"/>
    <col min="411" max="412" width="10.1796875" bestFit="1" customWidth="1"/>
    <col min="413" max="413" width="6.26953125" bestFit="1" customWidth="1"/>
    <col min="415" max="415" width="10.1796875" bestFit="1" customWidth="1"/>
    <col min="416" max="416" width="6.26953125" bestFit="1" customWidth="1"/>
    <col min="418" max="418" width="10.1796875" bestFit="1" customWidth="1"/>
    <col min="419" max="419" width="6.26953125" bestFit="1" customWidth="1"/>
    <col min="420" max="421" width="10.1796875" bestFit="1" customWidth="1"/>
    <col min="422" max="422" width="6.26953125" bestFit="1" customWidth="1"/>
    <col min="424" max="424" width="10.1796875" bestFit="1" customWidth="1"/>
    <col min="425" max="425" width="6.26953125" bestFit="1" customWidth="1"/>
    <col min="426" max="427" width="10.1796875" bestFit="1" customWidth="1"/>
    <col min="428" max="428" width="6.26953125" bestFit="1" customWidth="1"/>
    <col min="429" max="430" width="10.1796875" bestFit="1" customWidth="1"/>
    <col min="431" max="431" width="6.26953125" bestFit="1" customWidth="1"/>
    <col min="432" max="433" width="10.1796875" bestFit="1" customWidth="1"/>
    <col min="434" max="434" width="6.26953125" bestFit="1" customWidth="1"/>
    <col min="435" max="436" width="10.1796875" bestFit="1" customWidth="1"/>
    <col min="437" max="437" width="6.26953125" bestFit="1" customWidth="1"/>
    <col min="439" max="439" width="10.1796875" bestFit="1" customWidth="1"/>
    <col min="440" max="440" width="6.26953125" bestFit="1" customWidth="1"/>
    <col min="442" max="442" width="10.1796875" bestFit="1" customWidth="1"/>
    <col min="443" max="443" width="6.26953125" bestFit="1" customWidth="1"/>
    <col min="444" max="445" width="10.1796875" bestFit="1" customWidth="1"/>
    <col min="446" max="446" width="7.26953125" bestFit="1" customWidth="1"/>
    <col min="447" max="447" width="10.1796875" bestFit="1" customWidth="1"/>
    <col min="448" max="448" width="11.1796875" bestFit="1" customWidth="1"/>
    <col min="449" max="449" width="7.26953125" bestFit="1" customWidth="1"/>
    <col min="450" max="450" width="10.1796875" bestFit="1" customWidth="1"/>
    <col min="451" max="451" width="11.1796875" bestFit="1" customWidth="1"/>
    <col min="452" max="452" width="7.26953125" bestFit="1" customWidth="1"/>
    <col min="453" max="454" width="11.1796875" bestFit="1" customWidth="1"/>
    <col min="455" max="455" width="7.26953125" bestFit="1" customWidth="1"/>
    <col min="456" max="457" width="11.1796875" bestFit="1" customWidth="1"/>
    <col min="458" max="458" width="8.81640625" bestFit="1" customWidth="1"/>
    <col min="459" max="459" width="11.1796875" bestFit="1" customWidth="1"/>
    <col min="460" max="460" width="12.7265625" bestFit="1" customWidth="1"/>
    <col min="461" max="461" width="12.54296875" bestFit="1" customWidth="1"/>
    <col min="462" max="462" width="9.54296875" bestFit="1" customWidth="1"/>
    <col min="465" max="465" width="5.26953125" bestFit="1" customWidth="1"/>
    <col min="468" max="468" width="7" bestFit="1" customWidth="1"/>
    <col min="469" max="469" width="9.7265625" bestFit="1" customWidth="1"/>
    <col min="471" max="471" width="5.26953125" bestFit="1" customWidth="1"/>
    <col min="474" max="474" width="5.26953125" bestFit="1" customWidth="1"/>
    <col min="477" max="477" width="6.26953125" bestFit="1" customWidth="1"/>
    <col min="478" max="478" width="10.1796875" bestFit="1" customWidth="1"/>
    <col min="480" max="480" width="7" bestFit="1" customWidth="1"/>
    <col min="481" max="481" width="9.7265625" bestFit="1" customWidth="1"/>
    <col min="483" max="483" width="7" bestFit="1" customWidth="1"/>
    <col min="484" max="484" width="9.7265625" bestFit="1" customWidth="1"/>
    <col min="486" max="486" width="6.26953125" bestFit="1" customWidth="1"/>
    <col min="487" max="487" width="10.1796875" bestFit="1" customWidth="1"/>
    <col min="489" max="489" width="6.26953125" bestFit="1" customWidth="1"/>
    <col min="490" max="490" width="10.1796875" bestFit="1" customWidth="1"/>
    <col min="492" max="492" width="6.26953125" bestFit="1" customWidth="1"/>
    <col min="493" max="493" width="10.1796875" bestFit="1" customWidth="1"/>
    <col min="495" max="495" width="5.26953125" bestFit="1" customWidth="1"/>
    <col min="498" max="498" width="7" bestFit="1" customWidth="1"/>
    <col min="499" max="499" width="9.7265625" bestFit="1" customWidth="1"/>
    <col min="501" max="501" width="7" bestFit="1" customWidth="1"/>
    <col min="502" max="502" width="9.7265625" bestFit="1" customWidth="1"/>
    <col min="504" max="504" width="6.26953125" bestFit="1" customWidth="1"/>
    <col min="505" max="506" width="10.1796875" bestFit="1" customWidth="1"/>
    <col min="507" max="507" width="6.26953125" bestFit="1" customWidth="1"/>
    <col min="508" max="509" width="10.1796875" bestFit="1" customWidth="1"/>
    <col min="510" max="510" width="6.26953125" bestFit="1" customWidth="1"/>
    <col min="512" max="512" width="10.1796875" bestFit="1" customWidth="1"/>
    <col min="513" max="513" width="6.26953125" bestFit="1" customWidth="1"/>
    <col min="514" max="515" width="10.1796875" bestFit="1" customWidth="1"/>
    <col min="516" max="516" width="6.26953125" bestFit="1" customWidth="1"/>
    <col min="517" max="518" width="10.1796875" bestFit="1" customWidth="1"/>
    <col min="519" max="519" width="7.26953125" bestFit="1" customWidth="1"/>
    <col min="520" max="520" width="11.1796875" bestFit="1" customWidth="1"/>
    <col min="521" max="521" width="10.1796875" bestFit="1" customWidth="1"/>
    <col min="522" max="522" width="6.26953125" bestFit="1" customWidth="1"/>
    <col min="524" max="524" width="10.1796875" bestFit="1" customWidth="1"/>
    <col min="525" max="525" width="6.26953125" bestFit="1" customWidth="1"/>
    <col min="527" max="527" width="10.1796875" bestFit="1" customWidth="1"/>
    <col min="528" max="528" width="6.26953125" bestFit="1" customWidth="1"/>
    <col min="529" max="530" width="10.1796875" bestFit="1" customWidth="1"/>
    <col min="531" max="531" width="6.26953125" bestFit="1" customWidth="1"/>
    <col min="533" max="533" width="10.1796875" bestFit="1" customWidth="1"/>
    <col min="534" max="534" width="6.26953125" bestFit="1" customWidth="1"/>
    <col min="536" max="536" width="10.1796875" bestFit="1" customWidth="1"/>
    <col min="537" max="537" width="6.26953125" bestFit="1" customWidth="1"/>
    <col min="538" max="539" width="10.1796875" bestFit="1" customWidth="1"/>
    <col min="540" max="540" width="6.26953125" bestFit="1" customWidth="1"/>
    <col min="541" max="542" width="10.1796875" bestFit="1" customWidth="1"/>
    <col min="543" max="543" width="6.26953125" bestFit="1" customWidth="1"/>
    <col min="544" max="545" width="10.1796875" bestFit="1" customWidth="1"/>
    <col min="546" max="546" width="6.26953125" bestFit="1" customWidth="1"/>
    <col min="548" max="548" width="10.1796875" bestFit="1" customWidth="1"/>
    <col min="549" max="549" width="6.26953125" bestFit="1" customWidth="1"/>
    <col min="550" max="551" width="10.1796875" bestFit="1" customWidth="1"/>
    <col min="552" max="552" width="6.26953125" bestFit="1" customWidth="1"/>
    <col min="553" max="554" width="10.1796875" bestFit="1" customWidth="1"/>
    <col min="555" max="555" width="6.26953125" bestFit="1" customWidth="1"/>
    <col min="557" max="557" width="10.1796875" bestFit="1" customWidth="1"/>
    <col min="558" max="558" width="6.26953125" bestFit="1" customWidth="1"/>
    <col min="560" max="560" width="10.1796875" bestFit="1" customWidth="1"/>
    <col min="561" max="561" width="7.26953125" bestFit="1" customWidth="1"/>
    <col min="562" max="562" width="10.1796875" bestFit="1" customWidth="1"/>
    <col min="563" max="563" width="11.1796875" bestFit="1" customWidth="1"/>
    <col min="564" max="564" width="7.26953125" bestFit="1" customWidth="1"/>
    <col min="565" max="565" width="10.1796875" bestFit="1" customWidth="1"/>
    <col min="566" max="566" width="11.1796875" bestFit="1" customWidth="1"/>
    <col min="567" max="567" width="7.26953125" bestFit="1" customWidth="1"/>
    <col min="568" max="569" width="11.1796875" bestFit="1" customWidth="1"/>
    <col min="570" max="570" width="7.26953125" bestFit="1" customWidth="1"/>
    <col min="571" max="572" width="11.1796875" bestFit="1" customWidth="1"/>
    <col min="573" max="573" width="7.26953125" bestFit="1" customWidth="1"/>
    <col min="574" max="575" width="11.1796875" bestFit="1" customWidth="1"/>
    <col min="576" max="576" width="12.54296875" bestFit="1" customWidth="1"/>
    <col min="577" max="577" width="11.26953125" bestFit="1" customWidth="1"/>
  </cols>
  <sheetData>
    <row r="1" spans="1:5" ht="46" x14ac:dyDescent="1">
      <c r="A1" s="41" t="s">
        <v>234</v>
      </c>
    </row>
    <row r="2" spans="1:5" x14ac:dyDescent="0.35">
      <c r="A2" s="140" t="s">
        <v>235</v>
      </c>
    </row>
    <row r="4" spans="1:5" x14ac:dyDescent="0.35">
      <c r="A4" s="39" t="s">
        <v>0</v>
      </c>
      <c r="B4" s="39" t="s">
        <v>7</v>
      </c>
      <c r="C4" s="42" t="s">
        <v>232</v>
      </c>
      <c r="D4" s="42" t="s">
        <v>233</v>
      </c>
      <c r="E4" s="42" t="s">
        <v>237</v>
      </c>
    </row>
    <row r="5" spans="1:5" x14ac:dyDescent="0.35">
      <c r="A5" t="s">
        <v>9</v>
      </c>
      <c r="C5" s="43"/>
      <c r="D5" s="43"/>
      <c r="E5" s="43"/>
    </row>
    <row r="6" spans="1:5" x14ac:dyDescent="0.35">
      <c r="B6" t="s">
        <v>1</v>
      </c>
      <c r="C6" s="43">
        <v>93.642070970513799</v>
      </c>
      <c r="D6" s="43">
        <v>65.084799999999987</v>
      </c>
      <c r="E6" s="43">
        <v>-28.557270970513812</v>
      </c>
    </row>
    <row r="7" spans="1:5" x14ac:dyDescent="0.35">
      <c r="B7" t="s">
        <v>2</v>
      </c>
      <c r="C7" s="43">
        <v>46.703045535904735</v>
      </c>
      <c r="D7" s="43">
        <v>113.8984</v>
      </c>
      <c r="E7" s="43">
        <v>67.19535446409526</v>
      </c>
    </row>
    <row r="8" spans="1:5" x14ac:dyDescent="0.35">
      <c r="B8" t="s">
        <v>3</v>
      </c>
      <c r="C8" s="43">
        <v>16.965108149999441</v>
      </c>
      <c r="D8" s="43">
        <v>113.15879999999999</v>
      </c>
      <c r="E8" s="43">
        <v>96.193691850000548</v>
      </c>
    </row>
    <row r="9" spans="1:5" x14ac:dyDescent="0.35">
      <c r="B9" t="s">
        <v>4</v>
      </c>
      <c r="C9" s="43">
        <v>17.542504947990373</v>
      </c>
      <c r="D9" s="43">
        <v>113.15879999999999</v>
      </c>
      <c r="E9" s="43">
        <v>95.616295052009605</v>
      </c>
    </row>
    <row r="10" spans="1:5" x14ac:dyDescent="0.35">
      <c r="B10" t="s">
        <v>40</v>
      </c>
      <c r="C10" s="43">
        <v>17.325263376478663</v>
      </c>
      <c r="D10" s="43">
        <v>113.15879999999999</v>
      </c>
      <c r="E10" s="43">
        <v>95.833536623521326</v>
      </c>
    </row>
    <row r="11" spans="1:5" x14ac:dyDescent="0.35">
      <c r="A11" t="s">
        <v>22</v>
      </c>
      <c r="C11" s="40"/>
      <c r="D11" s="40"/>
      <c r="E11" s="40"/>
    </row>
    <row r="12" spans="1:5" x14ac:dyDescent="0.35">
      <c r="B12" t="s">
        <v>1</v>
      </c>
      <c r="C12" s="43">
        <v>26.847397740974387</v>
      </c>
      <c r="D12" s="43">
        <v>1.2391469999999998</v>
      </c>
      <c r="E12" s="43">
        <v>-25.608250740974388</v>
      </c>
    </row>
    <row r="13" spans="1:5" x14ac:dyDescent="0.35">
      <c r="B13" t="s">
        <v>2</v>
      </c>
      <c r="C13" s="43">
        <v>28.725422229272748</v>
      </c>
      <c r="D13" s="43">
        <v>1.8222749999999999</v>
      </c>
      <c r="E13" s="43">
        <v>-26.903147229272747</v>
      </c>
    </row>
    <row r="14" spans="1:5" x14ac:dyDescent="0.35">
      <c r="B14" t="s">
        <v>3</v>
      </c>
      <c r="C14" s="43">
        <v>29.824110649979662</v>
      </c>
      <c r="D14" s="43">
        <v>1.5161328000000001</v>
      </c>
      <c r="E14" s="43">
        <v>-28.307977849979661</v>
      </c>
    </row>
    <row r="15" spans="1:5" x14ac:dyDescent="0.35">
      <c r="B15" t="s">
        <v>4</v>
      </c>
      <c r="C15" s="43">
        <v>31.397144442813747</v>
      </c>
      <c r="D15" s="43">
        <v>1.5161328000000001</v>
      </c>
      <c r="E15" s="43">
        <v>-29.881011642813746</v>
      </c>
    </row>
    <row r="16" spans="1:5" x14ac:dyDescent="0.35">
      <c r="B16" t="s">
        <v>40</v>
      </c>
      <c r="C16" s="43">
        <v>32.92651992145516</v>
      </c>
      <c r="D16" s="43">
        <v>1.5161328000000001</v>
      </c>
      <c r="E16" s="43">
        <v>-31.410387121455159</v>
      </c>
    </row>
    <row r="17" spans="1:5" x14ac:dyDescent="0.35">
      <c r="A17" t="s">
        <v>41</v>
      </c>
      <c r="C17" s="43"/>
      <c r="D17" s="43"/>
      <c r="E17" s="43"/>
    </row>
    <row r="18" spans="1:5" x14ac:dyDescent="0.35">
      <c r="B18" t="s">
        <v>1</v>
      </c>
      <c r="C18" s="43">
        <v>7.3786885622596934</v>
      </c>
      <c r="D18" s="43">
        <v>0</v>
      </c>
      <c r="E18" s="43">
        <v>-7.3786885622596934</v>
      </c>
    </row>
    <row r="19" spans="1:5" x14ac:dyDescent="0.35">
      <c r="B19" t="s">
        <v>2</v>
      </c>
      <c r="C19" s="43">
        <v>7.9041201404631893</v>
      </c>
      <c r="D19" s="43">
        <v>0</v>
      </c>
      <c r="E19" s="43">
        <v>-7.9041201404631893</v>
      </c>
    </row>
    <row r="20" spans="1:5" x14ac:dyDescent="0.35">
      <c r="B20" t="s">
        <v>3</v>
      </c>
      <c r="C20" s="43">
        <v>8.3889083244806457</v>
      </c>
      <c r="D20" s="43">
        <v>0</v>
      </c>
      <c r="E20" s="43">
        <v>-8.3889083244806457</v>
      </c>
    </row>
    <row r="21" spans="1:5" x14ac:dyDescent="0.35">
      <c r="B21" t="s">
        <v>4</v>
      </c>
      <c r="C21" s="43">
        <v>8.9108918417521039</v>
      </c>
      <c r="D21" s="43">
        <v>0</v>
      </c>
      <c r="E21" s="43">
        <v>-8.9108918417521039</v>
      </c>
    </row>
    <row r="22" spans="1:5" x14ac:dyDescent="0.35">
      <c r="B22" t="s">
        <v>40</v>
      </c>
      <c r="C22" s="43">
        <v>9.4204918023384892</v>
      </c>
      <c r="D22" s="43">
        <v>0</v>
      </c>
      <c r="E22" s="43">
        <v>-9.4204918023384892</v>
      </c>
    </row>
    <row r="23" spans="1:5" x14ac:dyDescent="0.35">
      <c r="A23" t="s">
        <v>23</v>
      </c>
      <c r="C23" s="43"/>
      <c r="D23" s="43"/>
      <c r="E23" s="43"/>
    </row>
    <row r="24" spans="1:5" x14ac:dyDescent="0.35">
      <c r="B24" t="s">
        <v>1</v>
      </c>
      <c r="C24" s="43">
        <v>5.0360548292876208</v>
      </c>
      <c r="D24" s="43">
        <v>1.1897482733351092</v>
      </c>
      <c r="E24" s="43">
        <v>-3.8463065559525118</v>
      </c>
    </row>
    <row r="25" spans="1:5" x14ac:dyDescent="0.35">
      <c r="B25" t="s">
        <v>2</v>
      </c>
      <c r="C25" s="43">
        <v>4.3570835506199801</v>
      </c>
      <c r="D25" s="43">
        <v>1.2308703946990207</v>
      </c>
      <c r="E25" s="43">
        <v>-3.1262131559209596</v>
      </c>
    </row>
    <row r="26" spans="1:5" x14ac:dyDescent="0.35">
      <c r="B26" t="s">
        <v>3</v>
      </c>
      <c r="C26" s="43">
        <v>3.6162025177090107</v>
      </c>
      <c r="D26" s="43">
        <v>0.92</v>
      </c>
      <c r="E26" s="43">
        <v>-2.6962025177090108</v>
      </c>
    </row>
    <row r="27" spans="1:5" x14ac:dyDescent="0.35">
      <c r="B27" t="s">
        <v>4</v>
      </c>
      <c r="C27" s="43">
        <v>3.2109212115599837</v>
      </c>
      <c r="D27" s="43">
        <v>0.92</v>
      </c>
      <c r="E27" s="43">
        <v>-2.2909212115599837</v>
      </c>
    </row>
    <row r="28" spans="1:5" x14ac:dyDescent="0.35">
      <c r="B28" t="s">
        <v>40</v>
      </c>
      <c r="C28" s="43">
        <v>2.8014403142264195</v>
      </c>
      <c r="D28" s="43">
        <v>0.92</v>
      </c>
      <c r="E28" s="43">
        <v>-1.8814403142264196</v>
      </c>
    </row>
    <row r="29" spans="1:5" x14ac:dyDescent="0.35">
      <c r="A29" t="s">
        <v>24</v>
      </c>
      <c r="C29" s="43"/>
      <c r="D29" s="43"/>
      <c r="E29" s="43"/>
    </row>
    <row r="30" spans="1:5" x14ac:dyDescent="0.35">
      <c r="B30" t="s">
        <v>1</v>
      </c>
      <c r="C30" s="43">
        <v>14.483412404027028</v>
      </c>
      <c r="D30" s="43">
        <v>0</v>
      </c>
      <c r="E30" s="43">
        <v>-14.483412404027028</v>
      </c>
    </row>
    <row r="31" spans="1:5" x14ac:dyDescent="0.35">
      <c r="B31" t="s">
        <v>2</v>
      </c>
      <c r="C31" s="43">
        <v>17.748744573028418</v>
      </c>
      <c r="D31" s="43">
        <v>0</v>
      </c>
      <c r="E31" s="43">
        <v>-17.748744573028418</v>
      </c>
    </row>
    <row r="32" spans="1:5" x14ac:dyDescent="0.35">
      <c r="B32" t="s">
        <v>3</v>
      </c>
      <c r="C32" s="43">
        <v>20.82460198280603</v>
      </c>
      <c r="D32" s="43">
        <v>3.75</v>
      </c>
      <c r="E32" s="43">
        <v>-17.07460198280603</v>
      </c>
    </row>
    <row r="33" spans="1:5" x14ac:dyDescent="0.35">
      <c r="B33" t="s">
        <v>4</v>
      </c>
      <c r="C33" s="43">
        <v>20.282648996821521</v>
      </c>
      <c r="D33" s="43">
        <v>3.75</v>
      </c>
      <c r="E33" s="43">
        <v>-16.532648996821521</v>
      </c>
    </row>
    <row r="34" spans="1:5" x14ac:dyDescent="0.35">
      <c r="B34" t="s">
        <v>40</v>
      </c>
      <c r="C34" s="43">
        <v>19.6641798702606</v>
      </c>
      <c r="D34" s="43">
        <v>3.75</v>
      </c>
      <c r="E34" s="43">
        <v>-15.9141798702606</v>
      </c>
    </row>
    <row r="35" spans="1:5" x14ac:dyDescent="0.35">
      <c r="A35" t="s">
        <v>25</v>
      </c>
      <c r="C35" s="43"/>
      <c r="D35" s="43"/>
      <c r="E35" s="43"/>
    </row>
    <row r="36" spans="1:5" x14ac:dyDescent="0.35">
      <c r="B36" t="s">
        <v>1</v>
      </c>
      <c r="C36" s="43">
        <v>1.2298752974534175</v>
      </c>
      <c r="D36" s="43">
        <v>0</v>
      </c>
      <c r="E36" s="43">
        <v>-1.2298752974534175</v>
      </c>
    </row>
    <row r="37" spans="1:5" x14ac:dyDescent="0.35">
      <c r="B37" t="s">
        <v>2</v>
      </c>
      <c r="C37" s="43">
        <v>1.5906079173467877</v>
      </c>
      <c r="D37" s="43">
        <v>0</v>
      </c>
      <c r="E37" s="43">
        <v>-1.5906079173467877</v>
      </c>
    </row>
    <row r="38" spans="1:5" x14ac:dyDescent="0.35">
      <c r="B38" t="s">
        <v>3</v>
      </c>
      <c r="C38" s="43">
        <v>1.934608601755716</v>
      </c>
      <c r="D38" s="43">
        <v>0</v>
      </c>
      <c r="E38" s="43">
        <v>-1.934608601755716</v>
      </c>
    </row>
    <row r="39" spans="1:5" x14ac:dyDescent="0.35">
      <c r="B39" t="s">
        <v>4</v>
      </c>
      <c r="C39" s="43">
        <v>2.2672610363229393</v>
      </c>
      <c r="D39" s="43">
        <v>0</v>
      </c>
      <c r="E39" s="43">
        <v>-2.2672610363229393</v>
      </c>
    </row>
    <row r="40" spans="1:5" x14ac:dyDescent="0.35">
      <c r="B40" t="s">
        <v>40</v>
      </c>
      <c r="C40" s="43">
        <v>2.5697329887323419</v>
      </c>
      <c r="D40" s="43">
        <v>0</v>
      </c>
      <c r="E40" s="43">
        <v>-2.5697329887323419</v>
      </c>
    </row>
    <row r="41" spans="1:5" x14ac:dyDescent="0.35">
      <c r="A41" t="s">
        <v>26</v>
      </c>
      <c r="C41" s="43"/>
      <c r="D41" s="43"/>
      <c r="E41" s="43"/>
    </row>
    <row r="42" spans="1:5" x14ac:dyDescent="0.35">
      <c r="B42" t="s">
        <v>1</v>
      </c>
      <c r="C42" s="43">
        <v>5.2344223176906794</v>
      </c>
      <c r="D42" s="43">
        <v>0</v>
      </c>
      <c r="E42" s="43">
        <v>-5.2344223176906794</v>
      </c>
    </row>
    <row r="43" spans="1:5" x14ac:dyDescent="0.35">
      <c r="B43" t="s">
        <v>2</v>
      </c>
      <c r="C43" s="43">
        <v>6.2345634434931103</v>
      </c>
      <c r="D43" s="43">
        <v>0</v>
      </c>
      <c r="E43" s="43">
        <v>-6.2345634434931103</v>
      </c>
    </row>
    <row r="44" spans="1:5" x14ac:dyDescent="0.35">
      <c r="B44" t="s">
        <v>3</v>
      </c>
      <c r="C44" s="43">
        <v>7.1658454671320388</v>
      </c>
      <c r="D44" s="43">
        <v>0</v>
      </c>
      <c r="E44" s="43">
        <v>-7.1658454671320388</v>
      </c>
    </row>
    <row r="45" spans="1:5" x14ac:dyDescent="0.35">
      <c r="B45" t="s">
        <v>4</v>
      </c>
      <c r="C45" s="43">
        <v>8.1367034845146726</v>
      </c>
      <c r="D45" s="43">
        <v>0</v>
      </c>
      <c r="E45" s="43">
        <v>-8.1367034845146726</v>
      </c>
    </row>
    <row r="46" spans="1:5" x14ac:dyDescent="0.35">
      <c r="B46" t="s">
        <v>40</v>
      </c>
      <c r="C46" s="43">
        <v>9.0847771284877012</v>
      </c>
      <c r="D46" s="43">
        <v>0</v>
      </c>
      <c r="E46" s="43">
        <v>-9.0847771284877012</v>
      </c>
    </row>
    <row r="47" spans="1:5" x14ac:dyDescent="0.35">
      <c r="A47" t="s">
        <v>27</v>
      </c>
      <c r="C47" s="43"/>
      <c r="D47" s="43"/>
      <c r="E47" s="43"/>
    </row>
    <row r="48" spans="1:5" x14ac:dyDescent="0.35">
      <c r="B48" t="s">
        <v>1</v>
      </c>
      <c r="C48" s="43">
        <v>1.5099219114386042</v>
      </c>
      <c r="D48" s="43">
        <v>0</v>
      </c>
      <c r="E48" s="43">
        <v>-1.5099219114386042</v>
      </c>
    </row>
    <row r="49" spans="1:5" x14ac:dyDescent="0.35">
      <c r="B49" t="s">
        <v>2</v>
      </c>
      <c r="C49" s="43">
        <v>2.1650478703649458</v>
      </c>
      <c r="D49" s="43">
        <v>0</v>
      </c>
      <c r="E49" s="43">
        <v>-2.1650478703649458</v>
      </c>
    </row>
    <row r="50" spans="1:5" x14ac:dyDescent="0.35">
      <c r="B50" t="s">
        <v>3</v>
      </c>
      <c r="C50" s="43">
        <v>2.8052011286572847</v>
      </c>
      <c r="D50" s="43">
        <v>0</v>
      </c>
      <c r="E50" s="43">
        <v>-2.8052011286572847</v>
      </c>
    </row>
    <row r="51" spans="1:5" x14ac:dyDescent="0.35">
      <c r="B51" t="s">
        <v>4</v>
      </c>
      <c r="C51" s="43">
        <v>3.4699366676467491</v>
      </c>
      <c r="D51" s="43">
        <v>0</v>
      </c>
      <c r="E51" s="43">
        <v>-3.4699366676467491</v>
      </c>
    </row>
    <row r="52" spans="1:5" x14ac:dyDescent="0.35">
      <c r="B52" t="s">
        <v>40</v>
      </c>
      <c r="C52" s="43">
        <v>4.1341799910105363</v>
      </c>
      <c r="D52" s="43">
        <v>0</v>
      </c>
      <c r="E52" s="43">
        <v>-4.1341799910105363</v>
      </c>
    </row>
    <row r="53" spans="1:5" x14ac:dyDescent="0.35">
      <c r="A53" t="s">
        <v>28</v>
      </c>
      <c r="C53" s="43"/>
      <c r="D53" s="43"/>
      <c r="E53" s="43"/>
    </row>
    <row r="54" spans="1:5" x14ac:dyDescent="0.35">
      <c r="B54" t="s">
        <v>1</v>
      </c>
      <c r="C54" s="43">
        <v>26.194904522648095</v>
      </c>
      <c r="D54" s="43">
        <v>23.324400000000001</v>
      </c>
      <c r="E54" s="43">
        <v>-2.8705045226480941</v>
      </c>
    </row>
    <row r="55" spans="1:5" x14ac:dyDescent="0.35">
      <c r="B55" t="s">
        <v>2</v>
      </c>
      <c r="C55" s="43">
        <v>12.675086768094427</v>
      </c>
      <c r="D55" s="43">
        <v>23.938200000000002</v>
      </c>
      <c r="E55" s="43">
        <v>11.263113231905574</v>
      </c>
    </row>
    <row r="56" spans="1:5" x14ac:dyDescent="0.35">
      <c r="B56" t="s">
        <v>3</v>
      </c>
      <c r="C56" s="43">
        <v>9.2387517190787882</v>
      </c>
      <c r="D56" s="43">
        <v>19.6416</v>
      </c>
      <c r="E56" s="43">
        <v>10.402848280921212</v>
      </c>
    </row>
    <row r="57" spans="1:5" x14ac:dyDescent="0.35">
      <c r="B57" t="s">
        <v>4</v>
      </c>
      <c r="C57" s="43">
        <v>9.6914338349912867</v>
      </c>
      <c r="D57" s="43">
        <v>18.598140000000001</v>
      </c>
      <c r="E57" s="43">
        <v>8.906706165008714</v>
      </c>
    </row>
    <row r="58" spans="1:5" x14ac:dyDescent="0.35">
      <c r="B58" t="s">
        <v>40</v>
      </c>
      <c r="C58" s="43">
        <v>9.5040866265930966</v>
      </c>
      <c r="D58" s="43">
        <v>18.598140000000001</v>
      </c>
      <c r="E58" s="43">
        <v>9.0940533734069042</v>
      </c>
    </row>
    <row r="59" spans="1:5" x14ac:dyDescent="0.35">
      <c r="A59" t="s">
        <v>42</v>
      </c>
      <c r="C59" s="43"/>
      <c r="D59" s="43"/>
      <c r="E59" s="43"/>
    </row>
    <row r="60" spans="1:5" x14ac:dyDescent="0.35">
      <c r="B60" t="s">
        <v>1</v>
      </c>
      <c r="C60" s="43">
        <v>956.54626319449562</v>
      </c>
      <c r="D60" s="43">
        <v>484.38000000000005</v>
      </c>
      <c r="E60" s="43">
        <v>-472.16626319449557</v>
      </c>
    </row>
    <row r="61" spans="1:5" x14ac:dyDescent="0.35">
      <c r="B61" t="s">
        <v>2</v>
      </c>
      <c r="C61" s="43">
        <v>847.49575177058341</v>
      </c>
      <c r="D61" s="43">
        <v>607.5</v>
      </c>
      <c r="E61" s="43">
        <v>-239.99575177058341</v>
      </c>
    </row>
    <row r="62" spans="1:5" x14ac:dyDescent="0.35">
      <c r="B62" t="s">
        <v>3</v>
      </c>
      <c r="C62" s="43">
        <v>603.34272732041245</v>
      </c>
      <c r="D62" s="43">
        <v>607.5</v>
      </c>
      <c r="E62" s="43">
        <v>4.1572726795875496</v>
      </c>
    </row>
    <row r="63" spans="1:5" x14ac:dyDescent="0.35">
      <c r="B63" t="s">
        <v>4</v>
      </c>
      <c r="C63" s="43">
        <v>1057.796989248511</v>
      </c>
      <c r="D63" s="43">
        <v>607.5</v>
      </c>
      <c r="E63" s="43">
        <v>-450.29698924851095</v>
      </c>
    </row>
    <row r="64" spans="1:5" x14ac:dyDescent="0.35">
      <c r="B64" t="s">
        <v>40</v>
      </c>
      <c r="C64" s="43">
        <v>788.42002637953624</v>
      </c>
      <c r="D64" s="43">
        <v>607.5</v>
      </c>
      <c r="E64" s="43">
        <v>-180.92002637953624</v>
      </c>
    </row>
    <row r="65" spans="1:5" x14ac:dyDescent="0.35">
      <c r="A65" t="s">
        <v>43</v>
      </c>
      <c r="C65" s="43"/>
      <c r="D65" s="43"/>
      <c r="E65" s="43"/>
    </row>
    <row r="66" spans="1:5" x14ac:dyDescent="0.35">
      <c r="B66" t="s">
        <v>1</v>
      </c>
      <c r="C66" s="43">
        <v>143.526859214137</v>
      </c>
      <c r="D66" s="43">
        <v>31.729600000000001</v>
      </c>
      <c r="E66" s="43">
        <v>-111.797259214137</v>
      </c>
    </row>
    <row r="67" spans="1:5" x14ac:dyDescent="0.35">
      <c r="B67" t="s">
        <v>2</v>
      </c>
      <c r="C67" s="43">
        <v>154.14479154167628</v>
      </c>
      <c r="D67" s="43">
        <v>37.6524</v>
      </c>
      <c r="E67" s="43">
        <v>-116.49239154167628</v>
      </c>
    </row>
    <row r="68" spans="1:5" x14ac:dyDescent="0.35">
      <c r="B68" t="s">
        <v>3</v>
      </c>
      <c r="C68" s="43">
        <v>157.008209128376</v>
      </c>
      <c r="D68" s="43">
        <v>37.6524</v>
      </c>
      <c r="E68" s="43">
        <v>-119.35580912837599</v>
      </c>
    </row>
    <row r="69" spans="1:5" x14ac:dyDescent="0.35">
      <c r="B69" t="s">
        <v>4</v>
      </c>
      <c r="C69" s="43">
        <v>160.9680336274854</v>
      </c>
      <c r="D69" s="43">
        <v>37.6524</v>
      </c>
      <c r="E69" s="43">
        <v>-123.3156336274854</v>
      </c>
    </row>
    <row r="70" spans="1:5" x14ac:dyDescent="0.35">
      <c r="B70" t="s">
        <v>40</v>
      </c>
      <c r="C70" s="43">
        <v>163.88794737072143</v>
      </c>
      <c r="D70" s="43">
        <v>37.6524</v>
      </c>
      <c r="E70" s="43">
        <v>-126.23554737072143</v>
      </c>
    </row>
    <row r="71" spans="1:5" x14ac:dyDescent="0.35">
      <c r="A71" t="s">
        <v>29</v>
      </c>
      <c r="C71" s="43"/>
      <c r="D71" s="43"/>
      <c r="E71" s="43"/>
    </row>
    <row r="72" spans="1:5" x14ac:dyDescent="0.35">
      <c r="B72" t="s">
        <v>1</v>
      </c>
      <c r="C72" s="43">
        <v>7.0829966452720736</v>
      </c>
      <c r="D72" s="43">
        <v>0</v>
      </c>
      <c r="E72" s="43">
        <v>-7.0829966452720736</v>
      </c>
    </row>
    <row r="73" spans="1:5" x14ac:dyDescent="0.35">
      <c r="B73" t="s">
        <v>2</v>
      </c>
      <c r="C73" s="43">
        <v>7.3168964027844581</v>
      </c>
      <c r="D73" s="43">
        <v>0</v>
      </c>
      <c r="E73" s="43">
        <v>-7.3168964027844581</v>
      </c>
    </row>
    <row r="74" spans="1:5" x14ac:dyDescent="0.35">
      <c r="B74" t="s">
        <v>3</v>
      </c>
      <c r="C74" s="43">
        <v>7.5302862949114235</v>
      </c>
      <c r="D74" s="43">
        <v>0</v>
      </c>
      <c r="E74" s="43">
        <v>-7.5302862949114235</v>
      </c>
    </row>
    <row r="75" spans="1:5" x14ac:dyDescent="0.35">
      <c r="B75" t="s">
        <v>4</v>
      </c>
      <c r="C75" s="43">
        <v>7.7627717905099649</v>
      </c>
      <c r="D75" s="43">
        <v>5.0688000000000004</v>
      </c>
      <c r="E75" s="43">
        <v>-2.6939717905099645</v>
      </c>
    </row>
    <row r="76" spans="1:5" x14ac:dyDescent="0.35">
      <c r="B76" t="s">
        <v>40</v>
      </c>
      <c r="C76" s="43">
        <v>2.9209861566803843</v>
      </c>
      <c r="D76" s="43">
        <v>5.0688000000000004</v>
      </c>
      <c r="E76" s="43">
        <v>2.1478138433196161</v>
      </c>
    </row>
    <row r="77" spans="1:5" x14ac:dyDescent="0.35">
      <c r="A77" t="s">
        <v>30</v>
      </c>
      <c r="C77" s="43"/>
      <c r="D77" s="43"/>
      <c r="E77" s="43"/>
    </row>
    <row r="78" spans="1:5" x14ac:dyDescent="0.35">
      <c r="B78" t="s">
        <v>1</v>
      </c>
      <c r="C78" s="43">
        <v>20.775941908382247</v>
      </c>
      <c r="D78" s="43">
        <v>6.4880639999999996</v>
      </c>
      <c r="E78" s="43">
        <v>-14.287877908382248</v>
      </c>
    </row>
    <row r="79" spans="1:5" x14ac:dyDescent="0.35">
      <c r="B79" t="s">
        <v>2</v>
      </c>
      <c r="C79" s="43">
        <v>19.772700488172195</v>
      </c>
      <c r="D79" s="43">
        <v>6.4880639999999996</v>
      </c>
      <c r="E79" s="43">
        <v>-13.284636488172195</v>
      </c>
    </row>
    <row r="80" spans="1:5" x14ac:dyDescent="0.35">
      <c r="B80" t="s">
        <v>3</v>
      </c>
      <c r="C80" s="43">
        <v>19.521937493135542</v>
      </c>
      <c r="D80" s="43">
        <v>12.976127999999999</v>
      </c>
      <c r="E80" s="43">
        <v>-6.5458094931355433</v>
      </c>
    </row>
    <row r="81" spans="1:5" x14ac:dyDescent="0.35">
      <c r="B81" t="s">
        <v>4</v>
      </c>
      <c r="C81" s="43">
        <v>12.832626474940042</v>
      </c>
      <c r="D81" s="43">
        <v>18.044927999999999</v>
      </c>
      <c r="E81" s="43">
        <v>5.2123015250599565</v>
      </c>
    </row>
    <row r="82" spans="1:5" x14ac:dyDescent="0.35">
      <c r="B82" t="s">
        <v>40</v>
      </c>
      <c r="C82" s="43">
        <v>3.6910151476438351</v>
      </c>
      <c r="D82" s="43">
        <v>18.044927999999999</v>
      </c>
      <c r="E82" s="43">
        <v>14.353912852356164</v>
      </c>
    </row>
    <row r="83" spans="1:5" x14ac:dyDescent="0.35">
      <c r="A83" t="s">
        <v>31</v>
      </c>
      <c r="C83" s="43"/>
      <c r="D83" s="43"/>
      <c r="E83" s="43"/>
    </row>
    <row r="84" spans="1:5" x14ac:dyDescent="0.35">
      <c r="B84" t="s">
        <v>1</v>
      </c>
      <c r="C84" s="43">
        <v>18.064925767824668</v>
      </c>
      <c r="D84" s="43">
        <v>13.272640000000001</v>
      </c>
      <c r="E84" s="43">
        <v>-4.7922857678246675</v>
      </c>
    </row>
    <row r="85" spans="1:5" x14ac:dyDescent="0.35">
      <c r="B85" t="s">
        <v>2</v>
      </c>
      <c r="C85" s="43">
        <v>12.772117242726967</v>
      </c>
      <c r="D85" s="43">
        <v>12.577280000000002</v>
      </c>
      <c r="E85" s="43">
        <v>-0.19483724272696534</v>
      </c>
    </row>
    <row r="86" spans="1:5" x14ac:dyDescent="0.35">
      <c r="B86" t="s">
        <v>3</v>
      </c>
      <c r="C86" s="43">
        <v>7.0929742928259714</v>
      </c>
      <c r="D86" s="43">
        <v>11.512640000000001</v>
      </c>
      <c r="E86" s="43">
        <v>4.4196657071740297</v>
      </c>
    </row>
    <row r="87" spans="1:5" x14ac:dyDescent="0.35">
      <c r="B87" t="s">
        <v>4</v>
      </c>
      <c r="C87" s="43">
        <v>7.3557055257063393</v>
      </c>
      <c r="D87" s="43">
        <v>9.3833599999999997</v>
      </c>
      <c r="E87" s="43">
        <v>2.0276544742936604</v>
      </c>
    </row>
    <row r="88" spans="1:5" x14ac:dyDescent="0.35">
      <c r="B88" t="s">
        <v>40</v>
      </c>
      <c r="C88" s="43">
        <v>7.345256133004062</v>
      </c>
      <c r="D88" s="43">
        <v>10.192640000000001</v>
      </c>
      <c r="E88" s="43">
        <v>2.8473838669959388</v>
      </c>
    </row>
    <row r="89" spans="1:5" x14ac:dyDescent="0.35">
      <c r="A89" t="s">
        <v>32</v>
      </c>
      <c r="C89" s="43"/>
      <c r="D89" s="43"/>
      <c r="E89" s="43"/>
    </row>
    <row r="90" spans="1:5" x14ac:dyDescent="0.35">
      <c r="B90" t="s">
        <v>1</v>
      </c>
      <c r="C90" s="43">
        <v>11.0665517980554</v>
      </c>
      <c r="D90" s="43">
        <v>1.5</v>
      </c>
      <c r="E90" s="43">
        <v>-9.5665517980554</v>
      </c>
    </row>
    <row r="91" spans="1:5" x14ac:dyDescent="0.35">
      <c r="B91" t="s">
        <v>2</v>
      </c>
      <c r="C91" s="43">
        <v>10.313692653845205</v>
      </c>
      <c r="D91" s="43">
        <v>1.5</v>
      </c>
      <c r="E91" s="43">
        <v>-8.8136926538452052</v>
      </c>
    </row>
    <row r="92" spans="1:5" x14ac:dyDescent="0.35">
      <c r="B92" t="s">
        <v>3</v>
      </c>
      <c r="C92" s="43">
        <v>9.5170570654068118</v>
      </c>
      <c r="D92" s="43">
        <v>1.5</v>
      </c>
      <c r="E92" s="43">
        <v>-8.0170570654068118</v>
      </c>
    </row>
    <row r="93" spans="1:5" x14ac:dyDescent="0.35">
      <c r="B93" t="s">
        <v>4</v>
      </c>
      <c r="C93" s="43">
        <v>8.757491734926786</v>
      </c>
      <c r="D93" s="43">
        <v>1.5</v>
      </c>
      <c r="E93" s="43">
        <v>-7.257491734926786</v>
      </c>
    </row>
    <row r="94" spans="1:5" x14ac:dyDescent="0.35">
      <c r="B94" t="s">
        <v>40</v>
      </c>
      <c r="C94" s="43">
        <v>7.9875143365508414</v>
      </c>
      <c r="D94" s="43">
        <v>1.5</v>
      </c>
      <c r="E94" s="43">
        <v>-6.4875143365508414</v>
      </c>
    </row>
    <row r="95" spans="1:5" x14ac:dyDescent="0.35">
      <c r="A95" t="s">
        <v>33</v>
      </c>
      <c r="C95" s="43"/>
      <c r="D95" s="43"/>
      <c r="E95" s="43"/>
    </row>
    <row r="96" spans="1:5" x14ac:dyDescent="0.35">
      <c r="B96" t="s">
        <v>1</v>
      </c>
      <c r="C96" s="43">
        <v>54.768891216582823</v>
      </c>
      <c r="D96" s="43">
        <v>5.6030939999999996</v>
      </c>
      <c r="E96" s="43">
        <v>-49.165797216582824</v>
      </c>
    </row>
    <row r="97" spans="1:5" x14ac:dyDescent="0.35">
      <c r="B97" t="s">
        <v>2</v>
      </c>
      <c r="C97" s="43">
        <v>58.632061253718263</v>
      </c>
      <c r="D97" s="43">
        <v>4.3579620000000006</v>
      </c>
      <c r="E97" s="43">
        <v>-54.274099253718262</v>
      </c>
    </row>
    <row r="98" spans="1:5" x14ac:dyDescent="0.35">
      <c r="B98" t="s">
        <v>3</v>
      </c>
      <c r="C98" s="43">
        <v>63.505953952978999</v>
      </c>
      <c r="D98" s="43">
        <v>5.4785808000000005</v>
      </c>
      <c r="E98" s="43">
        <v>-58.027373152978996</v>
      </c>
    </row>
    <row r="99" spans="1:5" x14ac:dyDescent="0.35">
      <c r="B99" t="s">
        <v>4</v>
      </c>
      <c r="C99" s="43">
        <v>69.7680715442104</v>
      </c>
      <c r="D99" s="43">
        <v>5.4785808000000005</v>
      </c>
      <c r="E99" s="43">
        <v>-64.289490744210397</v>
      </c>
    </row>
    <row r="100" spans="1:5" x14ac:dyDescent="0.35">
      <c r="B100" t="s">
        <v>40</v>
      </c>
      <c r="C100" s="43">
        <v>73.971198517529388</v>
      </c>
      <c r="D100" s="43">
        <v>5.4785808000000005</v>
      </c>
      <c r="E100" s="43">
        <v>-68.492617717529384</v>
      </c>
    </row>
    <row r="101" spans="1:5" x14ac:dyDescent="0.35">
      <c r="A101" t="s">
        <v>10</v>
      </c>
      <c r="C101" s="43"/>
      <c r="D101" s="43"/>
      <c r="E101" s="43"/>
    </row>
    <row r="102" spans="1:5" x14ac:dyDescent="0.35">
      <c r="B102" t="s">
        <v>1</v>
      </c>
      <c r="C102" s="43">
        <v>377.27927381821371</v>
      </c>
      <c r="D102" s="43">
        <v>207.63959999999997</v>
      </c>
      <c r="E102" s="43">
        <v>-169.63967381821374</v>
      </c>
    </row>
    <row r="103" spans="1:5" x14ac:dyDescent="0.35">
      <c r="B103" t="s">
        <v>2</v>
      </c>
      <c r="C103" s="43">
        <v>303.36106179002797</v>
      </c>
      <c r="D103" s="43">
        <v>245.88479999999998</v>
      </c>
      <c r="E103" s="43">
        <v>-57.476261790027991</v>
      </c>
    </row>
    <row r="104" spans="1:5" x14ac:dyDescent="0.35">
      <c r="B104" t="s">
        <v>3</v>
      </c>
      <c r="C104" s="43">
        <v>188.34986685470329</v>
      </c>
      <c r="D104" s="43">
        <v>248.98720000000003</v>
      </c>
      <c r="E104" s="43">
        <v>60.637333145296736</v>
      </c>
    </row>
    <row r="105" spans="1:5" x14ac:dyDescent="0.35">
      <c r="B105" t="s">
        <v>4</v>
      </c>
      <c r="C105" s="43">
        <v>302.18382581225558</v>
      </c>
      <c r="D105" s="43">
        <v>251.29720000000003</v>
      </c>
      <c r="E105" s="43">
        <v>-50.886625812255545</v>
      </c>
    </row>
    <row r="106" spans="1:5" x14ac:dyDescent="0.35">
      <c r="B106" t="s">
        <v>40</v>
      </c>
      <c r="C106" s="43">
        <v>181.44179619063087</v>
      </c>
      <c r="D106" s="43">
        <v>253.60719999999998</v>
      </c>
      <c r="E106" s="43">
        <v>72.16540380936911</v>
      </c>
    </row>
    <row r="107" spans="1:5" x14ac:dyDescent="0.35">
      <c r="A107" t="s">
        <v>34</v>
      </c>
      <c r="C107" s="43"/>
      <c r="D107" s="43"/>
      <c r="E107" s="43"/>
    </row>
    <row r="108" spans="1:5" x14ac:dyDescent="0.35">
      <c r="B108" t="s">
        <v>1</v>
      </c>
      <c r="C108" s="43">
        <v>20.330205653010815</v>
      </c>
      <c r="D108" s="43">
        <v>0</v>
      </c>
      <c r="E108" s="43">
        <v>-20.330205653010815</v>
      </c>
    </row>
    <row r="109" spans="1:5" x14ac:dyDescent="0.35">
      <c r="B109" t="s">
        <v>2</v>
      </c>
      <c r="C109" s="43">
        <v>22.906995450945317</v>
      </c>
      <c r="D109" s="43">
        <v>6</v>
      </c>
      <c r="E109" s="43">
        <v>-16.906995450945317</v>
      </c>
    </row>
    <row r="110" spans="1:5" x14ac:dyDescent="0.35">
      <c r="B110" t="s">
        <v>3</v>
      </c>
      <c r="C110" s="43">
        <v>19.536434768631565</v>
      </c>
      <c r="D110" s="43">
        <v>7</v>
      </c>
      <c r="E110" s="43">
        <v>-12.536434768631565</v>
      </c>
    </row>
    <row r="111" spans="1:5" x14ac:dyDescent="0.35">
      <c r="B111" t="s">
        <v>4</v>
      </c>
      <c r="C111" s="43">
        <v>15.427476099487846</v>
      </c>
      <c r="D111" s="43">
        <v>7</v>
      </c>
      <c r="E111" s="43">
        <v>-8.4274760994878459</v>
      </c>
    </row>
    <row r="112" spans="1:5" x14ac:dyDescent="0.35">
      <c r="B112" t="s">
        <v>40</v>
      </c>
      <c r="C112" s="43">
        <v>11.412619693121567</v>
      </c>
      <c r="D112" s="43">
        <v>7</v>
      </c>
      <c r="E112" s="43">
        <v>-4.4126196931215667</v>
      </c>
    </row>
    <row r="113" spans="1:5" x14ac:dyDescent="0.35">
      <c r="A113" t="s">
        <v>11</v>
      </c>
      <c r="C113" s="43"/>
      <c r="D113" s="43"/>
      <c r="E113" s="43"/>
    </row>
    <row r="114" spans="1:5" x14ac:dyDescent="0.35">
      <c r="B114" t="s">
        <v>1</v>
      </c>
      <c r="C114" s="43">
        <v>38.745769079884269</v>
      </c>
      <c r="D114" s="43">
        <v>11.59</v>
      </c>
      <c r="E114" s="43">
        <v>-27.155769079884269</v>
      </c>
    </row>
    <row r="115" spans="1:5" x14ac:dyDescent="0.35">
      <c r="B115" t="s">
        <v>2</v>
      </c>
      <c r="C115" s="43">
        <v>38.889032011919753</v>
      </c>
      <c r="D115" s="43">
        <v>13.34436</v>
      </c>
      <c r="E115" s="43">
        <v>-25.544672011919751</v>
      </c>
    </row>
    <row r="116" spans="1:5" x14ac:dyDescent="0.35">
      <c r="B116" t="s">
        <v>3</v>
      </c>
      <c r="C116" s="43">
        <v>39.158482426306335</v>
      </c>
      <c r="D116" s="43">
        <v>13.34436</v>
      </c>
      <c r="E116" s="43">
        <v>-25.814122426306334</v>
      </c>
    </row>
    <row r="117" spans="1:5" x14ac:dyDescent="0.35">
      <c r="B117" t="s">
        <v>4</v>
      </c>
      <c r="C117" s="43">
        <v>44.320121372228371</v>
      </c>
      <c r="D117" s="43">
        <v>13.34436</v>
      </c>
      <c r="E117" s="43">
        <v>-30.975761372228369</v>
      </c>
    </row>
    <row r="118" spans="1:5" x14ac:dyDescent="0.35">
      <c r="B118" t="s">
        <v>40</v>
      </c>
      <c r="C118" s="43">
        <v>51.930602725031179</v>
      </c>
      <c r="D118" s="43">
        <v>13.34436</v>
      </c>
      <c r="E118" s="43">
        <v>-38.586242725031177</v>
      </c>
    </row>
    <row r="119" spans="1:5" x14ac:dyDescent="0.35">
      <c r="A119" t="s">
        <v>13</v>
      </c>
      <c r="C119" s="43"/>
      <c r="D119" s="43"/>
      <c r="E119" s="43"/>
    </row>
    <row r="120" spans="1:5" x14ac:dyDescent="0.35">
      <c r="B120" t="s">
        <v>1</v>
      </c>
      <c r="C120" s="43">
        <v>54.915822797337761</v>
      </c>
      <c r="D120" s="43">
        <v>42.032439000000004</v>
      </c>
      <c r="E120" s="43">
        <v>-12.883383797337757</v>
      </c>
    </row>
    <row r="121" spans="1:5" x14ac:dyDescent="0.35">
      <c r="B121" t="s">
        <v>2</v>
      </c>
      <c r="C121" s="43">
        <v>43.154621487085763</v>
      </c>
      <c r="D121" s="43">
        <v>39.634433999999999</v>
      </c>
      <c r="E121" s="43">
        <v>-3.5201874870857637</v>
      </c>
    </row>
    <row r="122" spans="1:5" x14ac:dyDescent="0.35">
      <c r="B122" t="s">
        <v>3</v>
      </c>
      <c r="C122" s="43">
        <v>45.506837859792512</v>
      </c>
      <c r="D122" s="43">
        <v>48.143646000000011</v>
      </c>
      <c r="E122" s="43">
        <v>2.6368081402074992</v>
      </c>
    </row>
    <row r="123" spans="1:5" x14ac:dyDescent="0.35">
      <c r="B123" t="s">
        <v>4</v>
      </c>
      <c r="C123" s="43">
        <v>48.12662757541532</v>
      </c>
      <c r="D123" s="43">
        <v>56.3962176</v>
      </c>
      <c r="E123" s="43">
        <v>8.2695900245846801</v>
      </c>
    </row>
    <row r="124" spans="1:5" x14ac:dyDescent="0.35">
      <c r="B124" t="s">
        <v>40</v>
      </c>
      <c r="C124" s="43">
        <v>29.79244560200641</v>
      </c>
      <c r="D124" s="43">
        <v>57.206217600000002</v>
      </c>
      <c r="E124" s="43">
        <v>27.413771997993592</v>
      </c>
    </row>
    <row r="125" spans="1:5" x14ac:dyDescent="0.35">
      <c r="A125" t="s">
        <v>14</v>
      </c>
      <c r="C125" s="43"/>
      <c r="D125" s="43"/>
      <c r="E125" s="43"/>
    </row>
    <row r="126" spans="1:5" x14ac:dyDescent="0.35">
      <c r="B126" t="s">
        <v>1</v>
      </c>
      <c r="C126" s="43">
        <v>80.144456429571235</v>
      </c>
      <c r="D126" s="43">
        <v>17.745199999999997</v>
      </c>
      <c r="E126" s="43">
        <v>-62.399256429571238</v>
      </c>
    </row>
    <row r="127" spans="1:5" x14ac:dyDescent="0.35">
      <c r="B127" t="s">
        <v>2</v>
      </c>
      <c r="C127" s="43">
        <v>77.435215763364965</v>
      </c>
      <c r="D127" s="43">
        <v>19.506959999999996</v>
      </c>
      <c r="E127" s="43">
        <v>-57.928255763364973</v>
      </c>
    </row>
    <row r="128" spans="1:5" x14ac:dyDescent="0.35">
      <c r="B128" t="s">
        <v>3</v>
      </c>
      <c r="C128" s="43">
        <v>75.05623327111141</v>
      </c>
      <c r="D128" s="43">
        <v>25.479280000000003</v>
      </c>
      <c r="E128" s="43">
        <v>-49.576953271111407</v>
      </c>
    </row>
    <row r="129" spans="1:5" x14ac:dyDescent="0.35">
      <c r="B129" t="s">
        <v>4</v>
      </c>
      <c r="C129" s="43">
        <v>89.157901572881926</v>
      </c>
      <c r="D129" s="43">
        <v>34.960399999999993</v>
      </c>
      <c r="E129" s="43">
        <v>-54.197501572881933</v>
      </c>
    </row>
    <row r="130" spans="1:5" x14ac:dyDescent="0.35">
      <c r="B130" t="s">
        <v>40</v>
      </c>
      <c r="C130" s="43">
        <v>69.654559766605644</v>
      </c>
      <c r="D130" s="43">
        <v>36.550399999999996</v>
      </c>
      <c r="E130" s="43">
        <v>-33.104159766605648</v>
      </c>
    </row>
    <row r="131" spans="1:5" x14ac:dyDescent="0.35">
      <c r="A131" t="s">
        <v>21</v>
      </c>
      <c r="C131" s="43"/>
      <c r="D131" s="43"/>
      <c r="E131" s="43"/>
    </row>
    <row r="132" spans="1:5" x14ac:dyDescent="0.35">
      <c r="B132" t="s">
        <v>1</v>
      </c>
      <c r="C132" s="43">
        <v>34.034511219663344</v>
      </c>
      <c r="D132" s="43">
        <v>38.997215999999995</v>
      </c>
      <c r="E132" s="43">
        <v>4.9627047803366509</v>
      </c>
    </row>
    <row r="133" spans="1:5" x14ac:dyDescent="0.35">
      <c r="B133" t="s">
        <v>2</v>
      </c>
      <c r="C133" s="43">
        <v>5.8859498276295366</v>
      </c>
      <c r="D133" s="43">
        <v>32.885711999999998</v>
      </c>
      <c r="E133" s="43">
        <v>26.99976217237046</v>
      </c>
    </row>
    <row r="134" spans="1:5" x14ac:dyDescent="0.35">
      <c r="B134" t="s">
        <v>3</v>
      </c>
      <c r="C134" s="43">
        <v>5.5658220410150907</v>
      </c>
      <c r="D134" s="43">
        <v>35.504928</v>
      </c>
      <c r="E134" s="43">
        <v>29.939105958984911</v>
      </c>
    </row>
    <row r="135" spans="1:5" x14ac:dyDescent="0.35">
      <c r="B135" t="s">
        <v>4</v>
      </c>
      <c r="C135" s="43">
        <v>5.7251982315645158</v>
      </c>
      <c r="D135" s="43">
        <v>35.504928</v>
      </c>
      <c r="E135" s="43">
        <v>29.779729768435484</v>
      </c>
    </row>
    <row r="136" spans="1:5" x14ac:dyDescent="0.35">
      <c r="B136" t="s">
        <v>40</v>
      </c>
      <c r="C136" s="43">
        <v>5.598160539972409</v>
      </c>
      <c r="D136" s="43">
        <v>35.504928</v>
      </c>
      <c r="E136" s="43">
        <v>29.906767460027591</v>
      </c>
    </row>
    <row r="137" spans="1:5" x14ac:dyDescent="0.35">
      <c r="A137" t="s">
        <v>35</v>
      </c>
      <c r="C137" s="43"/>
      <c r="D137" s="43"/>
      <c r="E137" s="43"/>
    </row>
    <row r="138" spans="1:5" x14ac:dyDescent="0.35">
      <c r="B138" t="s">
        <v>1</v>
      </c>
      <c r="C138" s="43">
        <v>5.0265436108835928</v>
      </c>
      <c r="D138" s="43">
        <v>1.56</v>
      </c>
      <c r="E138" s="43">
        <v>-3.4665436108835928</v>
      </c>
    </row>
    <row r="139" spans="1:5" x14ac:dyDescent="0.35">
      <c r="B139" t="s">
        <v>2</v>
      </c>
      <c r="C139" s="43">
        <v>4.9439536863332947</v>
      </c>
      <c r="D139" s="43">
        <v>1.56</v>
      </c>
      <c r="E139" s="43">
        <v>-3.3839536863332946</v>
      </c>
    </row>
    <row r="140" spans="1:5" x14ac:dyDescent="0.35">
      <c r="B140" t="s">
        <v>3</v>
      </c>
      <c r="C140" s="43">
        <v>4.7494325216252449</v>
      </c>
      <c r="D140" s="43">
        <v>3.12</v>
      </c>
      <c r="E140" s="43">
        <v>-1.6294325216252448</v>
      </c>
    </row>
    <row r="141" spans="1:5" x14ac:dyDescent="0.35">
      <c r="B141" t="s">
        <v>4</v>
      </c>
      <c r="C141" s="43">
        <v>3.1286850289499064</v>
      </c>
      <c r="D141" s="43">
        <v>3.12</v>
      </c>
      <c r="E141" s="43">
        <v>-8.6850289499063038E-3</v>
      </c>
    </row>
    <row r="142" spans="1:5" x14ac:dyDescent="0.35">
      <c r="B142" t="s">
        <v>40</v>
      </c>
      <c r="C142" s="43">
        <v>1.4812478594325267</v>
      </c>
      <c r="D142" s="43">
        <v>3.12</v>
      </c>
      <c r="E142" s="43">
        <v>1.6387521405674734</v>
      </c>
    </row>
    <row r="143" spans="1:5" x14ac:dyDescent="0.35">
      <c r="A143" t="s">
        <v>12</v>
      </c>
      <c r="C143" s="43"/>
      <c r="D143" s="43"/>
      <c r="E143" s="43"/>
    </row>
    <row r="144" spans="1:5" x14ac:dyDescent="0.35">
      <c r="B144" t="s">
        <v>1</v>
      </c>
      <c r="C144" s="43">
        <v>61.642804594394853</v>
      </c>
      <c r="D144" s="43">
        <v>3.08</v>
      </c>
      <c r="E144" s="43">
        <v>-58.562804594394855</v>
      </c>
    </row>
    <row r="145" spans="1:5" x14ac:dyDescent="0.35">
      <c r="B145" t="s">
        <v>2</v>
      </c>
      <c r="C145" s="43">
        <v>66.460952805175822</v>
      </c>
      <c r="D145" s="43">
        <v>3.3516000000000004</v>
      </c>
      <c r="E145" s="43">
        <v>-63.109352805175824</v>
      </c>
    </row>
    <row r="146" spans="1:5" x14ac:dyDescent="0.35">
      <c r="B146" t="s">
        <v>3</v>
      </c>
      <c r="C146" s="43">
        <v>71.806108727466494</v>
      </c>
      <c r="D146" s="43">
        <v>3.1072533333333334</v>
      </c>
      <c r="E146" s="43">
        <v>-68.698855394133162</v>
      </c>
    </row>
    <row r="147" spans="1:5" x14ac:dyDescent="0.35">
      <c r="B147" t="s">
        <v>4</v>
      </c>
      <c r="C147" s="43">
        <v>76.563399375707618</v>
      </c>
      <c r="D147" s="43">
        <v>3.1072533333333334</v>
      </c>
      <c r="E147" s="43">
        <v>-73.456146042374286</v>
      </c>
    </row>
    <row r="148" spans="1:5" x14ac:dyDescent="0.35">
      <c r="B148" t="s">
        <v>40</v>
      </c>
      <c r="C148" s="43">
        <v>81.211349827343668</v>
      </c>
      <c r="D148" s="43">
        <v>3.1072533333333334</v>
      </c>
      <c r="E148" s="43">
        <v>-78.104096494010335</v>
      </c>
    </row>
    <row r="149" spans="1:5" x14ac:dyDescent="0.35">
      <c r="A149" t="s">
        <v>36</v>
      </c>
      <c r="C149" s="43"/>
      <c r="D149" s="43"/>
      <c r="E149" s="43"/>
    </row>
    <row r="150" spans="1:5" x14ac:dyDescent="0.35">
      <c r="B150" t="s">
        <v>1</v>
      </c>
      <c r="C150" s="43">
        <v>1.3101014496823744</v>
      </c>
      <c r="D150" s="43">
        <v>0</v>
      </c>
      <c r="E150" s="43">
        <v>-1.3101014496823744</v>
      </c>
    </row>
    <row r="151" spans="1:5" x14ac:dyDescent="0.35">
      <c r="B151" t="s">
        <v>2</v>
      </c>
      <c r="C151" s="43">
        <v>2.1212186800112223</v>
      </c>
      <c r="D151" s="43">
        <v>0</v>
      </c>
      <c r="E151" s="43">
        <v>-2.1212186800112223</v>
      </c>
    </row>
    <row r="152" spans="1:5" x14ac:dyDescent="0.35">
      <c r="B152" t="s">
        <v>3</v>
      </c>
      <c r="C152" s="43">
        <v>2.8959899893507801</v>
      </c>
      <c r="D152" s="43">
        <v>0</v>
      </c>
      <c r="E152" s="43">
        <v>-2.8959899893507801</v>
      </c>
    </row>
    <row r="153" spans="1:5" x14ac:dyDescent="0.35">
      <c r="B153" t="s">
        <v>4</v>
      </c>
      <c r="C153" s="43">
        <v>3.712067441365166</v>
      </c>
      <c r="D153" s="43">
        <v>0</v>
      </c>
      <c r="E153" s="43">
        <v>-3.712067441365166</v>
      </c>
    </row>
    <row r="154" spans="1:5" x14ac:dyDescent="0.35">
      <c r="B154" t="s">
        <v>40</v>
      </c>
      <c r="C154" s="43">
        <v>4.5200796122799787</v>
      </c>
      <c r="D154" s="43">
        <v>0</v>
      </c>
      <c r="E154" s="43">
        <v>-4.5200796122799787</v>
      </c>
    </row>
    <row r="155" spans="1:5" x14ac:dyDescent="0.35">
      <c r="A155" t="s">
        <v>44</v>
      </c>
      <c r="C155" s="43"/>
      <c r="D155" s="43"/>
      <c r="E155" s="43"/>
    </row>
    <row r="156" spans="1:5" x14ac:dyDescent="0.35">
      <c r="B156" t="s">
        <v>1</v>
      </c>
      <c r="C156" s="43">
        <v>52.986298370423036</v>
      </c>
      <c r="D156" s="43">
        <v>23.292530036495275</v>
      </c>
      <c r="E156" s="43">
        <v>-29.69376833392776</v>
      </c>
    </row>
    <row r="157" spans="1:5" x14ac:dyDescent="0.35">
      <c r="B157" t="s">
        <v>2</v>
      </c>
      <c r="C157" s="43">
        <v>41.053806596178568</v>
      </c>
      <c r="D157" s="43">
        <v>22.584047185325499</v>
      </c>
      <c r="E157" s="43">
        <v>-18.469759410853069</v>
      </c>
    </row>
    <row r="158" spans="1:5" x14ac:dyDescent="0.35">
      <c r="B158" t="s">
        <v>3</v>
      </c>
      <c r="C158" s="43">
        <v>32.554010857900948</v>
      </c>
      <c r="D158" s="43">
        <v>24.455100142055734</v>
      </c>
      <c r="E158" s="43">
        <v>-8.0989107158452143</v>
      </c>
    </row>
    <row r="159" spans="1:5" x14ac:dyDescent="0.35">
      <c r="B159" t="s">
        <v>4</v>
      </c>
      <c r="C159" s="43">
        <v>26.232630765499017</v>
      </c>
      <c r="D159" s="43">
        <v>24.312712277925716</v>
      </c>
      <c r="E159" s="43">
        <v>-1.9199184875733017</v>
      </c>
    </row>
    <row r="160" spans="1:5" x14ac:dyDescent="0.35">
      <c r="B160" t="s">
        <v>40</v>
      </c>
      <c r="C160" s="43">
        <v>12.606897438739905</v>
      </c>
      <c r="D160" s="43">
        <v>49.41191666666667</v>
      </c>
      <c r="E160" s="43">
        <v>36.805019227926763</v>
      </c>
    </row>
    <row r="161" spans="1:5" x14ac:dyDescent="0.35">
      <c r="A161" t="s">
        <v>37</v>
      </c>
      <c r="C161" s="43"/>
      <c r="D161" s="43"/>
      <c r="E161" s="43"/>
    </row>
    <row r="162" spans="1:5" x14ac:dyDescent="0.35">
      <c r="B162" t="s">
        <v>1</v>
      </c>
      <c r="C162" s="43">
        <v>1.0869904468218015</v>
      </c>
      <c r="D162" s="43">
        <v>0</v>
      </c>
      <c r="E162" s="43">
        <v>-1.0869904468218015</v>
      </c>
    </row>
    <row r="163" spans="1:5" x14ac:dyDescent="0.35">
      <c r="B163" t="s">
        <v>2</v>
      </c>
      <c r="C163" s="43">
        <v>1.5076419757463546</v>
      </c>
      <c r="D163" s="43">
        <v>1</v>
      </c>
      <c r="E163" s="43">
        <v>-0.50764197574635461</v>
      </c>
    </row>
    <row r="164" spans="1:5" x14ac:dyDescent="0.35">
      <c r="B164" t="s">
        <v>3</v>
      </c>
      <c r="C164" s="43">
        <v>0.92264290187369158</v>
      </c>
      <c r="D164" s="43">
        <v>0.5</v>
      </c>
      <c r="E164" s="43">
        <v>-0.42264290187369158</v>
      </c>
    </row>
    <row r="165" spans="1:5" x14ac:dyDescent="0.35">
      <c r="B165" t="s">
        <v>4</v>
      </c>
      <c r="C165" s="43">
        <v>0.87479665604586665</v>
      </c>
      <c r="D165" s="43">
        <v>1</v>
      </c>
      <c r="E165" s="43">
        <v>0.12520334395413335</v>
      </c>
    </row>
    <row r="166" spans="1:5" x14ac:dyDescent="0.35">
      <c r="B166" t="s">
        <v>40</v>
      </c>
      <c r="C166" s="43">
        <v>0.46780598005029383</v>
      </c>
      <c r="D166" s="43">
        <v>0.5</v>
      </c>
      <c r="E166" s="43">
        <v>3.2194019949706165E-2</v>
      </c>
    </row>
    <row r="167" spans="1:5" x14ac:dyDescent="0.35">
      <c r="A167" t="s">
        <v>15</v>
      </c>
      <c r="C167" s="43"/>
      <c r="D167" s="43"/>
      <c r="E167" s="43"/>
    </row>
    <row r="168" spans="1:5" x14ac:dyDescent="0.35">
      <c r="B168" t="s">
        <v>1</v>
      </c>
      <c r="C168" s="43">
        <v>63.017302578742211</v>
      </c>
      <c r="D168" s="43">
        <v>22.110199999999999</v>
      </c>
      <c r="E168" s="43">
        <v>-40.907102578742212</v>
      </c>
    </row>
    <row r="169" spans="1:5" x14ac:dyDescent="0.35">
      <c r="B169" t="s">
        <v>2</v>
      </c>
      <c r="C169" s="43">
        <v>53.915387557652444</v>
      </c>
      <c r="D169" s="43">
        <v>21.945979999999999</v>
      </c>
      <c r="E169" s="43">
        <v>-31.969407557652445</v>
      </c>
    </row>
    <row r="170" spans="1:5" x14ac:dyDescent="0.35">
      <c r="B170" t="s">
        <v>3</v>
      </c>
      <c r="C170" s="43">
        <v>43.270683504383896</v>
      </c>
      <c r="D170" s="43">
        <v>20.721299999999999</v>
      </c>
      <c r="E170" s="43">
        <v>-22.549383504383897</v>
      </c>
    </row>
    <row r="171" spans="1:5" x14ac:dyDescent="0.35">
      <c r="B171" t="s">
        <v>4</v>
      </c>
      <c r="C171" s="43">
        <v>46.219627034232346</v>
      </c>
      <c r="D171" s="43">
        <v>20.908639999999998</v>
      </c>
      <c r="E171" s="43">
        <v>-25.310987034232348</v>
      </c>
    </row>
    <row r="172" spans="1:5" x14ac:dyDescent="0.35">
      <c r="B172" t="s">
        <v>40</v>
      </c>
      <c r="C172" s="43">
        <v>37.337468274911927</v>
      </c>
      <c r="D172" s="43">
        <v>21.090199999999999</v>
      </c>
      <c r="E172" s="43">
        <v>-16.247268274911928</v>
      </c>
    </row>
    <row r="173" spans="1:5" x14ac:dyDescent="0.35">
      <c r="A173" t="s">
        <v>45</v>
      </c>
      <c r="C173" s="43"/>
      <c r="D173" s="43"/>
      <c r="E173" s="43"/>
    </row>
    <row r="174" spans="1:5" x14ac:dyDescent="0.35">
      <c r="B174" t="s">
        <v>1</v>
      </c>
      <c r="C174" s="43">
        <v>34.347365941867082</v>
      </c>
      <c r="D174" s="43">
        <v>20.115000000000002</v>
      </c>
      <c r="E174" s="43">
        <v>-14.23236594186708</v>
      </c>
    </row>
    <row r="175" spans="1:5" x14ac:dyDescent="0.35">
      <c r="B175" t="s">
        <v>2</v>
      </c>
      <c r="C175" s="43">
        <v>26.317282730717693</v>
      </c>
      <c r="D175" s="43">
        <v>22.405000000000001</v>
      </c>
      <c r="E175" s="43">
        <v>-3.9122827307176919</v>
      </c>
    </row>
    <row r="176" spans="1:5" x14ac:dyDescent="0.35">
      <c r="B176" t="s">
        <v>3</v>
      </c>
      <c r="C176" s="43">
        <v>12.57543826759764</v>
      </c>
      <c r="D176" s="43">
        <v>29.164400000000004</v>
      </c>
      <c r="E176" s="43">
        <v>16.588961732402364</v>
      </c>
    </row>
    <row r="177" spans="1:5" x14ac:dyDescent="0.35">
      <c r="B177" t="s">
        <v>4</v>
      </c>
      <c r="C177" s="43">
        <v>14.640803481465326</v>
      </c>
      <c r="D177" s="43">
        <v>28.554400000000005</v>
      </c>
      <c r="E177" s="43">
        <v>13.913596518534678</v>
      </c>
    </row>
    <row r="178" spans="1:5" x14ac:dyDescent="0.35">
      <c r="B178" t="s">
        <v>40</v>
      </c>
      <c r="C178" s="43">
        <v>13.84036364847243</v>
      </c>
      <c r="D178" s="43">
        <v>27.944400000000002</v>
      </c>
      <c r="E178" s="43">
        <v>14.104036351527572</v>
      </c>
    </row>
    <row r="179" spans="1:5" x14ac:dyDescent="0.35">
      <c r="A179" t="s">
        <v>16</v>
      </c>
      <c r="C179" s="43"/>
      <c r="D179" s="43"/>
      <c r="E179" s="43"/>
    </row>
    <row r="180" spans="1:5" x14ac:dyDescent="0.35">
      <c r="B180" t="s">
        <v>1</v>
      </c>
      <c r="C180" s="43">
        <v>79.365525886337281</v>
      </c>
      <c r="D180" s="43">
        <v>28.384800000000006</v>
      </c>
      <c r="E180" s="43">
        <v>-50.980725886337275</v>
      </c>
    </row>
    <row r="181" spans="1:5" x14ac:dyDescent="0.35">
      <c r="B181" t="s">
        <v>2</v>
      </c>
      <c r="C181" s="43">
        <v>67.768647758068127</v>
      </c>
      <c r="D181" s="43">
        <v>35.454099999999997</v>
      </c>
      <c r="E181" s="43">
        <v>-32.31454775806813</v>
      </c>
    </row>
    <row r="182" spans="1:5" x14ac:dyDescent="0.35">
      <c r="B182" t="s">
        <v>3</v>
      </c>
      <c r="C182" s="43">
        <v>52.048273474118218</v>
      </c>
      <c r="D182" s="43">
        <v>36.334099999999999</v>
      </c>
      <c r="E182" s="43">
        <v>-15.714173474118219</v>
      </c>
    </row>
    <row r="183" spans="1:5" x14ac:dyDescent="0.35">
      <c r="B183" t="s">
        <v>4</v>
      </c>
      <c r="C183" s="43">
        <v>47.365586946556633</v>
      </c>
      <c r="D183" s="43">
        <v>36.774099999999997</v>
      </c>
      <c r="E183" s="43">
        <v>-10.591486946556635</v>
      </c>
    </row>
    <row r="184" spans="1:5" x14ac:dyDescent="0.35">
      <c r="B184" t="s">
        <v>40</v>
      </c>
      <c r="C184" s="43">
        <v>38.821295471899823</v>
      </c>
      <c r="D184" s="43">
        <v>37.6541</v>
      </c>
      <c r="E184" s="43">
        <v>-1.1671954718998236</v>
      </c>
    </row>
    <row r="185" spans="1:5" x14ac:dyDescent="0.35">
      <c r="A185" t="s">
        <v>17</v>
      </c>
      <c r="C185" s="43"/>
      <c r="D185" s="43"/>
      <c r="E185" s="43"/>
    </row>
    <row r="186" spans="1:5" x14ac:dyDescent="0.35">
      <c r="B186" t="s">
        <v>1</v>
      </c>
      <c r="C186" s="43">
        <v>94.316163692396799</v>
      </c>
      <c r="D186" s="43">
        <v>35</v>
      </c>
      <c r="E186" s="43">
        <v>-59.316163692396799</v>
      </c>
    </row>
    <row r="187" spans="1:5" x14ac:dyDescent="0.35">
      <c r="B187" t="s">
        <v>2</v>
      </c>
      <c r="C187" s="43">
        <v>69.180818513483842</v>
      </c>
      <c r="D187" s="43">
        <v>57.4</v>
      </c>
      <c r="E187" s="43">
        <v>-11.780818513483844</v>
      </c>
    </row>
    <row r="188" spans="1:5" x14ac:dyDescent="0.35">
      <c r="B188" t="s">
        <v>3</v>
      </c>
      <c r="C188" s="43">
        <v>21.247553070794002</v>
      </c>
      <c r="D188" s="43">
        <v>57.4</v>
      </c>
      <c r="E188" s="43">
        <v>36.152446929205993</v>
      </c>
    </row>
    <row r="189" spans="1:5" x14ac:dyDescent="0.35">
      <c r="B189" t="s">
        <v>4</v>
      </c>
      <c r="C189" s="43">
        <v>10.173528969368173</v>
      </c>
      <c r="D189" s="43">
        <v>57.4</v>
      </c>
      <c r="E189" s="43">
        <v>47.226471030631828</v>
      </c>
    </row>
    <row r="190" spans="1:5" x14ac:dyDescent="0.35">
      <c r="B190" t="s">
        <v>40</v>
      </c>
      <c r="C190" s="43">
        <v>10.121472266581385</v>
      </c>
      <c r="D190" s="43">
        <v>57.4</v>
      </c>
      <c r="E190" s="43">
        <v>47.278527733418613</v>
      </c>
    </row>
    <row r="191" spans="1:5" x14ac:dyDescent="0.35">
      <c r="A191" t="s">
        <v>5</v>
      </c>
      <c r="C191" s="43"/>
      <c r="D191" s="43"/>
      <c r="E191" s="43"/>
    </row>
    <row r="192" spans="1:5" x14ac:dyDescent="0.35">
      <c r="B192" t="s">
        <v>1</v>
      </c>
      <c r="C192" s="43">
        <v>44.309429773459613</v>
      </c>
      <c r="D192" s="43">
        <v>6.4542120000000001</v>
      </c>
      <c r="E192" s="43">
        <v>-37.855217773459614</v>
      </c>
    </row>
    <row r="193" spans="1:5" x14ac:dyDescent="0.35">
      <c r="B193" t="s">
        <v>2</v>
      </c>
      <c r="C193" s="43">
        <v>44.329144124071412</v>
      </c>
      <c r="D193" s="43">
        <v>8.1341000000000001</v>
      </c>
      <c r="E193" s="43">
        <v>-36.195044124071416</v>
      </c>
    </row>
    <row r="194" spans="1:5" x14ac:dyDescent="0.35">
      <c r="B194" t="s">
        <v>3</v>
      </c>
      <c r="C194" s="43">
        <v>42.552556885158019</v>
      </c>
      <c r="D194" s="43">
        <v>6.4184000000000001</v>
      </c>
      <c r="E194" s="43">
        <v>-36.134156885158021</v>
      </c>
    </row>
    <row r="195" spans="1:5" x14ac:dyDescent="0.35">
      <c r="B195" t="s">
        <v>4</v>
      </c>
      <c r="C195" s="43">
        <v>42.796458518537648</v>
      </c>
      <c r="D195" s="43">
        <v>8.2132000000000005</v>
      </c>
      <c r="E195" s="43">
        <v>-34.583258518537647</v>
      </c>
    </row>
    <row r="196" spans="1:5" x14ac:dyDescent="0.35">
      <c r="B196" t="s">
        <v>40</v>
      </c>
      <c r="C196" s="43">
        <v>41.212906792598815</v>
      </c>
      <c r="D196" s="43">
        <v>8.9943999999999988</v>
      </c>
      <c r="E196" s="43">
        <v>-32.218506792598816</v>
      </c>
    </row>
    <row r="197" spans="1:5" x14ac:dyDescent="0.35">
      <c r="A197" t="s">
        <v>38</v>
      </c>
      <c r="C197" s="43"/>
      <c r="D197" s="43"/>
      <c r="E197" s="43"/>
    </row>
    <row r="198" spans="1:5" x14ac:dyDescent="0.35">
      <c r="B198" t="s">
        <v>1</v>
      </c>
      <c r="C198" s="43">
        <v>9.1576774954325906</v>
      </c>
      <c r="D198" s="43">
        <v>0</v>
      </c>
      <c r="E198" s="43">
        <v>-9.1576774954325906</v>
      </c>
    </row>
    <row r="199" spans="1:5" x14ac:dyDescent="0.35">
      <c r="B199" t="s">
        <v>2</v>
      </c>
      <c r="C199" s="43">
        <v>13.987765788908817</v>
      </c>
      <c r="D199" s="43">
        <v>1.5</v>
      </c>
      <c r="E199" s="43">
        <v>-12.487765788908817</v>
      </c>
    </row>
    <row r="200" spans="1:5" x14ac:dyDescent="0.35">
      <c r="B200" t="s">
        <v>3</v>
      </c>
      <c r="C200" s="43">
        <v>17.161072124868937</v>
      </c>
      <c r="D200" s="43">
        <v>1.5</v>
      </c>
      <c r="E200" s="43">
        <v>-15.661072124868937</v>
      </c>
    </row>
    <row r="201" spans="1:5" x14ac:dyDescent="0.35">
      <c r="B201" t="s">
        <v>4</v>
      </c>
      <c r="C201" s="43">
        <v>20.512618263279471</v>
      </c>
      <c r="D201" s="43">
        <v>1.5</v>
      </c>
      <c r="E201" s="43">
        <v>-19.012618263279471</v>
      </c>
    </row>
    <row r="202" spans="1:5" x14ac:dyDescent="0.35">
      <c r="B202" t="s">
        <v>40</v>
      </c>
      <c r="C202" s="43">
        <v>23.829134806250725</v>
      </c>
      <c r="D202" s="43">
        <v>1.5</v>
      </c>
      <c r="E202" s="43">
        <v>-22.329134806250725</v>
      </c>
    </row>
    <row r="203" spans="1:5" x14ac:dyDescent="0.35">
      <c r="A203" t="s">
        <v>39</v>
      </c>
      <c r="C203" s="43"/>
      <c r="D203" s="43"/>
      <c r="E203" s="43"/>
    </row>
    <row r="204" spans="1:5" x14ac:dyDescent="0.35">
      <c r="B204" t="s">
        <v>1</v>
      </c>
      <c r="C204" s="43">
        <v>36.840046027163105</v>
      </c>
      <c r="D204" s="43">
        <v>2.1542430000000001</v>
      </c>
      <c r="E204" s="43">
        <v>-34.685803027163104</v>
      </c>
    </row>
    <row r="205" spans="1:5" x14ac:dyDescent="0.35">
      <c r="B205" t="s">
        <v>2</v>
      </c>
      <c r="C205" s="43">
        <v>36.223314340287466</v>
      </c>
      <c r="D205" s="43">
        <v>2.688504</v>
      </c>
      <c r="E205" s="43">
        <v>-33.534810340287464</v>
      </c>
    </row>
    <row r="206" spans="1:5" x14ac:dyDescent="0.35">
      <c r="B206" t="s">
        <v>3</v>
      </c>
      <c r="C206" s="43">
        <v>34.973647072993039</v>
      </c>
      <c r="D206" s="43">
        <v>1.9843460000000002</v>
      </c>
      <c r="E206" s="43">
        <v>-32.989301072993037</v>
      </c>
    </row>
    <row r="207" spans="1:5" x14ac:dyDescent="0.35">
      <c r="B207" t="s">
        <v>4</v>
      </c>
      <c r="C207" s="43">
        <v>34.531226353900294</v>
      </c>
      <c r="D207" s="43">
        <v>3.2292260000000006</v>
      </c>
      <c r="E207" s="43">
        <v>-31.302000353900294</v>
      </c>
    </row>
    <row r="208" spans="1:5" x14ac:dyDescent="0.35">
      <c r="B208" t="s">
        <v>40</v>
      </c>
      <c r="C208" s="43">
        <v>32.816772167785523</v>
      </c>
      <c r="D208" s="43">
        <v>2.7310660000000002</v>
      </c>
      <c r="E208" s="43">
        <v>-30.085706167785524</v>
      </c>
    </row>
    <row r="209" spans="1:5" x14ac:dyDescent="0.35">
      <c r="A209" t="s">
        <v>46</v>
      </c>
      <c r="C209" s="43"/>
      <c r="D209" s="43"/>
      <c r="E209" s="43"/>
    </row>
    <row r="210" spans="1:5" x14ac:dyDescent="0.35">
      <c r="B210" t="s">
        <v>1</v>
      </c>
      <c r="C210" s="43">
        <v>1309.8803612249858</v>
      </c>
      <c r="D210" s="43">
        <v>692.82220000000007</v>
      </c>
      <c r="E210" s="43">
        <v>-617.05816122498572</v>
      </c>
    </row>
    <row r="211" spans="1:5" x14ac:dyDescent="0.35">
      <c r="B211" t="s">
        <v>2</v>
      </c>
      <c r="C211" s="43">
        <v>933.93010311918931</v>
      </c>
      <c r="D211" s="43">
        <v>407.96164399999998</v>
      </c>
      <c r="E211" s="43">
        <v>-525.96845911918933</v>
      </c>
    </row>
    <row r="212" spans="1:5" x14ac:dyDescent="0.35">
      <c r="B212" t="s">
        <v>3</v>
      </c>
      <c r="C212" s="43">
        <v>810.78865490871806</v>
      </c>
      <c r="D212" s="43">
        <v>389.83548068621855</v>
      </c>
      <c r="E212" s="43">
        <v>-420.95317422249951</v>
      </c>
    </row>
    <row r="213" spans="1:5" x14ac:dyDescent="0.35">
      <c r="B213" t="s">
        <v>4</v>
      </c>
      <c r="C213" s="43">
        <v>911.5993958644367</v>
      </c>
      <c r="D213" s="43">
        <v>418.39823022399628</v>
      </c>
      <c r="E213" s="43">
        <v>-493.20116564044042</v>
      </c>
    </row>
    <row r="214" spans="1:5" x14ac:dyDescent="0.35">
      <c r="B214" t="s">
        <v>40</v>
      </c>
      <c r="C214" s="43">
        <v>721.84448797785262</v>
      </c>
      <c r="D214" s="43">
        <v>447.07813317508248</v>
      </c>
      <c r="E214" s="43">
        <v>-274.76635480277014</v>
      </c>
    </row>
    <row r="215" spans="1:5" x14ac:dyDescent="0.35">
      <c r="A215" t="s">
        <v>18</v>
      </c>
      <c r="C215" s="43"/>
      <c r="D215" s="43"/>
      <c r="E215" s="43"/>
    </row>
    <row r="216" spans="1:5" x14ac:dyDescent="0.35">
      <c r="B216" t="s">
        <v>1</v>
      </c>
      <c r="C216" s="43">
        <v>22.832933006411508</v>
      </c>
      <c r="D216" s="43">
        <v>10.07208219880741</v>
      </c>
      <c r="E216" s="43">
        <v>-12.760850807604099</v>
      </c>
    </row>
    <row r="217" spans="1:5" x14ac:dyDescent="0.35">
      <c r="B217" t="s">
        <v>2</v>
      </c>
      <c r="C217" s="43">
        <v>29.77262435775102</v>
      </c>
      <c r="D217" s="43">
        <v>10.994985389894428</v>
      </c>
      <c r="E217" s="43">
        <v>-18.777638967856593</v>
      </c>
    </row>
    <row r="218" spans="1:5" x14ac:dyDescent="0.35">
      <c r="B218" t="s">
        <v>3</v>
      </c>
      <c r="C218" s="43">
        <v>33.588572227126605</v>
      </c>
      <c r="D218" s="43">
        <v>11.348237263998255</v>
      </c>
      <c r="E218" s="43">
        <v>-22.240334963128348</v>
      </c>
    </row>
    <row r="219" spans="1:5" x14ac:dyDescent="0.35">
      <c r="B219" t="s">
        <v>4</v>
      </c>
      <c r="C219" s="43">
        <v>35.227656727509057</v>
      </c>
      <c r="D219" s="43">
        <v>12.303262317450935</v>
      </c>
      <c r="E219" s="43">
        <v>-22.92439441005812</v>
      </c>
    </row>
    <row r="220" spans="1:5" x14ac:dyDescent="0.35">
      <c r="B220" t="s">
        <v>40</v>
      </c>
      <c r="C220" s="43">
        <v>33.500087320537304</v>
      </c>
      <c r="D220" s="43">
        <v>12.09587619047619</v>
      </c>
      <c r="E220" s="43">
        <v>-21.404211130061114</v>
      </c>
    </row>
    <row r="221" spans="1:5" x14ac:dyDescent="0.35">
      <c r="A221" t="s">
        <v>19</v>
      </c>
      <c r="C221" s="43"/>
      <c r="D221" s="43"/>
      <c r="E221" s="43"/>
    </row>
    <row r="222" spans="1:5" x14ac:dyDescent="0.35">
      <c r="B222" t="s">
        <v>1</v>
      </c>
      <c r="C222" s="43">
        <v>152.91761902702143</v>
      </c>
      <c r="D222" s="43">
        <v>38.34718848</v>
      </c>
      <c r="E222" s="43">
        <v>-114.57043054702143</v>
      </c>
    </row>
    <row r="223" spans="1:5" x14ac:dyDescent="0.35">
      <c r="B223" t="s">
        <v>2</v>
      </c>
      <c r="C223" s="43">
        <v>140.24537507909434</v>
      </c>
      <c r="D223" s="43">
        <v>32.355440279999996</v>
      </c>
      <c r="E223" s="43">
        <v>-107.88993479909435</v>
      </c>
    </row>
    <row r="224" spans="1:5" x14ac:dyDescent="0.35">
      <c r="B224" t="s">
        <v>3</v>
      </c>
      <c r="C224" s="43">
        <v>131.31352524727001</v>
      </c>
      <c r="D224" s="43">
        <v>34.970505494400008</v>
      </c>
      <c r="E224" s="43">
        <v>-96.343019752869992</v>
      </c>
    </row>
    <row r="225" spans="1:5" x14ac:dyDescent="0.35">
      <c r="B225" t="s">
        <v>4</v>
      </c>
      <c r="C225" s="43">
        <v>124.32933333124083</v>
      </c>
      <c r="D225" s="43">
        <v>34.970505494400008</v>
      </c>
      <c r="E225" s="43">
        <v>-89.358827836840817</v>
      </c>
    </row>
    <row r="226" spans="1:5" x14ac:dyDescent="0.35">
      <c r="B226" t="s">
        <v>40</v>
      </c>
      <c r="C226" s="43">
        <v>114.09709748707095</v>
      </c>
      <c r="D226" s="43">
        <v>34.970505494400008</v>
      </c>
      <c r="E226" s="43">
        <v>-79.126591992670939</v>
      </c>
    </row>
    <row r="227" spans="1:5" x14ac:dyDescent="0.35">
      <c r="A227" t="s">
        <v>20</v>
      </c>
      <c r="C227" s="43"/>
      <c r="D227" s="43"/>
      <c r="E227" s="43"/>
    </row>
    <row r="228" spans="1:5" x14ac:dyDescent="0.35">
      <c r="B228" t="s">
        <v>1</v>
      </c>
      <c r="C228" s="43">
        <v>26.600312388571759</v>
      </c>
      <c r="D228" s="43">
        <v>7.8</v>
      </c>
      <c r="E228" s="43">
        <v>-18.800312388571758</v>
      </c>
    </row>
    <row r="229" spans="1:5" x14ac:dyDescent="0.35">
      <c r="B229" t="s">
        <v>2</v>
      </c>
      <c r="C229" s="43">
        <v>23.580018364258557</v>
      </c>
      <c r="D229" s="43">
        <v>16.2</v>
      </c>
      <c r="E229" s="43">
        <v>-7.3800183642585573</v>
      </c>
    </row>
    <row r="230" spans="1:5" x14ac:dyDescent="0.35">
      <c r="B230" t="s">
        <v>3</v>
      </c>
      <c r="C230" s="43">
        <v>13.185969515379622</v>
      </c>
      <c r="D230" s="43">
        <v>19.049999999999997</v>
      </c>
      <c r="E230" s="43">
        <v>5.8640304846203755</v>
      </c>
    </row>
    <row r="231" spans="1:5" x14ac:dyDescent="0.35">
      <c r="B231" t="s">
        <v>4</v>
      </c>
      <c r="C231" s="43">
        <v>7.3601492870192544</v>
      </c>
      <c r="D231" s="43">
        <v>22.95</v>
      </c>
      <c r="E231" s="43">
        <v>15.589850712980745</v>
      </c>
    </row>
    <row r="232" spans="1:5" x14ac:dyDescent="0.35">
      <c r="B232" t="s">
        <v>40</v>
      </c>
      <c r="C232" s="43">
        <v>4.9513884399360695</v>
      </c>
      <c r="D232" s="43">
        <v>54.15</v>
      </c>
      <c r="E232" s="43">
        <v>49.198611560063931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8D163-4C6D-4170-9C4B-E4C755821D85}">
  <dimension ref="B2:L44"/>
  <sheetViews>
    <sheetView workbookViewId="0">
      <pane ySplit="4" topLeftCell="A5" activePane="bottomLeft" state="frozen"/>
      <selection pane="bottomLeft" activeCell="P14" sqref="P14"/>
    </sheetView>
  </sheetViews>
  <sheetFormatPr defaultColWidth="9.1796875" defaultRowHeight="14.5" x14ac:dyDescent="0.35"/>
  <cols>
    <col min="1" max="1" width="16.453125" customWidth="1"/>
    <col min="2" max="2" width="42.81640625" bestFit="1" customWidth="1"/>
    <col min="11" max="11" width="9.1796875" customWidth="1"/>
  </cols>
  <sheetData>
    <row r="2" spans="2:12" ht="19" thickBot="1" x14ac:dyDescent="0.5">
      <c r="B2" s="23" t="s">
        <v>195</v>
      </c>
    </row>
    <row r="3" spans="2:12" ht="29.25" customHeight="1" thickTop="1" x14ac:dyDescent="0.35">
      <c r="B3" s="237" t="s">
        <v>185</v>
      </c>
      <c r="C3" s="239" t="s">
        <v>227</v>
      </c>
      <c r="D3" s="240"/>
      <c r="E3" s="241"/>
      <c r="F3" s="242" t="s">
        <v>224</v>
      </c>
      <c r="G3" s="242"/>
      <c r="H3" s="243"/>
      <c r="I3" s="239" t="s">
        <v>186</v>
      </c>
      <c r="J3" s="240"/>
      <c r="K3" s="241"/>
      <c r="L3" s="229" t="s">
        <v>228</v>
      </c>
    </row>
    <row r="4" spans="2:12" ht="15" thickBot="1" x14ac:dyDescent="0.4">
      <c r="B4" s="238"/>
      <c r="C4" s="20" t="s">
        <v>187</v>
      </c>
      <c r="D4" s="21" t="s">
        <v>188</v>
      </c>
      <c r="E4" s="22" t="s">
        <v>189</v>
      </c>
      <c r="F4" s="21" t="s">
        <v>188</v>
      </c>
      <c r="G4" s="21" t="s">
        <v>189</v>
      </c>
      <c r="H4" s="22" t="s">
        <v>190</v>
      </c>
      <c r="I4" s="20" t="s">
        <v>188</v>
      </c>
      <c r="J4" s="21" t="s">
        <v>189</v>
      </c>
      <c r="K4" s="22" t="s">
        <v>190</v>
      </c>
      <c r="L4" s="230"/>
    </row>
    <row r="5" spans="2:12" ht="15" thickTop="1" x14ac:dyDescent="0.35">
      <c r="B5" s="25" t="s">
        <v>9</v>
      </c>
      <c r="C5" s="26">
        <v>31</v>
      </c>
      <c r="D5" s="27">
        <v>34</v>
      </c>
      <c r="E5" s="28">
        <v>91</v>
      </c>
      <c r="F5" s="27">
        <v>66</v>
      </c>
      <c r="G5" s="27">
        <v>53</v>
      </c>
      <c r="H5" s="28">
        <v>53</v>
      </c>
      <c r="I5" s="29">
        <f>IFERROR(MIN(F5/C5,1),0)</f>
        <v>1</v>
      </c>
      <c r="J5" s="30">
        <f>IFERROR(MIN(G5/D5,1),0)</f>
        <v>1</v>
      </c>
      <c r="K5" s="31">
        <f>IFERROR(MIN(H5/E5,1),0)</f>
        <v>0.58241758241758246</v>
      </c>
      <c r="L5" s="24">
        <f>AVERAGE(I5:K5)</f>
        <v>0.86080586080586086</v>
      </c>
    </row>
    <row r="6" spans="2:12" x14ac:dyDescent="0.35">
      <c r="B6" s="25" t="s">
        <v>22</v>
      </c>
      <c r="C6" s="26">
        <v>19</v>
      </c>
      <c r="D6" s="27">
        <v>12</v>
      </c>
      <c r="E6" s="28"/>
      <c r="F6" s="27">
        <v>5</v>
      </c>
      <c r="G6" s="27">
        <v>2</v>
      </c>
      <c r="H6" s="28">
        <v>2</v>
      </c>
      <c r="I6" s="29">
        <f t="shared" ref="I6:K43" si="0">IFERROR(MIN(F6/C6,1),0)</f>
        <v>0.26315789473684209</v>
      </c>
      <c r="J6" s="30">
        <f t="shared" si="0"/>
        <v>0.16666666666666666</v>
      </c>
      <c r="K6" s="31">
        <f t="shared" si="0"/>
        <v>0</v>
      </c>
      <c r="L6" s="24">
        <f>AVERAGE(I6:J6)</f>
        <v>0.21491228070175439</v>
      </c>
    </row>
    <row r="7" spans="2:12" x14ac:dyDescent="0.35">
      <c r="B7" s="25" t="s">
        <v>170</v>
      </c>
      <c r="C7" s="26">
        <v>0</v>
      </c>
      <c r="D7" s="27">
        <v>0</v>
      </c>
      <c r="E7" s="28">
        <v>0</v>
      </c>
      <c r="F7" s="27">
        <v>0</v>
      </c>
      <c r="G7" s="27">
        <v>0</v>
      </c>
      <c r="H7" s="28"/>
      <c r="I7" s="29">
        <f t="shared" si="0"/>
        <v>0</v>
      </c>
      <c r="J7" s="30">
        <f t="shared" si="0"/>
        <v>0</v>
      </c>
      <c r="K7" s="31">
        <f t="shared" si="0"/>
        <v>0</v>
      </c>
      <c r="L7" s="24">
        <f t="shared" ref="L7:L26" si="1">AVERAGE(I7:K7)</f>
        <v>0</v>
      </c>
    </row>
    <row r="8" spans="2:12" x14ac:dyDescent="0.35">
      <c r="B8" s="25" t="s">
        <v>23</v>
      </c>
      <c r="C8" s="26">
        <v>0</v>
      </c>
      <c r="D8" s="27">
        <v>0</v>
      </c>
      <c r="E8" s="28">
        <v>0</v>
      </c>
      <c r="F8" s="27">
        <v>0</v>
      </c>
      <c r="G8" s="27">
        <v>0</v>
      </c>
      <c r="H8" s="28">
        <v>1</v>
      </c>
      <c r="I8" s="29">
        <f t="shared" si="0"/>
        <v>0</v>
      </c>
      <c r="J8" s="30">
        <f t="shared" si="0"/>
        <v>0</v>
      </c>
      <c r="K8" s="31">
        <f t="shared" si="0"/>
        <v>0</v>
      </c>
      <c r="L8" s="24">
        <f t="shared" si="1"/>
        <v>0</v>
      </c>
    </row>
    <row r="9" spans="2:12" x14ac:dyDescent="0.35">
      <c r="B9" s="25" t="s">
        <v>191</v>
      </c>
      <c r="C9" s="26">
        <v>0</v>
      </c>
      <c r="D9" s="27">
        <v>0</v>
      </c>
      <c r="E9" s="28">
        <v>0</v>
      </c>
      <c r="F9" s="27">
        <v>3</v>
      </c>
      <c r="G9" s="27">
        <v>9</v>
      </c>
      <c r="H9" s="28">
        <v>4</v>
      </c>
      <c r="I9" s="29">
        <f t="shared" si="0"/>
        <v>0</v>
      </c>
      <c r="J9" s="30">
        <f t="shared" si="0"/>
        <v>0</v>
      </c>
      <c r="K9" s="31">
        <f t="shared" si="0"/>
        <v>0</v>
      </c>
      <c r="L9" s="24">
        <f t="shared" si="1"/>
        <v>0</v>
      </c>
    </row>
    <row r="10" spans="2:12" x14ac:dyDescent="0.35">
      <c r="B10" s="25" t="s">
        <v>192</v>
      </c>
      <c r="C10" s="26">
        <v>0</v>
      </c>
      <c r="D10" s="27">
        <v>0</v>
      </c>
      <c r="E10" s="28">
        <v>0</v>
      </c>
      <c r="F10" s="27">
        <v>0</v>
      </c>
      <c r="G10" s="27">
        <v>0</v>
      </c>
      <c r="H10" s="28"/>
      <c r="I10" s="29">
        <f t="shared" si="0"/>
        <v>0</v>
      </c>
      <c r="J10" s="30">
        <f t="shared" si="0"/>
        <v>0</v>
      </c>
      <c r="K10" s="31">
        <f t="shared" si="0"/>
        <v>0</v>
      </c>
      <c r="L10" s="24">
        <f t="shared" si="1"/>
        <v>0</v>
      </c>
    </row>
    <row r="11" spans="2:12" x14ac:dyDescent="0.35">
      <c r="B11" s="25" t="s">
        <v>193</v>
      </c>
      <c r="C11" s="26">
        <v>0</v>
      </c>
      <c r="D11" s="27">
        <v>0</v>
      </c>
      <c r="E11" s="28">
        <v>0</v>
      </c>
      <c r="F11" s="27">
        <v>0</v>
      </c>
      <c r="G11" s="27">
        <v>0</v>
      </c>
      <c r="H11" s="28">
        <v>1</v>
      </c>
      <c r="I11" s="29">
        <f t="shared" si="0"/>
        <v>0</v>
      </c>
      <c r="J11" s="30">
        <f t="shared" si="0"/>
        <v>0</v>
      </c>
      <c r="K11" s="31">
        <f t="shared" si="0"/>
        <v>0</v>
      </c>
      <c r="L11" s="24">
        <f t="shared" si="1"/>
        <v>0</v>
      </c>
    </row>
    <row r="12" spans="2:12" x14ac:dyDescent="0.35">
      <c r="B12" s="25" t="s">
        <v>171</v>
      </c>
      <c r="C12" s="26">
        <v>0</v>
      </c>
      <c r="D12" s="27">
        <v>0</v>
      </c>
      <c r="E12" s="28">
        <v>0</v>
      </c>
      <c r="F12" s="27">
        <v>1</v>
      </c>
      <c r="G12" s="27">
        <v>2</v>
      </c>
      <c r="H12" s="28"/>
      <c r="I12" s="29">
        <f t="shared" si="0"/>
        <v>0</v>
      </c>
      <c r="J12" s="30">
        <f t="shared" si="0"/>
        <v>0</v>
      </c>
      <c r="K12" s="31">
        <f t="shared" si="0"/>
        <v>0</v>
      </c>
      <c r="L12" s="24">
        <f t="shared" si="1"/>
        <v>0</v>
      </c>
    </row>
    <row r="13" spans="2:12" x14ac:dyDescent="0.35">
      <c r="B13" s="25" t="s">
        <v>28</v>
      </c>
      <c r="C13" s="26">
        <v>30</v>
      </c>
      <c r="D13" s="27">
        <v>12</v>
      </c>
      <c r="E13" s="28">
        <v>28</v>
      </c>
      <c r="F13" s="27">
        <v>17</v>
      </c>
      <c r="G13" s="27">
        <v>20</v>
      </c>
      <c r="H13" s="28">
        <v>19</v>
      </c>
      <c r="I13" s="29">
        <f t="shared" si="0"/>
        <v>0.56666666666666665</v>
      </c>
      <c r="J13" s="30">
        <f t="shared" si="0"/>
        <v>1</v>
      </c>
      <c r="K13" s="31">
        <f t="shared" si="0"/>
        <v>0.6785714285714286</v>
      </c>
      <c r="L13" s="24">
        <f t="shared" si="1"/>
        <v>0.74841269841269842</v>
      </c>
    </row>
    <row r="14" spans="2:12" x14ac:dyDescent="0.35">
      <c r="B14" s="25" t="s">
        <v>42</v>
      </c>
      <c r="C14" s="26">
        <v>464</v>
      </c>
      <c r="D14" s="27">
        <v>455</v>
      </c>
      <c r="E14" s="28">
        <v>485</v>
      </c>
      <c r="F14" s="27">
        <v>718</v>
      </c>
      <c r="G14" s="27">
        <v>827</v>
      </c>
      <c r="H14" s="28">
        <v>851</v>
      </c>
      <c r="I14" s="29">
        <f t="shared" si="0"/>
        <v>1</v>
      </c>
      <c r="J14" s="30">
        <f t="shared" si="0"/>
        <v>1</v>
      </c>
      <c r="K14" s="31">
        <f t="shared" si="0"/>
        <v>1</v>
      </c>
      <c r="L14" s="24">
        <f t="shared" si="1"/>
        <v>1</v>
      </c>
    </row>
    <row r="15" spans="2:12" x14ac:dyDescent="0.35">
      <c r="B15" s="25" t="s">
        <v>43</v>
      </c>
      <c r="C15" s="26"/>
      <c r="D15" s="27">
        <v>20</v>
      </c>
      <c r="E15" s="28">
        <v>22</v>
      </c>
      <c r="F15" s="27">
        <v>91</v>
      </c>
      <c r="G15" s="27">
        <v>71</v>
      </c>
      <c r="H15" s="28">
        <v>106</v>
      </c>
      <c r="I15" s="29">
        <f t="shared" si="0"/>
        <v>0</v>
      </c>
      <c r="J15" s="30">
        <f t="shared" si="0"/>
        <v>1</v>
      </c>
      <c r="K15" s="31">
        <f t="shared" si="0"/>
        <v>1</v>
      </c>
      <c r="L15" s="24">
        <f>AVERAGE(J15:K15)</f>
        <v>1</v>
      </c>
    </row>
    <row r="16" spans="2:12" x14ac:dyDescent="0.35">
      <c r="B16" s="25" t="s">
        <v>29</v>
      </c>
      <c r="C16" s="26">
        <v>0</v>
      </c>
      <c r="D16" s="27">
        <v>0</v>
      </c>
      <c r="E16" s="28">
        <v>0</v>
      </c>
      <c r="F16" s="27">
        <v>1</v>
      </c>
      <c r="G16" s="27">
        <v>2</v>
      </c>
      <c r="H16" s="28"/>
      <c r="I16" s="29">
        <f t="shared" si="0"/>
        <v>0</v>
      </c>
      <c r="J16" s="30">
        <f t="shared" si="0"/>
        <v>0</v>
      </c>
      <c r="K16" s="31">
        <f t="shared" si="0"/>
        <v>0</v>
      </c>
      <c r="L16" s="24">
        <f t="shared" si="1"/>
        <v>0</v>
      </c>
    </row>
    <row r="17" spans="2:12" x14ac:dyDescent="0.35">
      <c r="B17" s="25" t="s">
        <v>30</v>
      </c>
      <c r="C17" s="26">
        <v>8</v>
      </c>
      <c r="D17" s="27">
        <v>7</v>
      </c>
      <c r="E17" s="28">
        <v>8</v>
      </c>
      <c r="F17" s="27">
        <v>7</v>
      </c>
      <c r="G17" s="27">
        <v>13</v>
      </c>
      <c r="H17" s="28">
        <v>9</v>
      </c>
      <c r="I17" s="29">
        <f t="shared" si="0"/>
        <v>0.875</v>
      </c>
      <c r="J17" s="30">
        <f t="shared" si="0"/>
        <v>1</v>
      </c>
      <c r="K17" s="31">
        <f t="shared" si="0"/>
        <v>1</v>
      </c>
      <c r="L17" s="24">
        <f t="shared" si="1"/>
        <v>0.95833333333333337</v>
      </c>
    </row>
    <row r="18" spans="2:12" x14ac:dyDescent="0.35">
      <c r="B18" s="25" t="s">
        <v>172</v>
      </c>
      <c r="C18" s="26">
        <v>23</v>
      </c>
      <c r="D18" s="27">
        <v>15</v>
      </c>
      <c r="E18" s="28">
        <v>23</v>
      </c>
      <c r="F18" s="27">
        <v>10</v>
      </c>
      <c r="G18" s="27">
        <v>11</v>
      </c>
      <c r="H18" s="28">
        <v>15</v>
      </c>
      <c r="I18" s="29">
        <f t="shared" si="0"/>
        <v>0.43478260869565216</v>
      </c>
      <c r="J18" s="30">
        <f t="shared" si="0"/>
        <v>0.73333333333333328</v>
      </c>
      <c r="K18" s="31">
        <f t="shared" si="0"/>
        <v>0.65217391304347827</v>
      </c>
      <c r="L18" s="24">
        <f t="shared" si="1"/>
        <v>0.60676328502415455</v>
      </c>
    </row>
    <row r="19" spans="2:12" x14ac:dyDescent="0.35">
      <c r="B19" s="25" t="s">
        <v>32</v>
      </c>
      <c r="C19" s="26">
        <v>0</v>
      </c>
      <c r="D19" s="27">
        <v>2</v>
      </c>
      <c r="E19" s="28">
        <v>2</v>
      </c>
      <c r="F19" s="27">
        <v>1</v>
      </c>
      <c r="G19" s="27">
        <v>2</v>
      </c>
      <c r="H19" s="28">
        <v>2</v>
      </c>
      <c r="I19" s="29">
        <f>IFERROR(MIN(F19/C19,1),0)</f>
        <v>0</v>
      </c>
      <c r="J19" s="30">
        <f t="shared" si="0"/>
        <v>1</v>
      </c>
      <c r="K19" s="31">
        <f t="shared" si="0"/>
        <v>1</v>
      </c>
      <c r="L19" s="24">
        <f>AVERAGE(J19:K19)</f>
        <v>1</v>
      </c>
    </row>
    <row r="20" spans="2:12" x14ac:dyDescent="0.35">
      <c r="B20" s="25" t="s">
        <v>33</v>
      </c>
      <c r="C20" s="26">
        <v>23</v>
      </c>
      <c r="D20" s="27">
        <v>20</v>
      </c>
      <c r="E20" s="28"/>
      <c r="F20" s="27">
        <v>6</v>
      </c>
      <c r="G20" s="27">
        <v>9</v>
      </c>
      <c r="H20" s="28">
        <v>5</v>
      </c>
      <c r="I20" s="29">
        <f t="shared" si="0"/>
        <v>0.2608695652173913</v>
      </c>
      <c r="J20" s="30">
        <f t="shared" si="0"/>
        <v>0.45</v>
      </c>
      <c r="K20" s="31">
        <f t="shared" si="0"/>
        <v>0</v>
      </c>
      <c r="L20" s="24">
        <f>AVERAGE(I20:J20)</f>
        <v>0.35543478260869565</v>
      </c>
    </row>
    <row r="21" spans="2:12" x14ac:dyDescent="0.35">
      <c r="B21" s="25" t="s">
        <v>194</v>
      </c>
      <c r="C21" s="26">
        <v>0</v>
      </c>
      <c r="D21" s="27">
        <v>0</v>
      </c>
      <c r="E21" s="28">
        <v>0</v>
      </c>
      <c r="F21" s="27"/>
      <c r="G21" s="27"/>
      <c r="H21" s="28"/>
      <c r="I21" s="29">
        <f t="shared" si="0"/>
        <v>0</v>
      </c>
      <c r="J21" s="30">
        <f t="shared" si="0"/>
        <v>0</v>
      </c>
      <c r="K21" s="31">
        <f t="shared" si="0"/>
        <v>0</v>
      </c>
      <c r="L21" s="24">
        <f t="shared" si="1"/>
        <v>0</v>
      </c>
    </row>
    <row r="22" spans="2:12" x14ac:dyDescent="0.35">
      <c r="B22" s="25" t="s">
        <v>10</v>
      </c>
      <c r="C22" s="26">
        <v>179</v>
      </c>
      <c r="D22" s="27">
        <v>110</v>
      </c>
      <c r="E22" s="28">
        <v>181</v>
      </c>
      <c r="F22" s="27">
        <v>95</v>
      </c>
      <c r="G22" s="27">
        <v>81</v>
      </c>
      <c r="H22" s="28">
        <v>108</v>
      </c>
      <c r="I22" s="29">
        <f t="shared" si="0"/>
        <v>0.53072625698324027</v>
      </c>
      <c r="J22" s="30">
        <f t="shared" si="0"/>
        <v>0.73636363636363633</v>
      </c>
      <c r="K22" s="31">
        <f t="shared" si="0"/>
        <v>0.59668508287292821</v>
      </c>
      <c r="L22" s="24">
        <f t="shared" si="1"/>
        <v>0.62125832540660164</v>
      </c>
    </row>
    <row r="23" spans="2:12" x14ac:dyDescent="0.35">
      <c r="B23" s="25" t="s">
        <v>34</v>
      </c>
      <c r="C23" s="26">
        <v>2</v>
      </c>
      <c r="D23" s="27">
        <v>0</v>
      </c>
      <c r="E23" s="28">
        <v>2</v>
      </c>
      <c r="F23" s="27">
        <v>4</v>
      </c>
      <c r="G23" s="27">
        <v>5</v>
      </c>
      <c r="H23" s="28">
        <v>4</v>
      </c>
      <c r="I23" s="29">
        <f t="shared" si="0"/>
        <v>1</v>
      </c>
      <c r="J23" s="30">
        <f t="shared" si="0"/>
        <v>0</v>
      </c>
      <c r="K23" s="31">
        <f t="shared" si="0"/>
        <v>1</v>
      </c>
      <c r="L23" s="24">
        <f>AVERAGE(I23,K23)</f>
        <v>1</v>
      </c>
    </row>
    <row r="24" spans="2:12" x14ac:dyDescent="0.35">
      <c r="B24" s="25" t="s">
        <v>11</v>
      </c>
      <c r="C24" s="26">
        <v>13</v>
      </c>
      <c r="D24" s="27">
        <v>14</v>
      </c>
      <c r="E24" s="28"/>
      <c r="F24" s="27">
        <v>28</v>
      </c>
      <c r="G24" s="27">
        <v>35</v>
      </c>
      <c r="H24" s="28">
        <v>34</v>
      </c>
      <c r="I24" s="29">
        <f t="shared" si="0"/>
        <v>1</v>
      </c>
      <c r="J24" s="30">
        <f t="shared" si="0"/>
        <v>1</v>
      </c>
      <c r="K24" s="31">
        <f t="shared" si="0"/>
        <v>0</v>
      </c>
      <c r="L24" s="24">
        <f>AVERAGE(I24:J24)</f>
        <v>1</v>
      </c>
    </row>
    <row r="25" spans="2:12" x14ac:dyDescent="0.35">
      <c r="B25" s="25" t="s">
        <v>13</v>
      </c>
      <c r="C25" s="26">
        <v>26</v>
      </c>
      <c r="D25" s="27">
        <v>39</v>
      </c>
      <c r="E25" s="28">
        <v>34</v>
      </c>
      <c r="F25" s="27">
        <v>34</v>
      </c>
      <c r="G25" s="27">
        <v>26</v>
      </c>
      <c r="H25" s="28">
        <v>37</v>
      </c>
      <c r="I25" s="29">
        <f t="shared" si="0"/>
        <v>1</v>
      </c>
      <c r="J25" s="30">
        <f t="shared" si="0"/>
        <v>0.66666666666666663</v>
      </c>
      <c r="K25" s="31">
        <f t="shared" si="0"/>
        <v>1</v>
      </c>
      <c r="L25" s="24">
        <f t="shared" si="1"/>
        <v>0.88888888888888884</v>
      </c>
    </row>
    <row r="26" spans="2:12" x14ac:dyDescent="0.35">
      <c r="B26" s="25" t="s">
        <v>14</v>
      </c>
      <c r="C26" s="26">
        <v>18</v>
      </c>
      <c r="D26" s="27">
        <v>18</v>
      </c>
      <c r="E26" s="28">
        <v>16</v>
      </c>
      <c r="F26" s="27">
        <v>33</v>
      </c>
      <c r="G26" s="27">
        <v>16</v>
      </c>
      <c r="H26" s="28">
        <v>30</v>
      </c>
      <c r="I26" s="29">
        <f t="shared" si="0"/>
        <v>1</v>
      </c>
      <c r="J26" s="30">
        <f t="shared" si="0"/>
        <v>0.88888888888888884</v>
      </c>
      <c r="K26" s="31">
        <f t="shared" si="0"/>
        <v>1</v>
      </c>
      <c r="L26" s="24">
        <f t="shared" si="1"/>
        <v>0.96296296296296291</v>
      </c>
    </row>
    <row r="27" spans="2:12" x14ac:dyDescent="0.35">
      <c r="B27" s="25" t="s">
        <v>21</v>
      </c>
      <c r="C27" s="26"/>
      <c r="D27" s="27"/>
      <c r="E27" s="28"/>
      <c r="F27" s="27"/>
      <c r="G27" s="27"/>
      <c r="H27" s="28"/>
      <c r="I27" s="231" t="s">
        <v>196</v>
      </c>
      <c r="J27" s="232"/>
      <c r="K27" s="232"/>
      <c r="L27" s="233"/>
    </row>
    <row r="28" spans="2:12" x14ac:dyDescent="0.35">
      <c r="B28" s="25" t="s">
        <v>35</v>
      </c>
      <c r="C28" s="26">
        <v>2</v>
      </c>
      <c r="D28" s="27">
        <v>1</v>
      </c>
      <c r="E28" s="28">
        <v>2</v>
      </c>
      <c r="F28" s="27">
        <v>2</v>
      </c>
      <c r="G28" s="27">
        <v>3</v>
      </c>
      <c r="H28" s="28">
        <v>4</v>
      </c>
      <c r="I28" s="29">
        <f t="shared" si="0"/>
        <v>1</v>
      </c>
      <c r="J28" s="30">
        <f t="shared" si="0"/>
        <v>1</v>
      </c>
      <c r="K28" s="31">
        <f t="shared" ref="K28:K36" si="2">IFERROR(MIN(H28/E28,1),0)</f>
        <v>1</v>
      </c>
      <c r="L28" s="24">
        <f>AVERAGE(I28:K28)</f>
        <v>1</v>
      </c>
    </row>
    <row r="29" spans="2:12" x14ac:dyDescent="0.35">
      <c r="B29" s="25" t="s">
        <v>12</v>
      </c>
      <c r="C29" s="26">
        <v>24</v>
      </c>
      <c r="D29" s="27">
        <v>52</v>
      </c>
      <c r="E29" s="28">
        <v>48</v>
      </c>
      <c r="F29" s="27">
        <v>3</v>
      </c>
      <c r="G29" s="27">
        <v>2</v>
      </c>
      <c r="H29" s="28">
        <v>2</v>
      </c>
      <c r="I29" s="29">
        <f t="shared" si="0"/>
        <v>0.125</v>
      </c>
      <c r="J29" s="30">
        <f t="shared" si="0"/>
        <v>3.8461538461538464E-2</v>
      </c>
      <c r="K29" s="31">
        <f t="shared" si="2"/>
        <v>4.1666666666666664E-2</v>
      </c>
      <c r="L29" s="24">
        <f>AVERAGE(I29:K29)</f>
        <v>6.8376068376068369E-2</v>
      </c>
    </row>
    <row r="30" spans="2:12" x14ac:dyDescent="0.35">
      <c r="B30" s="25" t="s">
        <v>44</v>
      </c>
      <c r="C30" s="26">
        <v>15</v>
      </c>
      <c r="D30" s="27">
        <v>15</v>
      </c>
      <c r="E30" s="28">
        <v>19</v>
      </c>
      <c r="F30" s="27">
        <v>14</v>
      </c>
      <c r="G30" s="27">
        <v>15</v>
      </c>
      <c r="H30" s="28">
        <v>12</v>
      </c>
      <c r="I30" s="29">
        <f t="shared" si="0"/>
        <v>0.93333333333333335</v>
      </c>
      <c r="J30" s="30">
        <f t="shared" si="0"/>
        <v>1</v>
      </c>
      <c r="K30" s="31">
        <f t="shared" si="2"/>
        <v>0.63157894736842102</v>
      </c>
      <c r="L30" s="24">
        <f>AVERAGE(I30:K30)</f>
        <v>0.85497076023391816</v>
      </c>
    </row>
    <row r="31" spans="2:12" x14ac:dyDescent="0.35">
      <c r="B31" s="25" t="s">
        <v>37</v>
      </c>
      <c r="C31" s="26">
        <v>0</v>
      </c>
      <c r="D31" s="27">
        <v>1</v>
      </c>
      <c r="E31" s="28">
        <v>1</v>
      </c>
      <c r="F31" s="27"/>
      <c r="G31" s="27">
        <v>1</v>
      </c>
      <c r="H31" s="28">
        <v>1</v>
      </c>
      <c r="I31" s="29">
        <f t="shared" si="0"/>
        <v>0</v>
      </c>
      <c r="J31" s="30">
        <f t="shared" si="0"/>
        <v>1</v>
      </c>
      <c r="K31" s="31">
        <f t="shared" si="2"/>
        <v>1</v>
      </c>
      <c r="L31" s="24">
        <f>AVERAGE(J31:K31)</f>
        <v>1</v>
      </c>
    </row>
    <row r="32" spans="2:12" x14ac:dyDescent="0.35">
      <c r="B32" s="25" t="s">
        <v>15</v>
      </c>
      <c r="C32" s="26">
        <v>70</v>
      </c>
      <c r="D32" s="27">
        <v>82</v>
      </c>
      <c r="E32" s="28">
        <v>83</v>
      </c>
      <c r="F32" s="27">
        <v>15</v>
      </c>
      <c r="G32" s="27">
        <v>17</v>
      </c>
      <c r="H32" s="28">
        <v>19</v>
      </c>
      <c r="I32" s="29">
        <f t="shared" si="0"/>
        <v>0.21428571428571427</v>
      </c>
      <c r="J32" s="30">
        <f t="shared" si="0"/>
        <v>0.2073170731707317</v>
      </c>
      <c r="K32" s="31">
        <f t="shared" si="2"/>
        <v>0.2289156626506024</v>
      </c>
      <c r="L32" s="24">
        <f>AVERAGE(I32:K32)</f>
        <v>0.21683948336901612</v>
      </c>
    </row>
    <row r="33" spans="2:12" x14ac:dyDescent="0.35">
      <c r="B33" s="25" t="s">
        <v>45</v>
      </c>
      <c r="C33" s="26">
        <v>13</v>
      </c>
      <c r="D33" s="27">
        <v>20</v>
      </c>
      <c r="E33" s="28">
        <v>12</v>
      </c>
      <c r="F33" s="27">
        <v>18</v>
      </c>
      <c r="G33" s="27">
        <v>19</v>
      </c>
      <c r="H33" s="28">
        <v>9</v>
      </c>
      <c r="I33" s="29">
        <f t="shared" si="0"/>
        <v>1</v>
      </c>
      <c r="J33" s="30">
        <f t="shared" si="0"/>
        <v>0.95</v>
      </c>
      <c r="K33" s="31">
        <f t="shared" si="2"/>
        <v>0.75</v>
      </c>
      <c r="L33" s="24">
        <f>AVERAGE(I33:K33)</f>
        <v>0.9</v>
      </c>
    </row>
    <row r="34" spans="2:12" x14ac:dyDescent="0.35">
      <c r="B34" s="25" t="s">
        <v>16</v>
      </c>
      <c r="C34" s="26">
        <v>36</v>
      </c>
      <c r="D34" s="27">
        <v>37</v>
      </c>
      <c r="E34" s="28">
        <v>37</v>
      </c>
      <c r="F34" s="27">
        <v>17</v>
      </c>
      <c r="G34" s="27">
        <v>35</v>
      </c>
      <c r="H34" s="28">
        <v>24</v>
      </c>
      <c r="I34" s="29">
        <f t="shared" si="0"/>
        <v>0.47222222222222221</v>
      </c>
      <c r="J34" s="30">
        <f t="shared" si="0"/>
        <v>0.94594594594594594</v>
      </c>
      <c r="K34" s="31">
        <f t="shared" si="2"/>
        <v>0.64864864864864868</v>
      </c>
      <c r="L34" s="24">
        <f>AVERAGE(I34:K34)</f>
        <v>0.68893893893893898</v>
      </c>
    </row>
    <row r="35" spans="2:12" x14ac:dyDescent="0.35">
      <c r="B35" s="25" t="s">
        <v>17</v>
      </c>
      <c r="C35" s="26">
        <v>98</v>
      </c>
      <c r="D35" s="27">
        <v>100</v>
      </c>
      <c r="E35" s="28">
        <v>113</v>
      </c>
      <c r="F35" s="27">
        <v>27</v>
      </c>
      <c r="G35" s="27">
        <v>35</v>
      </c>
      <c r="H35" s="28">
        <v>48</v>
      </c>
      <c r="I35" s="29">
        <f t="shared" si="0"/>
        <v>0.27551020408163263</v>
      </c>
      <c r="J35" s="30">
        <f t="shared" si="0"/>
        <v>0.35</v>
      </c>
      <c r="K35" s="31">
        <f t="shared" si="2"/>
        <v>0.4247787610619469</v>
      </c>
      <c r="L35" s="24">
        <f>AVERAGE(I35:K35)</f>
        <v>0.35009632171452648</v>
      </c>
    </row>
    <row r="36" spans="2:12" x14ac:dyDescent="0.35">
      <c r="B36" s="25" t="s">
        <v>5</v>
      </c>
      <c r="C36" s="26">
        <v>10</v>
      </c>
      <c r="D36" s="27">
        <v>9</v>
      </c>
      <c r="E36" s="28">
        <v>7</v>
      </c>
      <c r="F36" s="27">
        <v>6</v>
      </c>
      <c r="G36" s="27">
        <v>4</v>
      </c>
      <c r="H36" s="28">
        <v>8</v>
      </c>
      <c r="I36" s="29">
        <f t="shared" si="0"/>
        <v>0.6</v>
      </c>
      <c r="J36" s="30">
        <f t="shared" si="0"/>
        <v>0.44444444444444442</v>
      </c>
      <c r="K36" s="31">
        <f t="shared" si="2"/>
        <v>1</v>
      </c>
      <c r="L36" s="24">
        <f>AVERAGE(I36:K36)</f>
        <v>0.68148148148148147</v>
      </c>
    </row>
    <row r="37" spans="2:12" x14ac:dyDescent="0.35">
      <c r="B37" s="25" t="s">
        <v>38</v>
      </c>
      <c r="C37" s="234" t="s">
        <v>197</v>
      </c>
      <c r="D37" s="235"/>
      <c r="E37" s="236"/>
      <c r="F37" s="27">
        <v>7</v>
      </c>
      <c r="G37" s="27">
        <v>4</v>
      </c>
      <c r="H37" s="28">
        <v>1</v>
      </c>
      <c r="I37" s="29"/>
      <c r="J37" s="30"/>
      <c r="K37" s="31"/>
      <c r="L37" s="24">
        <v>1</v>
      </c>
    </row>
    <row r="38" spans="2:12" x14ac:dyDescent="0.35">
      <c r="B38" s="25" t="s">
        <v>39</v>
      </c>
      <c r="C38" s="26">
        <v>47</v>
      </c>
      <c r="D38" s="27">
        <v>34</v>
      </c>
      <c r="E38" s="28">
        <v>45</v>
      </c>
      <c r="F38" s="27">
        <v>5</v>
      </c>
      <c r="G38" s="27">
        <v>7</v>
      </c>
      <c r="H38" s="28">
        <v>4</v>
      </c>
      <c r="I38" s="29">
        <f t="shared" si="0"/>
        <v>0.10638297872340426</v>
      </c>
      <c r="J38" s="30">
        <f t="shared" si="0"/>
        <v>0.20588235294117646</v>
      </c>
      <c r="K38" s="31">
        <f t="shared" ref="K38:K43" si="3">IFERROR(MIN(H38/E38,1),0)</f>
        <v>8.8888888888888892E-2</v>
      </c>
      <c r="L38" s="24">
        <f t="shared" ref="L38:L43" si="4">AVERAGE(I38:K38)</f>
        <v>0.13371807351782319</v>
      </c>
    </row>
    <row r="39" spans="2:12" x14ac:dyDescent="0.35">
      <c r="B39" s="25" t="s">
        <v>173</v>
      </c>
      <c r="C39" s="26">
        <v>583</v>
      </c>
      <c r="D39" s="27">
        <v>513</v>
      </c>
      <c r="E39" s="28">
        <v>611</v>
      </c>
      <c r="F39" s="27">
        <v>237</v>
      </c>
      <c r="G39" s="27">
        <v>235</v>
      </c>
      <c r="H39" s="28">
        <v>432</v>
      </c>
      <c r="I39" s="29">
        <f t="shared" si="0"/>
        <v>0.40651801029159518</v>
      </c>
      <c r="J39" s="30">
        <f t="shared" si="0"/>
        <v>0.45808966861598438</v>
      </c>
      <c r="K39" s="31">
        <f t="shared" si="3"/>
        <v>0.707037643207856</v>
      </c>
      <c r="L39" s="24">
        <f t="shared" si="4"/>
        <v>0.52388177403847858</v>
      </c>
    </row>
    <row r="40" spans="2:12" x14ac:dyDescent="0.35">
      <c r="B40" s="25" t="s">
        <v>18</v>
      </c>
      <c r="C40" s="26">
        <v>3</v>
      </c>
      <c r="D40" s="27">
        <v>8</v>
      </c>
      <c r="E40" s="28">
        <v>7</v>
      </c>
      <c r="F40" s="27">
        <v>18</v>
      </c>
      <c r="G40" s="27">
        <v>10</v>
      </c>
      <c r="H40" s="28">
        <v>10</v>
      </c>
      <c r="I40" s="29">
        <f t="shared" si="0"/>
        <v>1</v>
      </c>
      <c r="J40" s="30">
        <f t="shared" si="0"/>
        <v>1</v>
      </c>
      <c r="K40" s="31">
        <f t="shared" si="3"/>
        <v>1</v>
      </c>
      <c r="L40" s="24">
        <f t="shared" si="4"/>
        <v>1</v>
      </c>
    </row>
    <row r="41" spans="2:12" x14ac:dyDescent="0.35">
      <c r="B41" s="25" t="s">
        <v>19</v>
      </c>
      <c r="C41" s="26">
        <v>226</v>
      </c>
      <c r="D41" s="27">
        <v>232</v>
      </c>
      <c r="E41" s="28">
        <v>251</v>
      </c>
      <c r="F41" s="27">
        <v>47</v>
      </c>
      <c r="G41" s="27">
        <v>34</v>
      </c>
      <c r="H41" s="28">
        <v>44</v>
      </c>
      <c r="I41" s="29">
        <f t="shared" si="0"/>
        <v>0.20796460176991149</v>
      </c>
      <c r="J41" s="30">
        <f t="shared" si="0"/>
        <v>0.14655172413793102</v>
      </c>
      <c r="K41" s="31">
        <f t="shared" si="3"/>
        <v>0.1752988047808765</v>
      </c>
      <c r="L41" s="24">
        <f t="shared" si="4"/>
        <v>0.17660504356290638</v>
      </c>
    </row>
    <row r="42" spans="2:12" ht="15" thickBot="1" x14ac:dyDescent="0.4">
      <c r="B42" s="25" t="s">
        <v>20</v>
      </c>
      <c r="C42" s="226" t="s">
        <v>197</v>
      </c>
      <c r="D42" s="227"/>
      <c r="E42" s="228"/>
      <c r="F42" s="27">
        <v>4</v>
      </c>
      <c r="G42" s="27">
        <v>7</v>
      </c>
      <c r="H42" s="28">
        <v>6</v>
      </c>
      <c r="I42" s="29"/>
      <c r="J42" s="30"/>
      <c r="K42" s="31"/>
      <c r="L42" s="32">
        <v>1</v>
      </c>
    </row>
    <row r="43" spans="2:12" ht="15" thickBot="1" x14ac:dyDescent="0.4">
      <c r="B43" s="11" t="s">
        <v>174</v>
      </c>
      <c r="C43" s="12">
        <f t="shared" ref="C43:H43" si="5">SUM(C5:C42)</f>
        <v>1963</v>
      </c>
      <c r="D43" s="12">
        <f t="shared" si="5"/>
        <v>1862</v>
      </c>
      <c r="E43" s="13">
        <f t="shared" si="5"/>
        <v>2128</v>
      </c>
      <c r="F43" s="12">
        <f t="shared" si="5"/>
        <v>1540</v>
      </c>
      <c r="G43" s="12">
        <f t="shared" si="5"/>
        <v>1612</v>
      </c>
      <c r="H43" s="13">
        <f t="shared" si="5"/>
        <v>1905</v>
      </c>
      <c r="I43" s="17">
        <f>IFERROR(MIN(F43/C43,1),0)</f>
        <v>0.78451349974528783</v>
      </c>
      <c r="J43" s="14">
        <f t="shared" si="0"/>
        <v>0.86573576799140706</v>
      </c>
      <c r="K43" s="18">
        <f t="shared" si="3"/>
        <v>0.89520676691729328</v>
      </c>
      <c r="L43" s="15">
        <f t="shared" si="4"/>
        <v>0.84848534488466276</v>
      </c>
    </row>
    <row r="44" spans="2:12" ht="15" thickTop="1" x14ac:dyDescent="0.35"/>
  </sheetData>
  <mergeCells count="8">
    <mergeCell ref="C42:E42"/>
    <mergeCell ref="L3:L4"/>
    <mergeCell ref="I27:L27"/>
    <mergeCell ref="C37:E37"/>
    <mergeCell ref="B3:B4"/>
    <mergeCell ref="C3:E3"/>
    <mergeCell ref="F3:H3"/>
    <mergeCell ref="I3: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5AF9C-9AF0-48DE-B2A6-5B7D68BB8C73}">
  <dimension ref="B3:L20"/>
  <sheetViews>
    <sheetView workbookViewId="0">
      <selection activeCell="B6" sqref="B6:B18"/>
    </sheetView>
  </sheetViews>
  <sheetFormatPr defaultColWidth="9.1796875" defaultRowHeight="14.5" x14ac:dyDescent="0.35"/>
  <cols>
    <col min="2" max="2" width="40.1796875" bestFit="1" customWidth="1"/>
  </cols>
  <sheetData>
    <row r="3" spans="2:12" ht="19" thickBot="1" x14ac:dyDescent="0.5">
      <c r="B3" s="23" t="s">
        <v>231</v>
      </c>
    </row>
    <row r="4" spans="2:12" ht="31.5" customHeight="1" thickTop="1" x14ac:dyDescent="0.35">
      <c r="B4" s="245" t="s">
        <v>167</v>
      </c>
      <c r="C4" s="239" t="s">
        <v>229</v>
      </c>
      <c r="D4" s="240"/>
      <c r="E4" s="241"/>
      <c r="F4" s="247" t="s">
        <v>168</v>
      </c>
      <c r="G4" s="242"/>
      <c r="H4" s="243"/>
      <c r="I4" s="239" t="s">
        <v>169</v>
      </c>
      <c r="J4" s="240"/>
      <c r="K4" s="241"/>
      <c r="L4" s="229" t="s">
        <v>230</v>
      </c>
    </row>
    <row r="5" spans="2:12" x14ac:dyDescent="0.35">
      <c r="B5" s="246"/>
      <c r="C5" s="34">
        <v>2021</v>
      </c>
      <c r="D5" s="6">
        <v>2022</v>
      </c>
      <c r="E5" s="7">
        <v>2023</v>
      </c>
      <c r="F5" s="6">
        <v>2022</v>
      </c>
      <c r="G5" s="6">
        <v>2023</v>
      </c>
      <c r="H5" s="7">
        <v>2024</v>
      </c>
      <c r="I5" s="6">
        <v>2022</v>
      </c>
      <c r="J5" s="6">
        <v>2023</v>
      </c>
      <c r="K5" s="7">
        <v>2024</v>
      </c>
      <c r="L5" s="244"/>
    </row>
    <row r="6" spans="2:12" x14ac:dyDescent="0.35">
      <c r="B6" s="33" t="s">
        <v>23</v>
      </c>
      <c r="C6" s="8">
        <v>48</v>
      </c>
      <c r="D6">
        <v>46</v>
      </c>
      <c r="E6" s="9">
        <v>43</v>
      </c>
      <c r="F6">
        <v>11</v>
      </c>
      <c r="G6">
        <v>11</v>
      </c>
      <c r="H6" s="9">
        <v>10</v>
      </c>
      <c r="I6" s="10">
        <f t="shared" ref="I6:I19" si="0">IFERROR(MIN(F6/C6,1),0)</f>
        <v>0.22916666666666666</v>
      </c>
      <c r="J6" s="10">
        <f t="shared" ref="J6:J19" si="1">IFERROR(MIN(G6/D6,1),0)</f>
        <v>0.2391304347826087</v>
      </c>
      <c r="K6" s="16">
        <f t="shared" ref="K6:K19" si="2">IFERROR(MIN(H6/E6,1),0)</f>
        <v>0.23255813953488372</v>
      </c>
      <c r="L6" s="24">
        <f t="shared" ref="L6:L7" si="3">AVERAGE(I6:K6)</f>
        <v>0.23361841366138636</v>
      </c>
    </row>
    <row r="7" spans="2:12" x14ac:dyDescent="0.35">
      <c r="B7" s="33" t="s">
        <v>172</v>
      </c>
      <c r="C7" s="8">
        <v>397</v>
      </c>
      <c r="D7">
        <v>419</v>
      </c>
      <c r="E7" s="9">
        <v>421</v>
      </c>
      <c r="F7">
        <v>183</v>
      </c>
      <c r="G7">
        <v>177</v>
      </c>
      <c r="H7" s="9">
        <v>181</v>
      </c>
      <c r="I7" s="10">
        <f t="shared" si="0"/>
        <v>0.46095717884130982</v>
      </c>
      <c r="J7" s="10">
        <f t="shared" si="1"/>
        <v>0.42243436754176611</v>
      </c>
      <c r="K7" s="16">
        <f t="shared" si="2"/>
        <v>0.42992874109263657</v>
      </c>
      <c r="L7" s="19">
        <f t="shared" si="3"/>
        <v>0.43777342915857087</v>
      </c>
    </row>
    <row r="8" spans="2:12" x14ac:dyDescent="0.35">
      <c r="B8" s="33" t="s">
        <v>10</v>
      </c>
      <c r="C8" s="8">
        <v>3979</v>
      </c>
      <c r="D8">
        <v>4047</v>
      </c>
      <c r="E8" s="9">
        <v>4310</v>
      </c>
      <c r="F8">
        <v>3107</v>
      </c>
      <c r="G8">
        <v>3150</v>
      </c>
      <c r="H8" s="9">
        <v>3209</v>
      </c>
      <c r="I8" s="10">
        <f t="shared" si="0"/>
        <v>0.78084945966323194</v>
      </c>
      <c r="J8" s="10">
        <f t="shared" si="1"/>
        <v>0.77835433654558928</v>
      </c>
      <c r="K8" s="16">
        <f t="shared" si="2"/>
        <v>0.74454756380510445</v>
      </c>
      <c r="L8" s="19">
        <f>AVERAGE(I8:K8)</f>
        <v>0.76791712000464185</v>
      </c>
    </row>
    <row r="9" spans="2:12" x14ac:dyDescent="0.35">
      <c r="B9" s="33" t="s">
        <v>13</v>
      </c>
      <c r="C9" s="8">
        <v>739</v>
      </c>
      <c r="D9">
        <v>729</v>
      </c>
      <c r="E9" s="9">
        <v>747</v>
      </c>
      <c r="F9">
        <v>605</v>
      </c>
      <c r="G9">
        <v>595</v>
      </c>
      <c r="H9" s="9">
        <v>596</v>
      </c>
      <c r="I9" s="10">
        <f t="shared" si="0"/>
        <v>0.81867388362652238</v>
      </c>
      <c r="J9" s="10">
        <f t="shared" si="1"/>
        <v>0.81618655692729769</v>
      </c>
      <c r="K9" s="16">
        <f t="shared" si="2"/>
        <v>0.79785809906291838</v>
      </c>
      <c r="L9" s="19">
        <f t="shared" ref="L9:L16" si="4">AVERAGE(I9:K9)</f>
        <v>0.81090617987224611</v>
      </c>
    </row>
    <row r="10" spans="2:12" x14ac:dyDescent="0.35">
      <c r="B10" s="33" t="s">
        <v>14</v>
      </c>
      <c r="C10" s="8">
        <v>642</v>
      </c>
      <c r="D10">
        <v>646</v>
      </c>
      <c r="E10" s="9">
        <v>656</v>
      </c>
      <c r="F10">
        <v>338</v>
      </c>
      <c r="G10">
        <v>337</v>
      </c>
      <c r="H10" s="9">
        <v>346</v>
      </c>
      <c r="I10" s="10">
        <f t="shared" si="0"/>
        <v>0.52647975077881615</v>
      </c>
      <c r="J10" s="10">
        <f t="shared" si="1"/>
        <v>0.52167182662538703</v>
      </c>
      <c r="K10" s="16">
        <f t="shared" si="2"/>
        <v>0.52743902439024393</v>
      </c>
      <c r="L10" s="19">
        <f t="shared" si="4"/>
        <v>0.52519686726481574</v>
      </c>
    </row>
    <row r="11" spans="2:12" x14ac:dyDescent="0.35">
      <c r="B11" s="33" t="s">
        <v>44</v>
      </c>
      <c r="C11" s="8">
        <v>394</v>
      </c>
      <c r="D11">
        <v>414</v>
      </c>
      <c r="E11" s="9">
        <v>423</v>
      </c>
      <c r="F11">
        <v>274</v>
      </c>
      <c r="G11">
        <v>274</v>
      </c>
      <c r="H11" s="9">
        <v>276</v>
      </c>
      <c r="I11" s="10">
        <f t="shared" si="0"/>
        <v>0.69543147208121825</v>
      </c>
      <c r="J11" s="10">
        <f t="shared" si="1"/>
        <v>0.66183574879227058</v>
      </c>
      <c r="K11" s="16">
        <f t="shared" si="2"/>
        <v>0.65248226950354615</v>
      </c>
      <c r="L11" s="19">
        <f t="shared" si="4"/>
        <v>0.66991649679234511</v>
      </c>
    </row>
    <row r="12" spans="2:12" x14ac:dyDescent="0.35">
      <c r="B12" s="33" t="s">
        <v>15</v>
      </c>
      <c r="C12" s="8">
        <v>1771</v>
      </c>
      <c r="D12">
        <v>1787</v>
      </c>
      <c r="E12" s="9">
        <v>1810</v>
      </c>
      <c r="F12">
        <v>287</v>
      </c>
      <c r="G12">
        <v>298</v>
      </c>
      <c r="H12" s="9">
        <v>315</v>
      </c>
      <c r="I12" s="10">
        <f t="shared" si="0"/>
        <v>0.16205533596837945</v>
      </c>
      <c r="J12" s="10">
        <f t="shared" si="1"/>
        <v>0.1667599328483492</v>
      </c>
      <c r="K12" s="16">
        <f t="shared" si="2"/>
        <v>0.17403314917127072</v>
      </c>
      <c r="L12" s="19">
        <f t="shared" si="4"/>
        <v>0.16761613932933309</v>
      </c>
    </row>
    <row r="13" spans="2:12" x14ac:dyDescent="0.35">
      <c r="B13" s="33" t="s">
        <v>45</v>
      </c>
      <c r="C13" s="8">
        <v>379</v>
      </c>
      <c r="D13">
        <v>391</v>
      </c>
      <c r="E13" s="9">
        <v>406</v>
      </c>
      <c r="F13">
        <v>232</v>
      </c>
      <c r="G13">
        <v>241</v>
      </c>
      <c r="H13" s="9">
        <v>241</v>
      </c>
      <c r="I13" s="10">
        <f t="shared" si="0"/>
        <v>0.61213720316622688</v>
      </c>
      <c r="J13" s="10">
        <f t="shared" si="1"/>
        <v>0.61636828644501274</v>
      </c>
      <c r="K13" s="16">
        <f t="shared" si="2"/>
        <v>0.59359605911330049</v>
      </c>
      <c r="L13" s="19">
        <f t="shared" si="4"/>
        <v>0.60736718290818004</v>
      </c>
    </row>
    <row r="14" spans="2:12" x14ac:dyDescent="0.35">
      <c r="B14" s="33" t="s">
        <v>16</v>
      </c>
      <c r="C14" s="8">
        <v>807</v>
      </c>
      <c r="D14">
        <v>834</v>
      </c>
      <c r="E14" s="9">
        <v>860</v>
      </c>
      <c r="F14">
        <v>356</v>
      </c>
      <c r="G14">
        <v>371</v>
      </c>
      <c r="H14" s="9">
        <v>385</v>
      </c>
      <c r="I14" s="10">
        <f t="shared" si="0"/>
        <v>0.44114002478314746</v>
      </c>
      <c r="J14" s="10">
        <f t="shared" si="1"/>
        <v>0.44484412470023982</v>
      </c>
      <c r="K14" s="16">
        <f t="shared" si="2"/>
        <v>0.44767441860465118</v>
      </c>
      <c r="L14" s="19">
        <f t="shared" si="4"/>
        <v>0.44455285602934619</v>
      </c>
    </row>
    <row r="15" spans="2:12" x14ac:dyDescent="0.35">
      <c r="B15" s="33" t="s">
        <v>5</v>
      </c>
      <c r="C15" s="8">
        <v>508</v>
      </c>
      <c r="D15">
        <v>520</v>
      </c>
      <c r="E15" s="9">
        <v>544</v>
      </c>
      <c r="F15">
        <v>106</v>
      </c>
      <c r="G15">
        <v>104</v>
      </c>
      <c r="H15" s="9">
        <v>92</v>
      </c>
      <c r="I15" s="10">
        <f t="shared" si="0"/>
        <v>0.20866141732283464</v>
      </c>
      <c r="J15" s="10">
        <f t="shared" si="1"/>
        <v>0.2</v>
      </c>
      <c r="K15" s="16">
        <f t="shared" si="2"/>
        <v>0.16911764705882354</v>
      </c>
      <c r="L15" s="19">
        <f t="shared" si="4"/>
        <v>0.19259302146055277</v>
      </c>
    </row>
    <row r="16" spans="2:12" x14ac:dyDescent="0.35">
      <c r="B16" s="33" t="s">
        <v>173</v>
      </c>
      <c r="C16" s="8">
        <v>13402</v>
      </c>
      <c r="D16">
        <v>13930</v>
      </c>
      <c r="E16" s="9">
        <v>14776</v>
      </c>
      <c r="F16">
        <v>10222</v>
      </c>
      <c r="G16">
        <v>10360</v>
      </c>
      <c r="H16" s="9">
        <v>10927</v>
      </c>
      <c r="I16" s="10">
        <f t="shared" si="0"/>
        <v>0.76272198179376216</v>
      </c>
      <c r="J16" s="10">
        <f t="shared" si="1"/>
        <v>0.74371859296482412</v>
      </c>
      <c r="K16" s="16">
        <f t="shared" si="2"/>
        <v>0.73951001624255552</v>
      </c>
      <c r="L16" s="19">
        <f t="shared" si="4"/>
        <v>0.7486501970003806</v>
      </c>
    </row>
    <row r="17" spans="2:12" x14ac:dyDescent="0.35">
      <c r="B17" s="33" t="s">
        <v>18</v>
      </c>
      <c r="C17" s="8">
        <v>273</v>
      </c>
      <c r="D17">
        <v>269</v>
      </c>
      <c r="E17" s="9">
        <v>271</v>
      </c>
      <c r="F17">
        <v>195</v>
      </c>
      <c r="G17">
        <v>191</v>
      </c>
      <c r="H17" s="9">
        <v>195</v>
      </c>
      <c r="I17" s="10">
        <f t="shared" si="0"/>
        <v>0.7142857142857143</v>
      </c>
      <c r="J17" s="10">
        <f t="shared" si="1"/>
        <v>0.71003717472118955</v>
      </c>
      <c r="K17" s="16">
        <f t="shared" si="2"/>
        <v>0.71955719557195574</v>
      </c>
      <c r="L17" s="24">
        <f>AVERAGE(I17:K17)</f>
        <v>0.71462669485961994</v>
      </c>
    </row>
    <row r="18" spans="2:12" ht="15" thickBot="1" x14ac:dyDescent="0.4">
      <c r="B18" s="33" t="s">
        <v>20</v>
      </c>
      <c r="C18" s="8">
        <v>410</v>
      </c>
      <c r="D18">
        <v>419</v>
      </c>
      <c r="E18" s="9">
        <v>412</v>
      </c>
      <c r="F18">
        <v>128</v>
      </c>
      <c r="G18">
        <v>127</v>
      </c>
      <c r="H18" s="9">
        <v>123</v>
      </c>
      <c r="I18" s="10">
        <f t="shared" si="0"/>
        <v>0.31219512195121951</v>
      </c>
      <c r="J18" s="10">
        <f t="shared" si="1"/>
        <v>0.30310262529832938</v>
      </c>
      <c r="K18" s="16">
        <f t="shared" si="2"/>
        <v>0.29854368932038833</v>
      </c>
      <c r="L18" s="32">
        <f>AVERAGE(I18:K18)</f>
        <v>0.30461381218997907</v>
      </c>
    </row>
    <row r="19" spans="2:12" ht="15" thickBot="1" x14ac:dyDescent="0.4">
      <c r="B19" s="11" t="s">
        <v>174</v>
      </c>
      <c r="C19" s="35">
        <f t="shared" ref="C19:H19" si="5">SUM(C6:C18)</f>
        <v>23749</v>
      </c>
      <c r="D19" s="12">
        <f t="shared" si="5"/>
        <v>24451</v>
      </c>
      <c r="E19" s="13">
        <f t="shared" si="5"/>
        <v>25679</v>
      </c>
      <c r="F19" s="12">
        <f t="shared" si="5"/>
        <v>16044</v>
      </c>
      <c r="G19" s="12">
        <f t="shared" si="5"/>
        <v>16236</v>
      </c>
      <c r="H19" s="13">
        <f t="shared" si="5"/>
        <v>16896</v>
      </c>
      <c r="I19" s="36">
        <f t="shared" si="0"/>
        <v>0.67556528695945095</v>
      </c>
      <c r="J19" s="36">
        <f t="shared" si="1"/>
        <v>0.664021921393808</v>
      </c>
      <c r="K19" s="37">
        <f t="shared" si="2"/>
        <v>0.65796954710074385</v>
      </c>
      <c r="L19" s="38">
        <f>AVERAGE(I19:K19)</f>
        <v>0.6658522518180009</v>
      </c>
    </row>
    <row r="20" spans="2:12" ht="15" thickTop="1" x14ac:dyDescent="0.35"/>
  </sheetData>
  <mergeCells count="5">
    <mergeCell ref="L4:L5"/>
    <mergeCell ref="B4:B5"/>
    <mergeCell ref="C4:E4"/>
    <mergeCell ref="F4:H4"/>
    <mergeCell ref="I4: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1. Notes for users</vt:lpstr>
      <vt:lpstr>2. Forecast sheet</vt:lpstr>
      <vt:lpstr>3. Summary</vt:lpstr>
      <vt:lpstr>% of Grads Hired by SHA</vt:lpstr>
      <vt:lpstr>% In-migrated HPs hired by SHA</vt:lpstr>
      <vt:lpstr>forecast_year</vt:lpstr>
    </vt:vector>
  </TitlesOfParts>
  <Company>eHealth Saskatchewan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Hsin-Hua HE0</dc:creator>
  <cp:lastModifiedBy>Nana Asamoah</cp:lastModifiedBy>
  <cp:lastPrinted>2023-09-12T17:15:15Z</cp:lastPrinted>
  <dcterms:created xsi:type="dcterms:W3CDTF">2023-08-10T22:08:20Z</dcterms:created>
  <dcterms:modified xsi:type="dcterms:W3CDTF">2025-04-19T20:59:45Z</dcterms:modified>
</cp:coreProperties>
</file>