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Dzadey Awuku\Downloads\"/>
    </mc:Choice>
  </mc:AlternateContent>
  <xr:revisionPtr revIDLastSave="0" documentId="13_ncr:1_{783C2348-D1A7-433E-B114-94F04332B80F}" xr6:coauthVersionLast="36" xr6:coauthVersionMax="47" xr10:uidLastSave="{00000000-0000-0000-0000-000000000000}"/>
  <bookViews>
    <workbookView xWindow="0" yWindow="0" windowWidth="20490" windowHeight="7695" activeTab="1" xr2:uid="{00000000-000D-0000-FFFF-FFFF00000000}"/>
  </bookViews>
  <sheets>
    <sheet name="titanic_data" sheetId="1" r:id="rId1"/>
    <sheet name="Answer Report 1" sheetId="3" r:id="rId2"/>
    <sheet name="Population Report 1" sheetId="4" r:id="rId3"/>
    <sheet name="Sheet1" sheetId="2" r:id="rId4"/>
  </sheets>
  <definedNames>
    <definedName name="solver_adj" localSheetId="3" hidden="1">Sheet1!$Y$27:$Z$27</definedName>
    <definedName name="solver_adj" localSheetId="0" hidden="1">titanic_data!$W$28:$X$28</definedName>
    <definedName name="solver_cvg" localSheetId="3" hidden="1">0.0001</definedName>
    <definedName name="solver_cvg" localSheetId="0" hidden="1">0.0001</definedName>
    <definedName name="solver_drv" localSheetId="3" hidden="1">1</definedName>
    <definedName name="solver_drv" localSheetId="0" hidden="1">1</definedName>
    <definedName name="solver_eng" localSheetId="3" hidden="1">3</definedName>
    <definedName name="solver_eng" localSheetId="0" hidden="1">3</definedName>
    <definedName name="solver_est" localSheetId="3" hidden="1">1</definedName>
    <definedName name="solver_est" localSheetId="0" hidden="1">1</definedName>
    <definedName name="solver_itr" localSheetId="3" hidden="1">2147483647</definedName>
    <definedName name="solver_itr" localSheetId="0" hidden="1">2147483647</definedName>
    <definedName name="solver_lhs1" localSheetId="3" hidden="1">Sheet1!$Z$37</definedName>
    <definedName name="solver_lhs1" localSheetId="0" hidden="1">titanic_data!$W$28:$X$28</definedName>
    <definedName name="solver_lhs2" localSheetId="3" hidden="1">Sheet1!$Y$27:$Z$27</definedName>
    <definedName name="solver_lhs2" localSheetId="0" hidden="1">titanic_data!$W$28:$X$28</definedName>
    <definedName name="solver_lhs3" localSheetId="3" hidden="1">Sheet1!$Y$27:$Z$27</definedName>
    <definedName name="solver_lhs3" localSheetId="0" hidden="1">titanic_data!$W$28:$X$28</definedName>
    <definedName name="solver_lhs4" localSheetId="3" hidden="1">Sheet1!$Y$27:$Z$27</definedName>
    <definedName name="solver_lhs4" localSheetId="0" hidden="1">titanic_data!$Z$31</definedName>
    <definedName name="solver_lhs5" localSheetId="3" hidden="1">Sheet1!$Y$27:$Z$27</definedName>
    <definedName name="solver_mip" localSheetId="3" hidden="1">2147483647</definedName>
    <definedName name="solver_mip" localSheetId="0" hidden="1">2147483647</definedName>
    <definedName name="solver_mni" localSheetId="3" hidden="1">30</definedName>
    <definedName name="solver_mni" localSheetId="0" hidden="1">30</definedName>
    <definedName name="solver_mrt" localSheetId="3" hidden="1">0.02</definedName>
    <definedName name="solver_mrt" localSheetId="0" hidden="1">0.5</definedName>
    <definedName name="solver_msl" localSheetId="3" hidden="1">2</definedName>
    <definedName name="solver_msl" localSheetId="0" hidden="1">2</definedName>
    <definedName name="solver_neg" localSheetId="3" hidden="1">1</definedName>
    <definedName name="solver_neg" localSheetId="0" hidden="1">2</definedName>
    <definedName name="solver_nod" localSheetId="3" hidden="1">2147483647</definedName>
    <definedName name="solver_nod" localSheetId="0" hidden="1">2147483647</definedName>
    <definedName name="solver_num" localSheetId="3" hidden="1">4</definedName>
    <definedName name="solver_num" localSheetId="0" hidden="1">4</definedName>
    <definedName name="solver_nwt" localSheetId="3" hidden="1">1</definedName>
    <definedName name="solver_nwt" localSheetId="0" hidden="1">1</definedName>
    <definedName name="solver_opt" localSheetId="3" hidden="1">Sheet1!$AE$30</definedName>
    <definedName name="solver_opt" localSheetId="0" hidden="1">titanic_data!$AC$31</definedName>
    <definedName name="solver_pre" localSheetId="3" hidden="1">0.000001</definedName>
    <definedName name="solver_pre" localSheetId="0" hidden="1">0.000001</definedName>
    <definedName name="solver_rbv" localSheetId="3" hidden="1">1</definedName>
    <definedName name="solver_rbv" localSheetId="0" hidden="1">1</definedName>
    <definedName name="solver_rel1" localSheetId="3" hidden="1">3</definedName>
    <definedName name="solver_rel1" localSheetId="0" hidden="1">1</definedName>
    <definedName name="solver_rel2" localSheetId="3" hidden="1">1</definedName>
    <definedName name="solver_rel2" localSheetId="0" hidden="1">4</definedName>
    <definedName name="solver_rel3" localSheetId="3" hidden="1">4</definedName>
    <definedName name="solver_rel3" localSheetId="0" hidden="1">3</definedName>
    <definedName name="solver_rel4" localSheetId="3" hidden="1">3</definedName>
    <definedName name="solver_rel4" localSheetId="0" hidden="1">3</definedName>
    <definedName name="solver_rel5" localSheetId="3" hidden="1">3</definedName>
    <definedName name="solver_rhs1" localSheetId="3" hidden="1">0.05</definedName>
    <definedName name="solver_rhs1" localSheetId="0" hidden="1">15</definedName>
    <definedName name="solver_rhs2" localSheetId="3" hidden="1">15</definedName>
    <definedName name="solver_rhs2" localSheetId="0" hidden="1">"integer"</definedName>
    <definedName name="solver_rhs3" localSheetId="3" hidden="1">"integer"</definedName>
    <definedName name="solver_rhs3" localSheetId="0" hidden="1">1</definedName>
    <definedName name="solver_rhs4" localSheetId="3" hidden="1">1</definedName>
    <definedName name="solver_rhs4" localSheetId="0" hidden="1">0.05</definedName>
    <definedName name="solver_rhs5" localSheetId="3" hidden="1">1</definedName>
    <definedName name="solver_rlx" localSheetId="3" hidden="1">2</definedName>
    <definedName name="solver_rlx" localSheetId="0" hidden="1">2</definedName>
    <definedName name="solver_rsd" localSheetId="3" hidden="1">0</definedName>
    <definedName name="solver_rsd" localSheetId="0" hidden="1">0</definedName>
    <definedName name="solver_scl" localSheetId="3" hidden="1">1</definedName>
    <definedName name="solver_scl" localSheetId="0" hidden="1">1</definedName>
    <definedName name="solver_sho" localSheetId="3" hidden="1">2</definedName>
    <definedName name="solver_sho" localSheetId="0" hidden="1">2</definedName>
    <definedName name="solver_ssz" localSheetId="3" hidden="1">100</definedName>
    <definedName name="solver_ssz" localSheetId="0" hidden="1">100</definedName>
    <definedName name="solver_tim" localSheetId="3" hidden="1">2147483647</definedName>
    <definedName name="solver_tim" localSheetId="0" hidden="1">2147483647</definedName>
    <definedName name="solver_tol" localSheetId="3" hidden="1">0.01</definedName>
    <definedName name="solver_tol" localSheetId="0" hidden="1">0.01</definedName>
    <definedName name="solver_typ" localSheetId="3" hidden="1">1</definedName>
    <definedName name="solver_typ" localSheetId="0" hidden="1">1</definedName>
    <definedName name="solver_val" localSheetId="3" hidden="1">0</definedName>
    <definedName name="solver_val" localSheetId="0" hidden="1">0</definedName>
    <definedName name="solver_ver" localSheetId="3" hidden="1">3</definedName>
    <definedName name="solver_ver" localSheetId="0" hidden="1">3</definedName>
  </definedNames>
  <calcPr calcId="181029"/>
</workbook>
</file>

<file path=xl/calcChain.xml><?xml version="1.0" encoding="utf-8"?>
<calcChain xmlns="http://schemas.openxmlformats.org/spreadsheetml/2006/main">
  <c r="AA31" i="1" l="1" a="1"/>
  <c r="AA31" i="1" l="1"/>
  <c r="Z30" i="2"/>
  <c r="Y30" i="2"/>
  <c r="AC30" i="2" a="1"/>
  <c r="AB30" i="2"/>
  <c r="AC30" i="2" l="1"/>
  <c r="Y5" i="2" l="1"/>
  <c r="Y6" i="2"/>
  <c r="Y10" i="2"/>
  <c r="Y14" i="2"/>
  <c r="Y18" i="2"/>
  <c r="Y11" i="2"/>
  <c r="Y15" i="2"/>
  <c r="Y7" i="2"/>
  <c r="Y8" i="2"/>
  <c r="Y12" i="2"/>
  <c r="Y16" i="2"/>
  <c r="Y9" i="2"/>
  <c r="Y13" i="2"/>
  <c r="Y17" i="2"/>
  <c r="Y4" i="2"/>
  <c r="Y6" i="1" a="1"/>
  <c r="AC18" i="2" l="1"/>
  <c r="AC14" i="2"/>
  <c r="AC10" i="2"/>
  <c r="AC17" i="2"/>
  <c r="AC13" i="2"/>
  <c r="AC9" i="2"/>
  <c r="AC8" i="2"/>
  <c r="AC16" i="2"/>
  <c r="AC12" i="2"/>
  <c r="AC19" i="2"/>
  <c r="AC15" i="2"/>
  <c r="AC11" i="2"/>
  <c r="AC7" i="2"/>
  <c r="AC6" i="2"/>
  <c r="AC5" i="2"/>
  <c r="Y6" i="1"/>
  <c r="S1" i="2"/>
  <c r="T6" i="2"/>
  <c r="T10" i="2"/>
  <c r="T14" i="2"/>
  <c r="T18" i="2"/>
  <c r="T12" i="2"/>
  <c r="T9" i="2"/>
  <c r="T17" i="2"/>
  <c r="T7" i="2"/>
  <c r="T11" i="2"/>
  <c r="T15" i="2"/>
  <c r="T19" i="2"/>
  <c r="T8" i="2"/>
  <c r="T16" i="2"/>
  <c r="T20" i="2"/>
  <c r="T13" i="2"/>
  <c r="T5" i="2"/>
  <c r="AD30" i="2" l="1"/>
  <c r="AE30" i="2" s="1"/>
  <c r="AB6" i="2"/>
  <c r="AB10" i="2"/>
  <c r="AB14" i="2"/>
  <c r="AB18" i="2"/>
  <c r="AB13" i="2"/>
  <c r="AB7" i="2"/>
  <c r="AB11" i="2"/>
  <c r="AB15" i="2"/>
  <c r="AB19" i="2"/>
  <c r="AB8" i="2"/>
  <c r="AB12" i="2"/>
  <c r="AB16" i="2"/>
  <c r="AB9" i="2"/>
  <c r="AB17" i="2"/>
  <c r="AB5" i="2"/>
  <c r="AA13" i="2"/>
  <c r="AA16" i="2"/>
  <c r="AA8" i="2"/>
  <c r="AA19" i="2"/>
  <c r="AA15" i="2"/>
  <c r="AA11" i="2"/>
  <c r="AA7" i="2"/>
  <c r="AA17" i="2"/>
  <c r="AA9" i="2"/>
  <c r="AA12" i="2"/>
  <c r="AA18" i="2"/>
  <c r="AA14" i="2"/>
  <c r="AA10" i="2"/>
  <c r="AA6" i="2"/>
  <c r="AA5" i="2"/>
  <c r="X31" i="1"/>
  <c r="W31" i="1"/>
  <c r="S2" i="1"/>
  <c r="AC12" i="1" s="1"/>
  <c r="Z31" i="1" a="1"/>
  <c r="Y20" i="1" a="1"/>
  <c r="Y13" i="1" a="1"/>
  <c r="Y18" i="1" a="1"/>
  <c r="Y16" i="1" a="1"/>
  <c r="Y14" i="1" a="1"/>
  <c r="Y11" i="1" a="1"/>
  <c r="Y15" i="1" a="1"/>
  <c r="Y19" i="1" a="1"/>
  <c r="Y10" i="1" a="1"/>
  <c r="Y17" i="1" a="1"/>
  <c r="Y7" i="1" a="1"/>
  <c r="Y12" i="1" a="1"/>
  <c r="Y8" i="1" a="1"/>
  <c r="Y9" i="1" a="1"/>
  <c r="AD6" i="2" l="1"/>
  <c r="AE6" i="2" s="1"/>
  <c r="AD15" i="2"/>
  <c r="AE15" i="2" s="1"/>
  <c r="Z31" i="1"/>
  <c r="AD14" i="2"/>
  <c r="AE14" i="2" s="1"/>
  <c r="AD7" i="2"/>
  <c r="AE7" i="2" s="1"/>
  <c r="AD8" i="2"/>
  <c r="AE8" i="2" s="1"/>
  <c r="AD10" i="2"/>
  <c r="AE10" i="2" s="1"/>
  <c r="AD12" i="2"/>
  <c r="AE12" i="2" s="1"/>
  <c r="AD11" i="2"/>
  <c r="AE11" i="2" s="1"/>
  <c r="AD9" i="2"/>
  <c r="AE9" i="2" s="1"/>
  <c r="AD13" i="2"/>
  <c r="AE13" i="2" s="1"/>
  <c r="AD17" i="2"/>
  <c r="AE17" i="2" s="1"/>
  <c r="AD19" i="2"/>
  <c r="AE19" i="2" s="1"/>
  <c r="AD18" i="2"/>
  <c r="AE18" i="2" s="1"/>
  <c r="AD16" i="2"/>
  <c r="AE16" i="2" s="1"/>
  <c r="AD5" i="2"/>
  <c r="AE5" i="2" s="1"/>
  <c r="AC10" i="1"/>
  <c r="AC6" i="1"/>
  <c r="AC9" i="1"/>
  <c r="AC20" i="1"/>
  <c r="AC8" i="1"/>
  <c r="AC19" i="1"/>
  <c r="AC7" i="1"/>
  <c r="AC18" i="1"/>
  <c r="AC11" i="1"/>
  <c r="AC16" i="1"/>
  <c r="AC15" i="1"/>
  <c r="AC14" i="1"/>
  <c r="AC13" i="1"/>
  <c r="AC17" i="1"/>
  <c r="Y14" i="1"/>
  <c r="Y19" i="1"/>
  <c r="Y7" i="1"/>
  <c r="Y12" i="1"/>
  <c r="Y18" i="1"/>
  <c r="Y17" i="1"/>
  <c r="Y16" i="1"/>
  <c r="Y10" i="1"/>
  <c r="Y11" i="1"/>
  <c r="Y15" i="1"/>
  <c r="Y9" i="1"/>
  <c r="Y20" i="1"/>
  <c r="Y8" i="1"/>
  <c r="Y13" i="1"/>
  <c r="T15" i="1"/>
  <c r="T6" i="1"/>
  <c r="T13" i="1"/>
  <c r="T18" i="1"/>
  <c r="T20" i="1"/>
  <c r="T10" i="1"/>
  <c r="T11" i="1"/>
  <c r="T8" i="1"/>
  <c r="T9" i="1"/>
  <c r="T19" i="1"/>
  <c r="T21" i="1"/>
  <c r="T16" i="1"/>
  <c r="T7" i="1"/>
  <c r="T17" i="1"/>
  <c r="T14" i="1"/>
  <c r="T12" i="1"/>
  <c r="AB12" i="1" l="1"/>
  <c r="AB15" i="1"/>
  <c r="AB8" i="1"/>
  <c r="AB13" i="1"/>
  <c r="AB14" i="1"/>
  <c r="AB16" i="1"/>
  <c r="AB18" i="1"/>
  <c r="AB10" i="1"/>
  <c r="AB11" i="1"/>
  <c r="AB31" i="1"/>
  <c r="AB19" i="1"/>
  <c r="AB7" i="1"/>
  <c r="AB17" i="1"/>
  <c r="AB20" i="1"/>
  <c r="AB9" i="1"/>
  <c r="AB6" i="1"/>
  <c r="AA6" i="1"/>
  <c r="AA8" i="1"/>
  <c r="AA20" i="1"/>
  <c r="AA17" i="1"/>
  <c r="AA19" i="1"/>
  <c r="AA14" i="1"/>
  <c r="AA7" i="1"/>
  <c r="AA11" i="1"/>
  <c r="AA16" i="1"/>
  <c r="AA18" i="1"/>
  <c r="AA9" i="1"/>
  <c r="AA15" i="1"/>
  <c r="AA10" i="1"/>
  <c r="AA13" i="1"/>
  <c r="AA12" i="1"/>
  <c r="AD17" i="1" l="1"/>
  <c r="AE17" i="1" s="1"/>
  <c r="AC31" i="1"/>
  <c r="AD10" i="1"/>
  <c r="AE10" i="1" s="1"/>
  <c r="AD12" i="1"/>
  <c r="AE12" i="1" s="1"/>
  <c r="AD9" i="1"/>
  <c r="AE9" i="1" s="1"/>
  <c r="AD7" i="1"/>
  <c r="AE7" i="1" s="1"/>
  <c r="AD18" i="1"/>
  <c r="AE18" i="1" s="1"/>
  <c r="AD20" i="1"/>
  <c r="AE20" i="1" s="1"/>
  <c r="AD6" i="1"/>
  <c r="AE6" i="1" s="1"/>
  <c r="AD14" i="1"/>
  <c r="AE14" i="1" s="1"/>
  <c r="AD16" i="1"/>
  <c r="AE16" i="1" s="1"/>
  <c r="AD19" i="1"/>
  <c r="AE19" i="1" s="1"/>
  <c r="AD8" i="1"/>
  <c r="AE8" i="1" s="1"/>
  <c r="AD15" i="1"/>
  <c r="AE15" i="1" s="1"/>
  <c r="AD11" i="1"/>
  <c r="AE11" i="1" s="1"/>
  <c r="AD13" i="1"/>
  <c r="AE1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<sst xmlns="http://schemas.openxmlformats.org/spreadsheetml/2006/main" count="278" uniqueCount="94">
  <si>
    <t>FirstClass</t>
  </si>
  <si>
    <t>SecondClass</t>
  </si>
  <si>
    <t>ThirdClass</t>
  </si>
  <si>
    <t>Female</t>
  </si>
  <si>
    <t>AgeMissing</t>
  </si>
  <si>
    <t>Child</t>
  </si>
  <si>
    <t>Adult</t>
  </si>
  <si>
    <t>Elderly</t>
  </si>
  <si>
    <t>IsSolo</t>
  </si>
  <si>
    <t>IsCouple</t>
  </si>
  <si>
    <t>IsTriplet</t>
  </si>
  <si>
    <t>IsGroup</t>
  </si>
  <si>
    <t>HasChild</t>
  </si>
  <si>
    <t>HasElderly</t>
  </si>
  <si>
    <t>NoAges</t>
  </si>
  <si>
    <t>Survived</t>
  </si>
  <si>
    <t>Total "Transactions":</t>
  </si>
  <si>
    <t>Feature Frequency Lookup Table</t>
  </si>
  <si>
    <t>Feature Index</t>
  </si>
  <si>
    <t>Feature</t>
  </si>
  <si>
    <t>Frequency</t>
  </si>
  <si>
    <t>LHS</t>
  </si>
  <si>
    <t>RHS</t>
  </si>
  <si>
    <t>Occurrences</t>
  </si>
  <si>
    <t>LHS Freq</t>
  </si>
  <si>
    <t>RHS Freq</t>
  </si>
  <si>
    <t>Trans</t>
  </si>
  <si>
    <t>Predicted Trans</t>
  </si>
  <si>
    <t>Lift</t>
  </si>
  <si>
    <t xml:space="preserve">2-Way Lift </t>
  </si>
  <si>
    <t>Feature 1 Index</t>
  </si>
  <si>
    <t>Feature 2 Index</t>
  </si>
  <si>
    <t>Feature 1</t>
  </si>
  <si>
    <t>Feature 2</t>
  </si>
  <si>
    <t>Feature 3</t>
  </si>
  <si>
    <t>Occurrences Freq</t>
  </si>
  <si>
    <t>3-Way Lift</t>
  </si>
  <si>
    <t>Total Transaction Count</t>
  </si>
  <si>
    <t>2-Way Lift</t>
  </si>
  <si>
    <t>LHS FRQ</t>
  </si>
  <si>
    <t>RHS FRQ</t>
  </si>
  <si>
    <t>Support</t>
  </si>
  <si>
    <t>Predicted Transaction</t>
  </si>
  <si>
    <t>Column1</t>
  </si>
  <si>
    <t>Column2</t>
  </si>
  <si>
    <t>Column3</t>
  </si>
  <si>
    <t>Column4</t>
  </si>
  <si>
    <t>3 Way of Lift</t>
  </si>
  <si>
    <t>Microsoft Excel 16.0 Answer Report</t>
  </si>
  <si>
    <t>Worksheet: [TitanicMBA.xlsx]Sheet1</t>
  </si>
  <si>
    <t>Report Created: 2023-04-22 11:00:00 AM</t>
  </si>
  <si>
    <t>Result: Solver could not find a feasible solution.</t>
  </si>
  <si>
    <t>Solver Engine</t>
  </si>
  <si>
    <t>Engine: Evolutionary</t>
  </si>
  <si>
    <t>Solution Time: 38.484 Seconds.</t>
  </si>
  <si>
    <t>Iterations: 0 Subproblems: 1868</t>
  </si>
  <si>
    <t>Solver Options</t>
  </si>
  <si>
    <t>Max Time Unlimited,  Iterations Unlimited, Precision 0.000001, Use Automatic Scaling</t>
  </si>
  <si>
    <t xml:space="preserve"> Convergence 0.0001, Population Size 100, Random Seed 0, Mutation Rate 0.05, Time w/o Improve 30 sec,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</si>
  <si>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</si>
  <si>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</si>
  <si>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</si>
  <si>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</si>
  <si>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</si>
  <si>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</si>
  <si>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</si>
  <si>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</si>
  <si>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</si>
  <si>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</si>
  <si>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</si>
  <si>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</si>
  <si>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</si>
  <si>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$AE$30</t>
  </si>
  <si>
    <t>Survived Lift</t>
  </si>
  <si>
    <t>$Y$27</t>
  </si>
  <si>
    <t>$Z$27</t>
  </si>
  <si>
    <t>$Z$37</t>
  </si>
  <si>
    <t>$Z$37&gt;=0.05</t>
  </si>
  <si>
    <t>Binding</t>
  </si>
  <si>
    <t>$Y$27&lt;=15</t>
  </si>
  <si>
    <t>Not Binding</t>
  </si>
  <si>
    <t>$Z$27&lt;=15</t>
  </si>
  <si>
    <t>$Y$27&gt;=1</t>
  </si>
  <si>
    <t>$Z$27&gt;=1</t>
  </si>
  <si>
    <t>$Y$27:$Z$27=Integer</t>
  </si>
  <si>
    <t>Microsoft Excel 16.0 Population Report</t>
  </si>
  <si>
    <t>Report Created: 2023-04-22 11:00:01 AM</t>
  </si>
  <si>
    <t>Best</t>
  </si>
  <si>
    <t>Value</t>
  </si>
  <si>
    <t>Mean</t>
  </si>
  <si>
    <t>Standard</t>
  </si>
  <si>
    <t>Deviation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</si>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</sst>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85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0" fillId="0" borderId="0" xfId="1" applyNumberFormat="1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/>
    <xf numFmtId="0" fontId="0" fillId="0" borderId="10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11" xfId="0" applyBorder="1"/>
    <xf numFmtId="0" fontId="16" fillId="0" borderId="12" xfId="0" applyFont="1" applyBorder="1"/>
    <xf numFmtId="10" fontId="0" fillId="0" borderId="12" xfId="1" applyNumberFormat="1" applyFont="1" applyBorder="1"/>
    <xf numFmtId="0" fontId="18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0" fontId="0" fillId="0" borderId="17" xfId="1" applyNumberFormat="1" applyFont="1" applyBorder="1"/>
    <xf numFmtId="0" fontId="16" fillId="0" borderId="0" xfId="0" applyFont="1" applyAlignment="1"/>
    <xf numFmtId="185" fontId="0" fillId="0" borderId="0" xfId="0" applyNumberFormat="1"/>
    <xf numFmtId="0" fontId="0" fillId="0" borderId="21" xfId="0" applyFill="1" applyBorder="1" applyAlignment="1"/>
    <xf numFmtId="0" fontId="21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21" fillId="0" borderId="18" xfId="0" applyFont="1" applyFill="1" applyBorder="1" applyAlignment="1">
      <alignment horizontal="center"/>
    </xf>
    <xf numFmtId="0" fontId="21" fillId="0" borderId="19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anic_data" displayName="titanic_data" ref="A1:P892" totalsRowShown="0">
  <autoFilter ref="A1:P892" xr:uid="{00000000-0009-0000-0100-000001000000}"/>
  <tableColumns count="16">
    <tableColumn id="1" xr3:uid="{00000000-0010-0000-0000-000001000000}" name="FirstClass"/>
    <tableColumn id="2" xr3:uid="{00000000-0010-0000-0000-000002000000}" name="SecondClass"/>
    <tableColumn id="3" xr3:uid="{00000000-0010-0000-0000-000003000000}" name="ThirdClass"/>
    <tableColumn id="4" xr3:uid="{00000000-0010-0000-0000-000004000000}" name="Female"/>
    <tableColumn id="5" xr3:uid="{00000000-0010-0000-0000-000005000000}" name="AgeMissing"/>
    <tableColumn id="6" xr3:uid="{00000000-0010-0000-0000-000006000000}" name="Child"/>
    <tableColumn id="7" xr3:uid="{00000000-0010-0000-0000-000007000000}" name="Adult"/>
    <tableColumn id="8" xr3:uid="{00000000-0010-0000-0000-000008000000}" name="Elderly"/>
    <tableColumn id="9" xr3:uid="{00000000-0010-0000-0000-000009000000}" name="IsSolo"/>
    <tableColumn id="10" xr3:uid="{00000000-0010-0000-0000-00000A000000}" name="IsCouple"/>
    <tableColumn id="11" xr3:uid="{00000000-0010-0000-0000-00000B000000}" name="IsTriplet"/>
    <tableColumn id="12" xr3:uid="{00000000-0010-0000-0000-00000C000000}" name="IsGroup"/>
    <tableColumn id="13" xr3:uid="{00000000-0010-0000-0000-00000D000000}" name="HasChild"/>
    <tableColumn id="14" xr3:uid="{00000000-0010-0000-0000-00000E000000}" name="HasElderly"/>
    <tableColumn id="15" xr3:uid="{00000000-0010-0000-0000-00000F000000}" name="NoAges"/>
    <tableColumn id="16" xr3:uid="{00000000-0010-0000-0000-000010000000}" name="Surviv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59907-230D-42A6-A719-C907F4864B8E}" name="titanic_data3" displayName="titanic_data3" ref="A1:P892" totalsRowShown="0">
  <autoFilter ref="A1:P892" xr:uid="{C314D27F-FE01-453E-B1CB-5D7B83EFD79C}"/>
  <tableColumns count="16">
    <tableColumn id="1" xr3:uid="{21F3A163-CC20-4AA7-948D-B6E0804AE5F1}" name="FirstClass"/>
    <tableColumn id="2" xr3:uid="{B30A8EFF-77F7-4E4F-9124-56B26DA50419}" name="SecondClass"/>
    <tableColumn id="3" xr3:uid="{65627D74-C1DB-4E4B-B6BF-3E5C13B61AEC}" name="ThirdClass"/>
    <tableColumn id="4" xr3:uid="{4AFDC0CB-35E3-4E82-B552-AE49456BCFB2}" name="Female"/>
    <tableColumn id="5" xr3:uid="{B2E6E20D-4185-4BAC-8390-8C4BBBD8FF4E}" name="AgeMissing"/>
    <tableColumn id="6" xr3:uid="{F8D61787-6BCC-4112-BD4A-C7878A484A5F}" name="Child"/>
    <tableColumn id="7" xr3:uid="{8B724FD3-9D15-4BBF-9FD1-E97E26D44ED9}" name="Adult"/>
    <tableColumn id="8" xr3:uid="{3E590B9E-D1D9-49B0-A269-B0337F80ADDA}" name="Elderly"/>
    <tableColumn id="9" xr3:uid="{9D786C0B-F3AB-4A59-9DCA-F67255CAC319}" name="IsSolo"/>
    <tableColumn id="10" xr3:uid="{AB491073-6CD4-401A-8845-F1535EC88BDE}" name="IsCouple"/>
    <tableColumn id="11" xr3:uid="{1C74E146-DDB0-4520-833D-33F381A15AA3}" name="IsTriplet"/>
    <tableColumn id="12" xr3:uid="{54A4415F-FFCD-46A3-91EB-4853257CF19D}" name="IsGroup"/>
    <tableColumn id="13" xr3:uid="{745A0AC8-4901-487A-8040-1C062529BA83}" name="HasChild"/>
    <tableColumn id="14" xr3:uid="{764AD12D-9BC4-40D9-81B2-9233CD8689FA}" name="HasElderly"/>
    <tableColumn id="15" xr3:uid="{28EDA5A0-0316-4160-9A91-EB3AE8062C92}" name="NoAges"/>
    <tableColumn id="16" xr3:uid="{0A8ED7AA-7493-4A44-9420-F5CD4A187B3A}" name="Surviv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C66975-7D5A-4A7E-85EF-47F2A7C706E8}" name="Table3" displayName="Table3" ref="R3:T20" totalsRowShown="0" headerRowBorderDxfId="5" tableBorderDxfId="6" totalsRowBorderDxfId="4">
  <autoFilter ref="R3:T20" xr:uid="{0A66A034-8C68-4A07-90BC-F91E3009DF23}"/>
  <tableColumns count="3">
    <tableColumn id="1" xr3:uid="{186CD72E-D487-4C8D-A8CB-DD77D43E0F6B}" name="Feature Frequency Lookup Table" dataDxfId="3"/>
    <tableColumn id="2" xr3:uid="{8DCE5448-BEE5-4483-8495-D53FE1E32553}" name="Column1" dataDxfId="2"/>
    <tableColumn id="3" xr3:uid="{E049D837-879B-4DE3-8C12-FA5137A30B72}" name="Column2" dataDxfId="1" dataCellStyle="Percent">
      <calculatedColumnFormula>SUM(INDIRECT("titanic_data3["&amp;S4&amp;"]"))/$S$1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6C548E-99EC-45AA-BB72-A1A8532B1132}" name="Table4" displayName="Table4" ref="W3:Y18" totalsRowShown="0" headerRowDxfId="0">
  <autoFilter ref="W3:Y18" xr:uid="{98E8421B-59FE-4EA0-810B-2EC1DE82B1B4}"/>
  <tableColumns count="3">
    <tableColumn id="1" xr3:uid="{714EA161-65DE-4F85-9EFE-9371253EBFD4}" name="LHS"/>
    <tableColumn id="2" xr3:uid="{5B30FDC9-B9F9-418D-9A97-E2C1E4592649}" name="RHS"/>
    <tableColumn id="3" xr3:uid="{C8CD6558-65B8-4BB2-8190-42B3FD9BA91C}" name="Occurrences">
      <calculatedColumnFormula>SUMIF(INDIRECT("titanic_data3["&amp;W4&amp;"]"),1,INDIRECT("titanic_data3["&amp;X4&amp;"]"))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68E26B-BD05-479A-B839-BA45167BA88B}" name="Table5" displayName="Table5" ref="AA3:AE19" totalsRowShown="0">
  <autoFilter ref="AA3:AE19" xr:uid="{62F55CF1-60DD-4EC0-8E48-9790F1873764}"/>
  <tableColumns count="5">
    <tableColumn id="1" xr3:uid="{52D5E3E5-35E5-4848-B5A4-46FFEE904B0F}" name="2-Way Lift">
      <calculatedColumnFormula>VLOOKUP(W3,$S4:$T19,2,FALSE)</calculatedColumnFormula>
    </tableColumn>
    <tableColumn id="2" xr3:uid="{3EC91CFD-D88E-4FC2-91CA-71C39797FDE0}" name="Column1">
      <calculatedColumnFormula>VLOOKUP(X3,$S4:$T19,2,FALSE)</calculatedColumnFormula>
    </tableColumn>
    <tableColumn id="3" xr3:uid="{B24D8254-B292-4716-AC80-28E4B2C72E0A}" name="Column2">
      <calculatedColumnFormula>Y3/$S$1</calculatedColumnFormula>
    </tableColumn>
    <tableColumn id="4" xr3:uid="{4C3FCB40-0AFF-4935-9044-EBA944C50851}" name="Column3">
      <calculatedColumnFormula>AA4*AB4*$S$1</calculatedColumnFormula>
    </tableColumn>
    <tableColumn id="5" xr3:uid="{7B87CFCB-1BAD-48B9-AAC2-438B39EBF669}" name="Column4">
      <calculatedColumnFormula>Y3/AD4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2"/>
  <sheetViews>
    <sheetView topLeftCell="Q19" workbookViewId="0">
      <selection activeCell="AA35" sqref="AA35"/>
    </sheetView>
  </sheetViews>
  <sheetFormatPr defaultRowHeight="15" x14ac:dyDescent="0.25"/>
  <cols>
    <col min="1" max="1" width="11" customWidth="1"/>
    <col min="2" max="2" width="13.42578125" customWidth="1"/>
    <col min="3" max="3" width="11.7109375" customWidth="1"/>
    <col min="4" max="4" width="9.28515625" customWidth="1"/>
    <col min="5" max="5" width="12.85546875" customWidth="1"/>
    <col min="10" max="10" width="10.42578125" customWidth="1"/>
    <col min="11" max="11" width="10" customWidth="1"/>
    <col min="12" max="12" width="9.7109375" customWidth="1"/>
    <col min="13" max="13" width="10.42578125" customWidth="1"/>
    <col min="14" max="14" width="12" customWidth="1"/>
    <col min="15" max="15" width="9.5703125" customWidth="1"/>
    <col min="16" max="16" width="10.42578125" customWidth="1"/>
    <col min="18" max="18" width="24.5703125" bestFit="1" customWidth="1"/>
    <col min="19" max="19" width="11.5703125" bestFit="1" customWidth="1"/>
    <col min="20" max="20" width="10.7109375" bestFit="1" customWidth="1"/>
    <col min="23" max="24" width="14.42578125" bestFit="1" customWidth="1"/>
    <col min="25" max="25" width="12.7109375" bestFit="1" customWidth="1"/>
    <col min="26" max="26" width="16" bestFit="1" customWidth="1"/>
    <col min="27" max="28" width="13.42578125" bestFit="1" customWidth="1"/>
    <col min="29" max="29" width="12" bestFit="1" customWidth="1"/>
    <col min="30" max="30" width="16" bestFit="1" customWidth="1"/>
    <col min="31" max="31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1" ht="18.75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3" t="s">
        <v>16</v>
      </c>
      <c r="S2" s="3">
        <f>COUNT(titanic_data[FirstClass])</f>
        <v>891</v>
      </c>
    </row>
    <row r="3" spans="1:31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31" ht="18.75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R4" s="6" t="s">
        <v>17</v>
      </c>
      <c r="S4" s="6"/>
      <c r="T4" s="6"/>
      <c r="W4" s="7" t="s">
        <v>29</v>
      </c>
      <c r="X4" s="7"/>
      <c r="Y4" s="7"/>
      <c r="Z4" s="7"/>
      <c r="AA4" s="7"/>
      <c r="AB4" s="7"/>
      <c r="AC4" s="7"/>
      <c r="AD4" s="7"/>
      <c r="AE4" s="7"/>
    </row>
    <row r="5" spans="1:31" ht="15.75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R5" s="2" t="s">
        <v>18</v>
      </c>
      <c r="S5" s="2" t="s">
        <v>19</v>
      </c>
      <c r="T5" s="2" t="s">
        <v>20</v>
      </c>
      <c r="W5" s="2" t="s">
        <v>21</v>
      </c>
      <c r="X5" s="2" t="s">
        <v>22</v>
      </c>
      <c r="Y5" s="2" t="s">
        <v>23</v>
      </c>
      <c r="AA5" s="2" t="s">
        <v>24</v>
      </c>
      <c r="AB5" s="2" t="s">
        <v>25</v>
      </c>
      <c r="AC5" s="2" t="s">
        <v>26</v>
      </c>
      <c r="AD5" s="2" t="s">
        <v>27</v>
      </c>
      <c r="AE5" s="2" t="s">
        <v>28</v>
      </c>
    </row>
    <row r="6" spans="1:31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1</v>
      </c>
      <c r="S6" t="s">
        <v>0</v>
      </c>
      <c r="T6" s="4">
        <f ca="1">SUM(INDIRECT("titanic_data["&amp;S6&amp;"]"))/$S$2</f>
        <v>0.24242424242424243</v>
      </c>
      <c r="W6" t="s">
        <v>0</v>
      </c>
      <c r="X6" t="s">
        <v>15</v>
      </c>
      <c r="Y6" cm="1">
        <f t="array" aca="1" ref="Y6" ca="1">SUM(INDIRECT("titanic_data["&amp;W6&amp;"]")*INDIRECT("titanic_data["&amp;X6&amp;"]"))</f>
        <v>136</v>
      </c>
      <c r="AA6">
        <f ca="1">VLOOKUP(W6,S6:T21,2,FALSE)</f>
        <v>0.24242424242424243</v>
      </c>
      <c r="AB6">
        <f ca="1">VLOOKUP(X6,S6:T21,2,FALSE)</f>
        <v>0.38383838383838381</v>
      </c>
      <c r="AC6">
        <f>$S$2</f>
        <v>891</v>
      </c>
      <c r="AD6">
        <f ca="1">AA6*AB6*AC6</f>
        <v>82.909090909090907</v>
      </c>
      <c r="AE6">
        <f ca="1">Y6/AD6</f>
        <v>1.6403508771929824</v>
      </c>
    </row>
    <row r="7" spans="1:31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R7">
        <v>2</v>
      </c>
      <c r="S7" t="s">
        <v>1</v>
      </c>
      <c r="T7" s="4">
        <f t="shared" ref="T7:T21" ca="1" si="0">SUM(INDIRECT("titanic_data["&amp;S7&amp;"]"))/$S$2</f>
        <v>0.20650953984287318</v>
      </c>
      <c r="W7" t="s">
        <v>1</v>
      </c>
      <c r="X7" t="s">
        <v>15</v>
      </c>
      <c r="Y7" cm="1">
        <f t="array" aca="1" ref="Y7" ca="1">SUM(INDIRECT("titanic_data["&amp;W7&amp;"]")*INDIRECT("titanic_data["&amp;X7&amp;"]"))</f>
        <v>87</v>
      </c>
      <c r="AA7">
        <f t="shared" ref="AA7:AA20" ca="1" si="1">VLOOKUP(W7,S7:T22,2,FALSE)</f>
        <v>0.20650953984287318</v>
      </c>
      <c r="AB7">
        <f t="shared" ref="AB7:AB20" ca="1" si="2">VLOOKUP(X7,S7:T22,2,FALSE)</f>
        <v>0.38383838383838381</v>
      </c>
      <c r="AC7">
        <f t="shared" ref="AC7:AC20" si="3">$S$2</f>
        <v>891</v>
      </c>
      <c r="AD7">
        <f t="shared" ref="AD7:AD20" ca="1" si="4">AA7*AB7*AC7</f>
        <v>70.62626262626263</v>
      </c>
      <c r="AE7">
        <f t="shared" ref="AE7:AE20" ca="1" si="5">Y7/AD7</f>
        <v>1.2318363844393592</v>
      </c>
    </row>
    <row r="8" spans="1:3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3</v>
      </c>
      <c r="S8" t="s">
        <v>2</v>
      </c>
      <c r="T8" s="4">
        <f t="shared" ca="1" si="0"/>
        <v>0.55106621773288444</v>
      </c>
      <c r="W8" t="s">
        <v>2</v>
      </c>
      <c r="X8" t="s">
        <v>15</v>
      </c>
      <c r="Y8" cm="1">
        <f t="array" aca="1" ref="Y8" ca="1">SUM(INDIRECT("titanic_data["&amp;W8&amp;"]")*INDIRECT("titanic_data["&amp;X8&amp;"]"))</f>
        <v>119</v>
      </c>
      <c r="AA8">
        <f t="shared" ca="1" si="1"/>
        <v>0.55106621773288444</v>
      </c>
      <c r="AB8">
        <f t="shared" ca="1" si="2"/>
        <v>0.38383838383838381</v>
      </c>
      <c r="AC8">
        <f t="shared" si="3"/>
        <v>891</v>
      </c>
      <c r="AD8">
        <f t="shared" ca="1" si="4"/>
        <v>188.46464646464645</v>
      </c>
      <c r="AE8">
        <f t="shared" ca="1" si="5"/>
        <v>0.63141815843070004</v>
      </c>
    </row>
    <row r="9" spans="1:31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R9">
        <v>4</v>
      </c>
      <c r="S9" t="s">
        <v>3</v>
      </c>
      <c r="T9" s="4">
        <f t="shared" ca="1" si="0"/>
        <v>0.35241301907968575</v>
      </c>
      <c r="W9" t="s">
        <v>3</v>
      </c>
      <c r="X9" t="s">
        <v>15</v>
      </c>
      <c r="Y9" cm="1">
        <f t="array" aca="1" ref="Y9" ca="1">SUM(INDIRECT("titanic_data["&amp;W9&amp;"]")*INDIRECT("titanic_data["&amp;X9&amp;"]"))</f>
        <v>233</v>
      </c>
      <c r="AA9">
        <f t="shared" ca="1" si="1"/>
        <v>0.35241301907968575</v>
      </c>
      <c r="AB9">
        <f t="shared" ca="1" si="2"/>
        <v>0.38383838383838381</v>
      </c>
      <c r="AC9">
        <f t="shared" si="3"/>
        <v>891</v>
      </c>
      <c r="AD9">
        <f t="shared" ca="1" si="4"/>
        <v>120.52525252525253</v>
      </c>
      <c r="AE9">
        <f t="shared" ca="1" si="5"/>
        <v>1.9332048273550118</v>
      </c>
    </row>
    <row r="10" spans="1:31" x14ac:dyDescent="0.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R10">
        <v>5</v>
      </c>
      <c r="S10" t="s">
        <v>4</v>
      </c>
      <c r="T10" s="4">
        <f t="shared" ca="1" si="0"/>
        <v>0.19865319865319866</v>
      </c>
      <c r="W10" t="s">
        <v>4</v>
      </c>
      <c r="X10" t="s">
        <v>15</v>
      </c>
      <c r="Y10" cm="1">
        <f t="array" aca="1" ref="Y10" ca="1">SUM(INDIRECT("titanic_data["&amp;W10&amp;"]")*INDIRECT("titanic_data["&amp;X10&amp;"]"))</f>
        <v>52</v>
      </c>
      <c r="AA10">
        <f t="shared" ca="1" si="1"/>
        <v>0.19865319865319866</v>
      </c>
      <c r="AB10">
        <f t="shared" ca="1" si="2"/>
        <v>0.38383838383838381</v>
      </c>
      <c r="AC10">
        <f t="shared" si="3"/>
        <v>891</v>
      </c>
      <c r="AD10">
        <f t="shared" ca="1" si="4"/>
        <v>67.939393939393938</v>
      </c>
      <c r="AE10">
        <f t="shared" ca="1" si="5"/>
        <v>0.7653880463871543</v>
      </c>
    </row>
    <row r="11" spans="1:31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R11">
        <v>6</v>
      </c>
      <c r="S11" t="s">
        <v>5</v>
      </c>
      <c r="T11" s="4">
        <f t="shared" ca="1" si="0"/>
        <v>0.12682379349046016</v>
      </c>
      <c r="W11" t="s">
        <v>5</v>
      </c>
      <c r="X11" t="s">
        <v>15</v>
      </c>
      <c r="Y11" cm="1">
        <f t="array" aca="1" ref="Y11" ca="1">SUM(INDIRECT("titanic_data["&amp;W11&amp;"]")*INDIRECT("titanic_data["&amp;X11&amp;"]"))</f>
        <v>61</v>
      </c>
      <c r="AA11">
        <f t="shared" ca="1" si="1"/>
        <v>0.12682379349046016</v>
      </c>
      <c r="AB11">
        <f t="shared" ca="1" si="2"/>
        <v>0.38383838383838381</v>
      </c>
      <c r="AC11">
        <f t="shared" si="3"/>
        <v>891</v>
      </c>
      <c r="AD11">
        <f t="shared" ca="1" si="4"/>
        <v>43.373737373737377</v>
      </c>
      <c r="AE11">
        <f t="shared" ca="1" si="5"/>
        <v>1.4063809967396366</v>
      </c>
    </row>
    <row r="12" spans="1:31" x14ac:dyDescent="0.25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R12">
        <v>7</v>
      </c>
      <c r="S12" t="s">
        <v>6</v>
      </c>
      <c r="T12" s="4">
        <f t="shared" ca="1" si="0"/>
        <v>0.62738496071829408</v>
      </c>
      <c r="W12" t="s">
        <v>6</v>
      </c>
      <c r="X12" t="s">
        <v>15</v>
      </c>
      <c r="Y12" cm="1">
        <f t="array" aca="1" ref="Y12" ca="1">SUM(INDIRECT("titanic_data["&amp;W12&amp;"]")*INDIRECT("titanic_data["&amp;X12&amp;"]"))</f>
        <v>216</v>
      </c>
      <c r="AA12">
        <f t="shared" ca="1" si="1"/>
        <v>0.62738496071829408</v>
      </c>
      <c r="AB12">
        <f t="shared" ca="1" si="2"/>
        <v>0.38383838383838381</v>
      </c>
      <c r="AC12">
        <f t="shared" si="3"/>
        <v>891</v>
      </c>
      <c r="AD12">
        <f t="shared" ca="1" si="4"/>
        <v>214.56565656565658</v>
      </c>
      <c r="AE12">
        <f t="shared" ca="1" si="5"/>
        <v>1.0066848695979662</v>
      </c>
    </row>
    <row r="13" spans="1:31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R13">
        <v>8</v>
      </c>
      <c r="S13" t="s">
        <v>7</v>
      </c>
      <c r="T13" s="4">
        <f t="shared" ca="1" si="0"/>
        <v>4.7138047138047139E-2</v>
      </c>
      <c r="W13" t="s">
        <v>7</v>
      </c>
      <c r="X13" t="s">
        <v>15</v>
      </c>
      <c r="Y13" cm="1">
        <f t="array" aca="1" ref="Y13" ca="1">SUM(INDIRECT("titanic_data["&amp;W13&amp;"]")*INDIRECT("titanic_data["&amp;X13&amp;"]"))</f>
        <v>13</v>
      </c>
      <c r="AA13">
        <f t="shared" ca="1" si="1"/>
        <v>4.7138047138047139E-2</v>
      </c>
      <c r="AB13">
        <f t="shared" ca="1" si="2"/>
        <v>0.38383838383838381</v>
      </c>
      <c r="AC13">
        <f t="shared" si="3"/>
        <v>891</v>
      </c>
      <c r="AD13">
        <f t="shared" ca="1" si="4"/>
        <v>16.121212121212121</v>
      </c>
      <c r="AE13">
        <f t="shared" ca="1" si="5"/>
        <v>0.80639097744360899</v>
      </c>
    </row>
    <row r="14" spans="1:31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9</v>
      </c>
      <c r="S14" t="s">
        <v>8</v>
      </c>
      <c r="T14" s="4">
        <f t="shared" ca="1" si="0"/>
        <v>0.53984287317620649</v>
      </c>
      <c r="W14" t="s">
        <v>8</v>
      </c>
      <c r="X14" t="s">
        <v>15</v>
      </c>
      <c r="Y14" cm="1">
        <f t="array" aca="1" ref="Y14" ca="1">SUM(INDIRECT("titanic_data["&amp;W14&amp;"]")*INDIRECT("titanic_data["&amp;X14&amp;"]"))</f>
        <v>130</v>
      </c>
      <c r="AA14">
        <f t="shared" ca="1" si="1"/>
        <v>0.53984287317620649</v>
      </c>
      <c r="AB14">
        <f t="shared" ca="1" si="2"/>
        <v>0.38383838383838381</v>
      </c>
      <c r="AC14">
        <f t="shared" si="3"/>
        <v>891</v>
      </c>
      <c r="AD14">
        <f t="shared" ca="1" si="4"/>
        <v>184.62626262626262</v>
      </c>
      <c r="AE14">
        <f t="shared" ca="1" si="5"/>
        <v>0.70412517780938833</v>
      </c>
    </row>
    <row r="15" spans="1:31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R15">
        <v>10</v>
      </c>
      <c r="S15" t="s">
        <v>9</v>
      </c>
      <c r="T15" s="4">
        <f t="shared" ca="1" si="0"/>
        <v>0.2031425364758698</v>
      </c>
      <c r="W15" t="s">
        <v>9</v>
      </c>
      <c r="X15" t="s">
        <v>15</v>
      </c>
      <c r="Y15" cm="1">
        <f t="array" aca="1" ref="Y15" ca="1">SUM(INDIRECT("titanic_data["&amp;W15&amp;"]")*INDIRECT("titanic_data["&amp;X15&amp;"]"))</f>
        <v>93</v>
      </c>
      <c r="AA15">
        <f t="shared" ca="1" si="1"/>
        <v>0.2031425364758698</v>
      </c>
      <c r="AB15">
        <f t="shared" ca="1" si="2"/>
        <v>0.38383838383838381</v>
      </c>
      <c r="AC15">
        <f t="shared" si="3"/>
        <v>891</v>
      </c>
      <c r="AD15">
        <f t="shared" ca="1" si="4"/>
        <v>69.474747474747474</v>
      </c>
      <c r="AE15">
        <f t="shared" ca="1" si="5"/>
        <v>1.3386158767083454</v>
      </c>
    </row>
    <row r="16" spans="1:31" x14ac:dyDescent="0.25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R16">
        <v>11</v>
      </c>
      <c r="S16" t="s">
        <v>10</v>
      </c>
      <c r="T16" s="4">
        <f t="shared" ca="1" si="0"/>
        <v>0.11335578002244669</v>
      </c>
      <c r="W16" t="s">
        <v>10</v>
      </c>
      <c r="X16" t="s">
        <v>15</v>
      </c>
      <c r="Y16" cm="1">
        <f t="array" aca="1" ref="Y16" ca="1">SUM(INDIRECT("titanic_data["&amp;W16&amp;"]")*INDIRECT("titanic_data["&amp;X16&amp;"]"))</f>
        <v>66</v>
      </c>
      <c r="AA16">
        <f t="shared" ca="1" si="1"/>
        <v>0.11335578002244669</v>
      </c>
      <c r="AB16">
        <f t="shared" ca="1" si="2"/>
        <v>0.38383838383838381</v>
      </c>
      <c r="AC16">
        <f t="shared" si="3"/>
        <v>891</v>
      </c>
      <c r="AD16">
        <f t="shared" ca="1" si="4"/>
        <v>38.767676767676761</v>
      </c>
      <c r="AE16">
        <f t="shared" ca="1" si="5"/>
        <v>1.7024491922876501</v>
      </c>
    </row>
    <row r="17" spans="1:31" x14ac:dyDescent="0.25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R17">
        <v>12</v>
      </c>
      <c r="S17" t="s">
        <v>11</v>
      </c>
      <c r="T17" s="4">
        <f t="shared" ca="1" si="0"/>
        <v>0.143658810325477</v>
      </c>
      <c r="W17" t="s">
        <v>11</v>
      </c>
      <c r="X17" t="s">
        <v>15</v>
      </c>
      <c r="Y17" cm="1">
        <f t="array" aca="1" ref="Y17" ca="1">SUM(INDIRECT("titanic_data["&amp;W17&amp;"]")*INDIRECT("titanic_data["&amp;X17&amp;"]"))</f>
        <v>53</v>
      </c>
      <c r="AA17">
        <f t="shared" ca="1" si="1"/>
        <v>0.143658810325477</v>
      </c>
      <c r="AB17">
        <f t="shared" ca="1" si="2"/>
        <v>0.38383838383838381</v>
      </c>
      <c r="AC17">
        <f t="shared" si="3"/>
        <v>891</v>
      </c>
      <c r="AD17">
        <f t="shared" ca="1" si="4"/>
        <v>49.131313131313135</v>
      </c>
      <c r="AE17">
        <f t="shared" ca="1" si="5"/>
        <v>1.0787417763157894</v>
      </c>
    </row>
    <row r="18" spans="1:31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R18">
        <v>13</v>
      </c>
      <c r="S18" t="s">
        <v>12</v>
      </c>
      <c r="T18" s="4">
        <f t="shared" ca="1" si="0"/>
        <v>0.2356902356902357</v>
      </c>
      <c r="W18" t="s">
        <v>12</v>
      </c>
      <c r="X18" t="s">
        <v>15</v>
      </c>
      <c r="Y18" cm="1">
        <f t="array" aca="1" ref="Y18" ca="1">SUM(INDIRECT("titanic_data["&amp;W18&amp;"]")*INDIRECT("titanic_data["&amp;X18&amp;"]"))</f>
        <v>103</v>
      </c>
      <c r="AA18">
        <f t="shared" ca="1" si="1"/>
        <v>0.2356902356902357</v>
      </c>
      <c r="AB18">
        <f t="shared" ca="1" si="2"/>
        <v>0.38383838383838381</v>
      </c>
      <c r="AC18">
        <f t="shared" si="3"/>
        <v>891</v>
      </c>
      <c r="AD18">
        <f t="shared" ca="1" si="4"/>
        <v>80.606060606060609</v>
      </c>
      <c r="AE18">
        <f t="shared" ca="1" si="5"/>
        <v>1.2778195488721804</v>
      </c>
    </row>
    <row r="19" spans="1:31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R19">
        <v>14</v>
      </c>
      <c r="S19" t="s">
        <v>13</v>
      </c>
      <c r="T19" s="4">
        <f t="shared" ca="1" si="0"/>
        <v>8.5297418630751964E-2</v>
      </c>
      <c r="W19" t="s">
        <v>13</v>
      </c>
      <c r="X19" t="s">
        <v>15</v>
      </c>
      <c r="Y19" cm="1">
        <f t="array" aca="1" ref="Y19" ca="1">SUM(INDIRECT("titanic_data["&amp;W19&amp;"]")*INDIRECT("titanic_data["&amp;X19&amp;"]"))</f>
        <v>41</v>
      </c>
      <c r="AA19">
        <f t="shared" ca="1" si="1"/>
        <v>8.5297418630751964E-2</v>
      </c>
      <c r="AB19">
        <f t="shared" ca="1" si="2"/>
        <v>0.38383838383838381</v>
      </c>
      <c r="AC19">
        <f t="shared" si="3"/>
        <v>891</v>
      </c>
      <c r="AD19">
        <f t="shared" ca="1" si="4"/>
        <v>29.171717171717169</v>
      </c>
      <c r="AE19">
        <f t="shared" ca="1" si="5"/>
        <v>1.405470914127424</v>
      </c>
    </row>
    <row r="20" spans="1:31" x14ac:dyDescent="0.25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15</v>
      </c>
      <c r="S20" t="s">
        <v>14</v>
      </c>
      <c r="T20" s="4">
        <f t="shared" ca="1" si="0"/>
        <v>0.1638608305274972</v>
      </c>
      <c r="W20" t="s">
        <v>14</v>
      </c>
      <c r="X20" t="s">
        <v>15</v>
      </c>
      <c r="Y20" cm="1">
        <f t="array" aca="1" ref="Y20" ca="1">SUM(INDIRECT("titanic_data["&amp;W20&amp;"]")*INDIRECT("titanic_data["&amp;X20&amp;"]"))</f>
        <v>40</v>
      </c>
      <c r="AA20">
        <f t="shared" ca="1" si="1"/>
        <v>0.1638608305274972</v>
      </c>
      <c r="AB20">
        <f t="shared" ca="1" si="2"/>
        <v>0.38383838383838381</v>
      </c>
      <c r="AC20">
        <f t="shared" si="3"/>
        <v>891</v>
      </c>
      <c r="AD20">
        <f t="shared" ca="1" si="4"/>
        <v>56.040404040404034</v>
      </c>
      <c r="AE20">
        <f t="shared" ca="1" si="5"/>
        <v>0.71377072819033893</v>
      </c>
    </row>
    <row r="21" spans="1:31" x14ac:dyDescent="0.25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R21">
        <v>16</v>
      </c>
      <c r="S21" t="s">
        <v>15</v>
      </c>
      <c r="T21" s="4">
        <f t="shared" ca="1" si="0"/>
        <v>0.38383838383838381</v>
      </c>
    </row>
    <row r="22" spans="1:3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3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31" x14ac:dyDescent="0.25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</row>
    <row r="25" spans="1:31" ht="18.75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W25" s="7" t="s">
        <v>36</v>
      </c>
      <c r="X25" s="7"/>
      <c r="Y25" s="7"/>
      <c r="Z25" s="7"/>
      <c r="AA25" s="7"/>
      <c r="AB25" s="7"/>
      <c r="AC25" s="7"/>
    </row>
    <row r="26" spans="1:31" ht="15.75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W26" s="8" t="s">
        <v>21</v>
      </c>
      <c r="X26" s="8"/>
      <c r="Y26" s="5" t="s">
        <v>22</v>
      </c>
    </row>
    <row r="27" spans="1:31" x14ac:dyDescent="0.2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W27" t="s">
        <v>30</v>
      </c>
      <c r="X27" t="s">
        <v>31</v>
      </c>
    </row>
    <row r="28" spans="1:31" x14ac:dyDescent="0.25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W28">
        <v>4</v>
      </c>
      <c r="X28">
        <v>7</v>
      </c>
    </row>
    <row r="29" spans="1:31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31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W30" s="1" t="s">
        <v>32</v>
      </c>
      <c r="X30" s="1" t="s">
        <v>33</v>
      </c>
      <c r="Y30" s="1" t="s">
        <v>34</v>
      </c>
      <c r="Z30" s="1" t="s">
        <v>35</v>
      </c>
      <c r="AA30" s="1" t="s">
        <v>24</v>
      </c>
      <c r="AB30" s="1" t="s">
        <v>25</v>
      </c>
      <c r="AC30" s="1" t="s">
        <v>28</v>
      </c>
    </row>
    <row r="31" spans="1:31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W31" t="str">
        <f>VLOOKUP(W28,R6:S21,2,FALSE)</f>
        <v>Female</v>
      </c>
      <c r="X31" t="str">
        <f>VLOOKUP(X28,R6:S21,2,FALSE)</f>
        <v>Adult</v>
      </c>
      <c r="Y31" t="s">
        <v>15</v>
      </c>
      <c r="Z31" cm="1">
        <f t="array" aca="1" ref="Z31" ca="1">(SUM(INDIRECT("titanic_data["&amp;W31&amp;"]")*INDIRECT("titanic_data["&amp;X31&amp;"]")*INDIRECT("titanic_data["&amp;Y31&amp;"]")))/$S$2</f>
        <v>0.16835016835016836</v>
      </c>
      <c r="AA31" cm="1">
        <f t="array" aca="1" ref="AA31" ca="1">(SUM(INDIRECT("titanic_data["&amp;W31&amp;"]")*INDIRECT("titanic_data["&amp;X31&amp;"]")))/$S$2</f>
        <v>0.21997755331088664</v>
      </c>
      <c r="AB31">
        <f ca="1">VLOOKUP(Y31,S6:T21,2,FALSE)</f>
        <v>0.38383838383838381</v>
      </c>
      <c r="AC31">
        <f ca="1">Z31/(AA31*AB31)</f>
        <v>1.9938238453276049</v>
      </c>
    </row>
    <row r="32" spans="1:31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</row>
    <row r="34" spans="1:16" x14ac:dyDescent="0.25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6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25">
      <c r="A41">
        <v>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</row>
    <row r="42" spans="1:16" x14ac:dyDescent="0.2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25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</row>
    <row r="46" spans="1:16" x14ac:dyDescent="0.2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25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2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25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25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</row>
    <row r="58" spans="1:16" x14ac:dyDescent="0.2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</row>
    <row r="61" spans="1:16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25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25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</row>
    <row r="71" spans="1:16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25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</row>
    <row r="81" spans="1:16" x14ac:dyDescent="0.25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25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</row>
    <row r="85" spans="1:16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 x14ac:dyDescent="0.25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25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25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 x14ac:dyDescent="0.25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25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25">
      <c r="A130">
        <v>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</row>
    <row r="131" spans="1:16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5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25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25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2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25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25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2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</row>
    <row r="168" spans="1:16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25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 x14ac:dyDescent="0.25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 x14ac:dyDescent="0.25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25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 x14ac:dyDescent="0.25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</row>
    <row r="186" spans="1:16" x14ac:dyDescent="0.25">
      <c r="A186">
        <v>0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</row>
    <row r="187" spans="1:16" x14ac:dyDescent="0.25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25">
      <c r="A188">
        <v>0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</row>
    <row r="196" spans="1:16" x14ac:dyDescent="0.25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2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25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</row>
    <row r="201" spans="1:16" x14ac:dyDescent="0.25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25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25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</row>
    <row r="211" spans="1:16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2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5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2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</row>
    <row r="223" spans="1:16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 x14ac:dyDescent="0.25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25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2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</row>
    <row r="236" spans="1:16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</row>
    <row r="240" spans="1:16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5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</row>
    <row r="250" spans="1:16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</row>
    <row r="253" spans="1:16" x14ac:dyDescent="0.25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 x14ac:dyDescent="0.25">
      <c r="A258">
        <v>1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25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</row>
    <row r="260" spans="1:16" x14ac:dyDescent="0.25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</row>
    <row r="261" spans="1:16" x14ac:dyDescent="0.25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2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</row>
    <row r="264" spans="1:16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2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</row>
    <row r="271" spans="1:16" x14ac:dyDescent="0.25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</row>
    <row r="272" spans="1:16" x14ac:dyDescent="0.2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25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</row>
    <row r="275" spans="1:16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25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</row>
    <row r="278" spans="1:16" x14ac:dyDescent="0.25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25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</row>
    <row r="282" spans="1:16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25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2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25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25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</row>
    <row r="293" spans="1:16" x14ac:dyDescent="0.25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</row>
    <row r="301" spans="1:16" x14ac:dyDescent="0.25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25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</row>
    <row r="303" spans="1:16" x14ac:dyDescent="0.25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</row>
    <row r="304" spans="1:16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</row>
    <row r="306" spans="1:16" x14ac:dyDescent="0.25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</row>
    <row r="308" spans="1:16" x14ac:dyDescent="0.25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25">
      <c r="A309">
        <v>1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</row>
    <row r="310" spans="1:16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25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2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</row>
    <row r="314" spans="1:16" x14ac:dyDescent="0.25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2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</row>
    <row r="321" spans="1:16" x14ac:dyDescent="0.25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</row>
    <row r="322" spans="1:16" x14ac:dyDescent="0.25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25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</row>
    <row r="326" spans="1:16" x14ac:dyDescent="0.25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</row>
    <row r="328" spans="1:16" x14ac:dyDescent="0.25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25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</row>
    <row r="331" spans="1:16" x14ac:dyDescent="0.25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</row>
    <row r="332" spans="1:16" x14ac:dyDescent="0.25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2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25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</row>
    <row r="340" spans="1:16" x14ac:dyDescent="0.25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</row>
    <row r="343" spans="1:16" x14ac:dyDescent="0.25">
      <c r="A343">
        <v>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</row>
    <row r="344" spans="1:16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25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25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 x14ac:dyDescent="0.25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</row>
    <row r="351" spans="1:16" x14ac:dyDescent="0.25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25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25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25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</row>
    <row r="361" spans="1:16" x14ac:dyDescent="0.2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</row>
    <row r="362" spans="1:16" x14ac:dyDescent="0.2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 x14ac:dyDescent="0.25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25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 x14ac:dyDescent="0.25">
      <c r="A370">
        <v>0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25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5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>
        <v>0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</row>
    <row r="383" spans="1:16" x14ac:dyDescent="0.2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 x14ac:dyDescent="0.2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25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25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25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</row>
    <row r="392" spans="1:16" x14ac:dyDescent="0.2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</row>
    <row r="393" spans="1:16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25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25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 x14ac:dyDescent="0.2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25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2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 x14ac:dyDescent="0.2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</row>
    <row r="412" spans="1:16" x14ac:dyDescent="0.25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25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25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25">
      <c r="A415">
        <v>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25">
      <c r="A417">
        <v>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25">
      <c r="A418">
        <v>0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</row>
    <row r="419" spans="1:16" x14ac:dyDescent="0.25">
      <c r="A419">
        <v>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25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5">
      <c r="A429">
        <v>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25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2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25">
      <c r="A433">
        <v>0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25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25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</row>
    <row r="438" spans="1:16" x14ac:dyDescent="0.25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>
        <v>0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2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0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25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</row>
    <row r="447" spans="1:16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25">
      <c r="A448">
        <v>0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25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</row>
    <row r="451" spans="1:16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25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2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25">
      <c r="A460">
        <v>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25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25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2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25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25">
      <c r="A471">
        <v>0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</row>
    <row r="472" spans="1:16" x14ac:dyDescent="0.25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25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</row>
    <row r="475" spans="1:16" x14ac:dyDescent="0.25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25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2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</row>
    <row r="486" spans="1:16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25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</row>
    <row r="488" spans="1:16" x14ac:dyDescent="0.2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25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 x14ac:dyDescent="0.25">
      <c r="A492">
        <v>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5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25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0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5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25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</row>
    <row r="510" spans="1:16" x14ac:dyDescent="0.2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2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25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25">
      <c r="A515">
        <v>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</row>
    <row r="516" spans="1:16" x14ac:dyDescent="0.25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5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25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25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</row>
    <row r="523" spans="1:16" x14ac:dyDescent="0.25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5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25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25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2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x14ac:dyDescent="0.2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 x14ac:dyDescent="0.25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25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0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25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0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</row>
    <row r="538" spans="1:16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</row>
    <row r="540" spans="1:16" x14ac:dyDescent="0.25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>
        <v>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25">
      <c r="A542">
        <v>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</row>
    <row r="543" spans="1:16" x14ac:dyDescent="0.2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25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25">
      <c r="A549">
        <v>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</row>
    <row r="550" spans="1:16" x14ac:dyDescent="0.25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</row>
    <row r="552" spans="1:16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</row>
    <row r="553" spans="1:16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25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25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25">
      <c r="A558">
        <v>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25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5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25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25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>
        <v>0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25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</row>
    <row r="573" spans="1:16" x14ac:dyDescent="0.25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</row>
    <row r="574" spans="1:16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25">
      <c r="A575">
        <v>0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25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25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25">
      <c r="A580">
        <v>0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25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25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</row>
    <row r="584" spans="1:16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25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</row>
    <row r="590" spans="1:16" x14ac:dyDescent="0.2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25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0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>
        <v>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</row>
    <row r="599" spans="1:16" x14ac:dyDescent="0.2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 x14ac:dyDescent="0.2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25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25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25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25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</row>
    <row r="611" spans="1:16" x14ac:dyDescent="0.25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25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25">
      <c r="A614">
        <v>0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</row>
    <row r="615" spans="1:16" x14ac:dyDescent="0.25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25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</row>
    <row r="618" spans="1:16" x14ac:dyDescent="0.25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0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</row>
    <row r="621" spans="1:16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25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</row>
    <row r="625" spans="1:16" x14ac:dyDescent="0.2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2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2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 x14ac:dyDescent="0.25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25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2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25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>
        <v>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5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25">
      <c r="A644">
        <v>0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 x14ac:dyDescent="0.25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</row>
    <row r="647" spans="1:16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2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25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25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25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25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2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25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 x14ac:dyDescent="0.25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25">
      <c r="A659">
        <v>0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1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2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</row>
    <row r="673" spans="1:16" x14ac:dyDescent="0.2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 x14ac:dyDescent="0.25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25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 x14ac:dyDescent="0.25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</row>
    <row r="681" spans="1:16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</row>
    <row r="682" spans="1:16" x14ac:dyDescent="0.25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25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</row>
    <row r="686" spans="1:16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</row>
    <row r="687" spans="1:16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</row>
    <row r="692" spans="1:16" x14ac:dyDescent="0.2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</row>
    <row r="693" spans="1:16" x14ac:dyDescent="0.25">
      <c r="A693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</row>
    <row r="694" spans="1:16" x14ac:dyDescent="0.25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25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0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</row>
    <row r="700" spans="1:16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</row>
    <row r="701" spans="1:16" x14ac:dyDescent="0.25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5">
      <c r="A704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>
        <v>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</row>
    <row r="711" spans="1:16" x14ac:dyDescent="0.25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 x14ac:dyDescent="0.25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2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</row>
    <row r="719" spans="1:16" x14ac:dyDescent="0.25">
      <c r="A719">
        <v>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25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25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</row>
    <row r="723" spans="1:16" x14ac:dyDescent="0.25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25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25">
      <c r="A729">
        <v>0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</row>
    <row r="730" spans="1:16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</row>
    <row r="733" spans="1:16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25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0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</row>
    <row r="739" spans="1:16" x14ac:dyDescent="0.2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</row>
    <row r="740" spans="1:16" x14ac:dyDescent="0.25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25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5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25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</row>
    <row r="745" spans="1:16" x14ac:dyDescent="0.25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5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>
        <v>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</row>
    <row r="753" spans="1:16" x14ac:dyDescent="0.25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</row>
    <row r="754" spans="1:16" x14ac:dyDescent="0.25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</row>
    <row r="757" spans="1:16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</row>
    <row r="758" spans="1:16" x14ac:dyDescent="0.25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</row>
    <row r="762" spans="1:16" x14ac:dyDescent="0.25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25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</row>
    <row r="766" spans="1:16" x14ac:dyDescent="0.25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 x14ac:dyDescent="0.25">
      <c r="A768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25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5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0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</row>
    <row r="775" spans="1:16" x14ac:dyDescent="0.25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5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25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</row>
    <row r="782" spans="1:16" x14ac:dyDescent="0.25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</row>
    <row r="783" spans="1:16" x14ac:dyDescent="0.25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</row>
    <row r="784" spans="1:16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</row>
    <row r="786" spans="1:16" x14ac:dyDescent="0.2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2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</row>
    <row r="790" spans="1:16" x14ac:dyDescent="0.25">
      <c r="A790">
        <v>0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</row>
    <row r="791" spans="1:16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25">
      <c r="A794">
        <v>0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</row>
    <row r="795" spans="1:16" x14ac:dyDescent="0.25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5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2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2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</row>
    <row r="804" spans="1:16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</row>
    <row r="805" spans="1:16" x14ac:dyDescent="0.25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</row>
    <row r="806" spans="1:16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25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0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</row>
    <row r="816" spans="1:16" x14ac:dyDescent="0.25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</row>
    <row r="822" spans="1:16" x14ac:dyDescent="0.25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</row>
    <row r="823" spans="1:16" x14ac:dyDescent="0.25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</row>
    <row r="826" spans="1:16" x14ac:dyDescent="0.25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</row>
    <row r="827" spans="1:16" x14ac:dyDescent="0.25">
      <c r="A827">
        <v>0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5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</row>
    <row r="830" spans="1:16" x14ac:dyDescent="0.25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</row>
    <row r="831" spans="1:16" x14ac:dyDescent="0.25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</row>
    <row r="832" spans="1:16" x14ac:dyDescent="0.25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</row>
    <row r="833" spans="1:16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</row>
    <row r="834" spans="1:16" x14ac:dyDescent="0.25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25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</row>
    <row r="838" spans="1:16" x14ac:dyDescent="0.2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25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</row>
    <row r="841" spans="1:16" x14ac:dyDescent="0.25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25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</row>
    <row r="844" spans="1:16" x14ac:dyDescent="0.25">
      <c r="A844">
        <v>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2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25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</row>
    <row r="849" spans="1:16" x14ac:dyDescent="0.25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25">
      <c r="A851">
        <v>1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25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</row>
    <row r="853" spans="1:16" x14ac:dyDescent="0.2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25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25">
      <c r="A855">
        <v>1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</row>
    <row r="856" spans="1:16" x14ac:dyDescent="0.25">
      <c r="A856">
        <v>0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0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 x14ac:dyDescent="0.25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1</v>
      </c>
    </row>
    <row r="859" spans="1:16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25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</row>
    <row r="861" spans="1:16" x14ac:dyDescent="0.25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5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2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</row>
    <row r="866" spans="1:16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25">
      <c r="A868">
        <v>0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2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25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</row>
    <row r="872" spans="1:16" x14ac:dyDescent="0.25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25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25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</row>
    <row r="878" spans="1:16" x14ac:dyDescent="0.25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2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 x14ac:dyDescent="0.25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 x14ac:dyDescent="0.2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</row>
    <row r="888" spans="1:16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25">
      <c r="A890">
        <v>0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</row>
    <row r="891" spans="1:16" x14ac:dyDescent="0.2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25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</sheetData>
  <mergeCells count="4">
    <mergeCell ref="R4:T4"/>
    <mergeCell ref="W4:AE4"/>
    <mergeCell ref="W26:X26"/>
    <mergeCell ref="W25:AC25"/>
  </mergeCells>
  <conditionalFormatting sqref="AE6:A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84CF-87E6-4D96-B5EC-CEB769EE9615}">
  <dimension ref="A1:G32"/>
  <sheetViews>
    <sheetView showGridLines="0" tabSelected="1" topLeftCell="A16" workbookViewId="0"/>
  </sheetViews>
  <sheetFormatPr defaultRowHeight="15" x14ac:dyDescent="0.25"/>
  <cols>
    <col min="1" max="1" width="2.28515625" customWidth="1"/>
    <col min="2" max="2" width="19.28515625" bestFit="1" customWidth="1"/>
    <col min="3" max="3" width="14.85546875" bestFit="1" customWidth="1"/>
    <col min="4" max="4" width="13.7109375" bestFit="1" customWidth="1"/>
    <col min="5" max="5" width="12" bestFit="1" customWidth="1"/>
    <col min="6" max="6" width="11.42578125" bestFit="1" customWidth="1"/>
    <col min="7" max="7" width="5.42578125" bestFit="1" customWidth="1"/>
  </cols>
  <sheetData>
    <row r="1" spans="1:5" x14ac:dyDescent="0.25">
      <c r="A1" s="1" t="s">
        <v>48</v>
      </c>
    </row>
    <row r="2" spans="1:5" x14ac:dyDescent="0.25">
      <c r="A2" s="1" t="s">
        <v>49</v>
      </c>
    </row>
    <row r="3" spans="1:5" x14ac:dyDescent="0.25">
      <c r="A3" s="1" t="s">
        <v>50</v>
      </c>
    </row>
    <row r="4" spans="1:5" x14ac:dyDescent="0.25">
      <c r="A4" s="1" t="s">
        <v>51</v>
      </c>
    </row>
    <row r="5" spans="1:5" x14ac:dyDescent="0.25">
      <c r="A5" s="1" t="s">
        <v>52</v>
      </c>
    </row>
    <row r="6" spans="1:5" x14ac:dyDescent="0.25">
      <c r="A6" s="1"/>
      <c r="B6" t="s">
        <v>53</v>
      </c>
    </row>
    <row r="7" spans="1:5" x14ac:dyDescent="0.25">
      <c r="A7" s="1"/>
      <c r="B7" t="s">
        <v>54</v>
      </c>
    </row>
    <row r="8" spans="1:5" x14ac:dyDescent="0.25">
      <c r="A8" s="1"/>
      <c r="B8" t="s">
        <v>55</v>
      </c>
    </row>
    <row r="9" spans="1:5" x14ac:dyDescent="0.25">
      <c r="A9" s="1" t="s">
        <v>56</v>
      </c>
    </row>
    <row r="10" spans="1:5" x14ac:dyDescent="0.25">
      <c r="B10" t="s">
        <v>57</v>
      </c>
    </row>
    <row r="11" spans="1:5" x14ac:dyDescent="0.25">
      <c r="B11" t="s">
        <v>58</v>
      </c>
    </row>
    <row r="12" spans="1:5" x14ac:dyDescent="0.25">
      <c r="B12" t="s">
        <v>59</v>
      </c>
    </row>
    <row r="14" spans="1:5" ht="15.75" thickBot="1" x14ac:dyDescent="0.3">
      <c r="A14" t="s">
        <v>60</v>
      </c>
    </row>
    <row r="15" spans="1:5" ht="15.75" thickBot="1" x14ac:dyDescent="0.3">
      <c r="B15" s="24" t="s">
        <v>61</v>
      </c>
      <c r="C15" s="24" t="s">
        <v>62</v>
      </c>
      <c r="D15" s="24" t="s">
        <v>63</v>
      </c>
      <c r="E15" s="24" t="s">
        <v>64</v>
      </c>
    </row>
    <row r="16" spans="1:5" ht="15.75" thickBot="1" x14ac:dyDescent="0.3">
      <c r="B16" s="23" t="s">
        <v>72</v>
      </c>
      <c r="C16" s="23" t="s">
        <v>73</v>
      </c>
      <c r="D16" s="26">
        <v>1.7696127110228403</v>
      </c>
      <c r="E16" s="26">
        <v>2.5328947368421053</v>
      </c>
    </row>
    <row r="19" spans="1:7" ht="15.75" thickBot="1" x14ac:dyDescent="0.3">
      <c r="A19" t="s">
        <v>65</v>
      </c>
    </row>
    <row r="20" spans="1:7" ht="15.75" thickBot="1" x14ac:dyDescent="0.3">
      <c r="B20" s="24" t="s">
        <v>61</v>
      </c>
      <c r="C20" s="24" t="s">
        <v>62</v>
      </c>
      <c r="D20" s="24" t="s">
        <v>63</v>
      </c>
      <c r="E20" s="24" t="s">
        <v>64</v>
      </c>
      <c r="F20" s="24" t="s">
        <v>66</v>
      </c>
    </row>
    <row r="21" spans="1:7" x14ac:dyDescent="0.25">
      <c r="B21" s="25" t="s">
        <v>74</v>
      </c>
      <c r="C21" s="25" t="s">
        <v>30</v>
      </c>
      <c r="D21" s="27">
        <v>4</v>
      </c>
      <c r="E21" s="27">
        <v>4</v>
      </c>
      <c r="F21" s="25" t="s">
        <v>66</v>
      </c>
    </row>
    <row r="22" spans="1:7" ht="15.75" thickBot="1" x14ac:dyDescent="0.3">
      <c r="B22" s="23" t="s">
        <v>75</v>
      </c>
      <c r="C22" s="23" t="s">
        <v>31</v>
      </c>
      <c r="D22" s="26">
        <v>5</v>
      </c>
      <c r="E22" s="26">
        <v>14</v>
      </c>
      <c r="F22" s="23" t="s">
        <v>66</v>
      </c>
    </row>
    <row r="25" spans="1:7" ht="15.75" thickBot="1" x14ac:dyDescent="0.3">
      <c r="A25" t="s">
        <v>67</v>
      </c>
    </row>
    <row r="26" spans="1:7" ht="15.75" thickBot="1" x14ac:dyDescent="0.3">
      <c r="B26" s="24" t="s">
        <v>61</v>
      </c>
      <c r="C26" s="24" t="s">
        <v>62</v>
      </c>
      <c r="D26" s="24" t="s">
        <v>68</v>
      </c>
      <c r="E26" s="24" t="s">
        <v>69</v>
      </c>
      <c r="F26" s="24" t="s">
        <v>70</v>
      </c>
      <c r="G26" s="24" t="s">
        <v>71</v>
      </c>
    </row>
    <row r="27" spans="1:7" x14ac:dyDescent="0.25">
      <c r="B27" s="25" t="s">
        <v>76</v>
      </c>
      <c r="C27" s="25" t="s">
        <v>13</v>
      </c>
      <c r="D27" s="27">
        <v>0</v>
      </c>
      <c r="E27" s="25" t="s">
        <v>77</v>
      </c>
      <c r="F27" s="25" t="s">
        <v>78</v>
      </c>
      <c r="G27" s="27">
        <v>0</v>
      </c>
    </row>
    <row r="28" spans="1:7" x14ac:dyDescent="0.25">
      <c r="B28" s="25" t="s">
        <v>74</v>
      </c>
      <c r="C28" s="25" t="s">
        <v>30</v>
      </c>
      <c r="D28" s="27">
        <v>4</v>
      </c>
      <c r="E28" s="25" t="s">
        <v>79</v>
      </c>
      <c r="F28" s="25" t="s">
        <v>80</v>
      </c>
      <c r="G28" s="25">
        <v>11</v>
      </c>
    </row>
    <row r="29" spans="1:7" x14ac:dyDescent="0.25">
      <c r="B29" s="25" t="s">
        <v>75</v>
      </c>
      <c r="C29" s="25" t="s">
        <v>31</v>
      </c>
      <c r="D29" s="27">
        <v>14</v>
      </c>
      <c r="E29" s="25" t="s">
        <v>81</v>
      </c>
      <c r="F29" s="25" t="s">
        <v>80</v>
      </c>
      <c r="G29" s="25">
        <v>1</v>
      </c>
    </row>
    <row r="30" spans="1:7" x14ac:dyDescent="0.25">
      <c r="B30" s="25" t="s">
        <v>74</v>
      </c>
      <c r="C30" s="25" t="s">
        <v>30</v>
      </c>
      <c r="D30" s="27">
        <v>4</v>
      </c>
      <c r="E30" s="25" t="s">
        <v>82</v>
      </c>
      <c r="F30" s="25" t="s">
        <v>80</v>
      </c>
      <c r="G30" s="27">
        <v>3</v>
      </c>
    </row>
    <row r="31" spans="1:7" x14ac:dyDescent="0.25">
      <c r="B31" s="25" t="s">
        <v>75</v>
      </c>
      <c r="C31" s="25" t="s">
        <v>31</v>
      </c>
      <c r="D31" s="27">
        <v>14</v>
      </c>
      <c r="E31" s="25" t="s">
        <v>83</v>
      </c>
      <c r="F31" s="25" t="s">
        <v>80</v>
      </c>
      <c r="G31" s="27">
        <v>13</v>
      </c>
    </row>
    <row r="32" spans="1:7" ht="15.75" thickBot="1" x14ac:dyDescent="0.3">
      <c r="B32" s="23" t="s">
        <v>84</v>
      </c>
      <c r="C32" s="23"/>
      <c r="D32" s="23"/>
      <c r="E32" s="23"/>
      <c r="F32" s="23"/>
      <c r="G32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A60C-EFE8-41EC-BCB7-010D179554CB}">
  <dimension ref="A1:H15"/>
  <sheetViews>
    <sheetView showGridLines="0" workbookViewId="0"/>
  </sheetViews>
  <sheetFormatPr defaultRowHeight="15" x14ac:dyDescent="0.25"/>
  <cols>
    <col min="1" max="1" width="2.28515625" customWidth="1"/>
    <col min="2" max="2" width="6" bestFit="1" customWidth="1"/>
    <col min="3" max="3" width="14.85546875" bestFit="1" customWidth="1"/>
    <col min="4" max="4" width="6.140625" bestFit="1" customWidth="1"/>
    <col min="5" max="6" width="12" bestFit="1" customWidth="1"/>
    <col min="7" max="7" width="10" bestFit="1" customWidth="1"/>
    <col min="8" max="8" width="9.7109375" bestFit="1" customWidth="1"/>
  </cols>
  <sheetData>
    <row r="1" spans="1:8" x14ac:dyDescent="0.25">
      <c r="A1" s="1" t="s">
        <v>85</v>
      </c>
    </row>
    <row r="2" spans="1:8" x14ac:dyDescent="0.25">
      <c r="A2" s="1" t="s">
        <v>49</v>
      </c>
    </row>
    <row r="3" spans="1:8" x14ac:dyDescent="0.25">
      <c r="A3" s="1" t="s">
        <v>86</v>
      </c>
    </row>
    <row r="6" spans="1:8" ht="15.75" thickBot="1" x14ac:dyDescent="0.3">
      <c r="A6" t="s">
        <v>65</v>
      </c>
    </row>
    <row r="7" spans="1:8" x14ac:dyDescent="0.25">
      <c r="B7" s="28"/>
      <c r="C7" s="28"/>
      <c r="D7" s="28" t="s">
        <v>87</v>
      </c>
      <c r="E7" s="28" t="s">
        <v>89</v>
      </c>
      <c r="F7" s="28" t="s">
        <v>90</v>
      </c>
      <c r="G7" s="28" t="s">
        <v>92</v>
      </c>
      <c r="H7" s="28" t="s">
        <v>93</v>
      </c>
    </row>
    <row r="8" spans="1:8" ht="15.75" thickBot="1" x14ac:dyDescent="0.3">
      <c r="B8" s="29" t="s">
        <v>61</v>
      </c>
      <c r="C8" s="29" t="s">
        <v>62</v>
      </c>
      <c r="D8" s="29" t="s">
        <v>88</v>
      </c>
      <c r="E8" s="29" t="s">
        <v>88</v>
      </c>
      <c r="F8" s="29" t="s">
        <v>91</v>
      </c>
      <c r="G8" s="29" t="s">
        <v>88</v>
      </c>
      <c r="H8" s="29" t="s">
        <v>88</v>
      </c>
    </row>
    <row r="9" spans="1:8" x14ac:dyDescent="0.25">
      <c r="B9" s="25" t="s">
        <v>74</v>
      </c>
      <c r="C9" s="25" t="s">
        <v>30</v>
      </c>
      <c r="D9" s="27">
        <v>4</v>
      </c>
      <c r="E9" s="27">
        <v>5.8428571428571425</v>
      </c>
      <c r="F9" s="25">
        <v>3.3949481406711932</v>
      </c>
      <c r="G9" s="25">
        <v>14</v>
      </c>
      <c r="H9" s="25">
        <v>1</v>
      </c>
    </row>
    <row r="10" spans="1:8" ht="15.75" thickBot="1" x14ac:dyDescent="0.3">
      <c r="B10" s="23" t="s">
        <v>75</v>
      </c>
      <c r="C10" s="23" t="s">
        <v>31</v>
      </c>
      <c r="D10" s="26">
        <v>14</v>
      </c>
      <c r="E10" s="26">
        <v>6.8857142857142861</v>
      </c>
      <c r="F10" s="23">
        <v>3.3211786677731174</v>
      </c>
      <c r="G10" s="23">
        <v>14</v>
      </c>
      <c r="H10" s="23">
        <v>2</v>
      </c>
    </row>
    <row r="12" spans="1:8" ht="15.75" thickBot="1" x14ac:dyDescent="0.3">
      <c r="A12" t="s">
        <v>67</v>
      </c>
    </row>
    <row r="13" spans="1:8" x14ac:dyDescent="0.25">
      <c r="B13" s="28"/>
      <c r="C13" s="28"/>
      <c r="D13" s="28" t="s">
        <v>87</v>
      </c>
      <c r="E13" s="28" t="s">
        <v>89</v>
      </c>
      <c r="F13" s="28" t="s">
        <v>90</v>
      </c>
      <c r="G13" s="28" t="s">
        <v>92</v>
      </c>
      <c r="H13" s="28" t="s">
        <v>93</v>
      </c>
    </row>
    <row r="14" spans="1:8" ht="15.75" thickBot="1" x14ac:dyDescent="0.3">
      <c r="B14" s="29" t="s">
        <v>61</v>
      </c>
      <c r="C14" s="29" t="s">
        <v>62</v>
      </c>
      <c r="D14" s="29" t="s">
        <v>88</v>
      </c>
      <c r="E14" s="29" t="s">
        <v>88</v>
      </c>
      <c r="F14" s="29" t="s">
        <v>91</v>
      </c>
      <c r="G14" s="29" t="s">
        <v>88</v>
      </c>
      <c r="H14" s="29" t="s">
        <v>88</v>
      </c>
    </row>
    <row r="15" spans="1:8" ht="15.75" thickBot="1" x14ac:dyDescent="0.3">
      <c r="B15" s="23" t="s">
        <v>76</v>
      </c>
      <c r="C15" s="23" t="s">
        <v>13</v>
      </c>
      <c r="D15" s="26">
        <v>0</v>
      </c>
      <c r="E15" s="26">
        <v>0</v>
      </c>
      <c r="F15" s="23">
        <v>0</v>
      </c>
      <c r="G15" s="23">
        <v>0</v>
      </c>
      <c r="H15" s="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45A6-3CBD-468D-B154-9AAA9DBA3870}">
  <dimension ref="A1:AE892"/>
  <sheetViews>
    <sheetView topLeftCell="S19" workbookViewId="0">
      <selection activeCell="AE30" sqref="AE30"/>
    </sheetView>
  </sheetViews>
  <sheetFormatPr defaultRowHeight="15" x14ac:dyDescent="0.25"/>
  <cols>
    <col min="7" max="7" width="8.140625" bestFit="1" customWidth="1"/>
    <col min="8" max="8" width="9.42578125" bestFit="1" customWidth="1"/>
    <col min="9" max="9" width="8.5703125" bestFit="1" customWidth="1"/>
    <col min="10" max="10" width="11" bestFit="1" customWidth="1"/>
    <col min="11" max="11" width="10.5703125" bestFit="1" customWidth="1"/>
    <col min="12" max="12" width="10.28515625" bestFit="1" customWidth="1"/>
    <col min="13" max="13" width="11" bestFit="1" customWidth="1"/>
    <col min="14" max="14" width="12.5703125" bestFit="1" customWidth="1"/>
    <col min="15" max="15" width="10.140625" bestFit="1" customWidth="1"/>
    <col min="16" max="16" width="11" bestFit="1" customWidth="1"/>
    <col min="18" max="18" width="35" customWidth="1"/>
    <col min="19" max="19" width="11.85546875" bestFit="1" customWidth="1"/>
    <col min="20" max="20" width="11" customWidth="1"/>
    <col min="23" max="23" width="11.85546875" bestFit="1" customWidth="1"/>
    <col min="24" max="24" width="8.7109375" bestFit="1" customWidth="1"/>
    <col min="25" max="25" width="14.85546875" bestFit="1" customWidth="1"/>
    <col min="27" max="27" width="13.140625" customWidth="1"/>
    <col min="28" max="28" width="16.42578125" bestFit="1" customWidth="1"/>
    <col min="29" max="29" width="27.140625" bestFit="1" customWidth="1"/>
    <col min="30" max="30" width="20.42578125" bestFit="1" customWidth="1"/>
    <col min="31" max="31" width="11" customWidth="1"/>
  </cols>
  <sheetData>
    <row r="1" spans="1:31" ht="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s="9" t="s">
        <v>37</v>
      </c>
      <c r="S1">
        <f>COUNT(titanic_data3[ThirdClass])</f>
        <v>891</v>
      </c>
    </row>
    <row r="2" spans="1:31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31" ht="15.75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R3" s="16" t="s">
        <v>17</v>
      </c>
      <c r="S3" s="17" t="s">
        <v>43</v>
      </c>
      <c r="T3" s="18" t="s">
        <v>44</v>
      </c>
      <c r="W3" s="1" t="s">
        <v>21</v>
      </c>
      <c r="X3" s="1" t="s">
        <v>22</v>
      </c>
      <c r="Y3" s="1" t="s">
        <v>23</v>
      </c>
      <c r="AA3" s="2" t="s">
        <v>38</v>
      </c>
      <c r="AB3" t="s">
        <v>43</v>
      </c>
      <c r="AC3" t="s">
        <v>44</v>
      </c>
      <c r="AD3" t="s">
        <v>45</v>
      </c>
      <c r="AE3" t="s">
        <v>46</v>
      </c>
    </row>
    <row r="4" spans="1:31" x14ac:dyDescent="0.25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R4" s="12" t="s">
        <v>18</v>
      </c>
      <c r="S4" s="11" t="s">
        <v>19</v>
      </c>
      <c r="T4" s="14" t="s">
        <v>20</v>
      </c>
      <c r="U4" s="1"/>
      <c r="V4" s="1"/>
      <c r="W4" t="s">
        <v>0</v>
      </c>
      <c r="X4" t="s">
        <v>15</v>
      </c>
      <c r="Y4">
        <f ca="1">SUMIF(INDIRECT("titanic_data3["&amp;W4&amp;"]"),1,INDIRECT("titanic_data3["&amp;X4&amp;"]"))</f>
        <v>136</v>
      </c>
      <c r="AA4" s="1" t="s">
        <v>39</v>
      </c>
      <c r="AB4" s="1" t="s">
        <v>40</v>
      </c>
      <c r="AC4" s="1" t="s">
        <v>41</v>
      </c>
      <c r="AD4" s="1" t="s">
        <v>42</v>
      </c>
      <c r="AE4" s="1" t="s">
        <v>28</v>
      </c>
    </row>
    <row r="5" spans="1:31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R5" s="13">
        <v>1</v>
      </c>
      <c r="S5" s="10" t="s">
        <v>0</v>
      </c>
      <c r="T5" s="15">
        <f ca="1">SUM(INDIRECT("titanic_data3["&amp;S5&amp;"]"))/$S$1</f>
        <v>0.24242424242424243</v>
      </c>
      <c r="W5" t="s">
        <v>1</v>
      </c>
      <c r="X5" t="s">
        <v>15</v>
      </c>
      <c r="Y5">
        <f t="shared" ref="Y5:Y18" ca="1" si="0">SUMIF(INDIRECT("titanic_data3["&amp;W5&amp;"]"),1,INDIRECT("titanic_data3["&amp;X5&amp;"]"))</f>
        <v>87</v>
      </c>
      <c r="AA5">
        <f ca="1">VLOOKUP(W4,$S5:$T20,2,FALSE)</f>
        <v>0.24242424242424243</v>
      </c>
      <c r="AB5">
        <f ca="1">VLOOKUP(X4,$S5:$T20,2,FALSE)</f>
        <v>0.38383838383838381</v>
      </c>
      <c r="AC5">
        <f ca="1">Y4/$S$1</f>
        <v>0.1526374859708193</v>
      </c>
      <c r="AD5">
        <f ca="1">AA5*AB5*$S$1</f>
        <v>82.909090909090907</v>
      </c>
      <c r="AE5">
        <f ca="1">Y4/AD5</f>
        <v>1.6403508771929824</v>
      </c>
    </row>
    <row r="6" spans="1:31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 s="13">
        <v>2</v>
      </c>
      <c r="S6" s="10" t="s">
        <v>1</v>
      </c>
      <c r="T6" s="15">
        <f t="shared" ref="T6:T20" ca="1" si="1">SUM(INDIRECT("titanic_data3["&amp;S6&amp;"]"))/$S$1</f>
        <v>0.20650953984287318</v>
      </c>
      <c r="W6" t="s">
        <v>2</v>
      </c>
      <c r="X6" t="s">
        <v>15</v>
      </c>
      <c r="Y6">
        <f t="shared" ca="1" si="0"/>
        <v>119</v>
      </c>
      <c r="AA6">
        <f ca="1">VLOOKUP(W5,$S6:$T21,2,FALSE)</f>
        <v>0.20650953984287318</v>
      </c>
      <c r="AB6">
        <f ca="1">VLOOKUP(X5,$S6:$T21,2,FALSE)</f>
        <v>0.38383838383838381</v>
      </c>
      <c r="AC6">
        <f ca="1">Y5/$S$1</f>
        <v>9.7643097643097643E-2</v>
      </c>
      <c r="AD6">
        <f t="shared" ref="AD6:AD19" ca="1" si="2">AA6*AB6*$S$1</f>
        <v>70.62626262626263</v>
      </c>
      <c r="AE6">
        <f ca="1">Y5/AD6</f>
        <v>1.2318363844393592</v>
      </c>
    </row>
    <row r="7" spans="1:31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R7" s="13">
        <v>3</v>
      </c>
      <c r="S7" s="10" t="s">
        <v>2</v>
      </c>
      <c r="T7" s="15">
        <f t="shared" ca="1" si="1"/>
        <v>0.55106621773288444</v>
      </c>
      <c r="W7" t="s">
        <v>3</v>
      </c>
      <c r="X7" t="s">
        <v>15</v>
      </c>
      <c r="Y7">
        <f t="shared" ca="1" si="0"/>
        <v>233</v>
      </c>
      <c r="AA7">
        <f ca="1">VLOOKUP(W6,$S7:$T22,2,FALSE)</f>
        <v>0.55106621773288444</v>
      </c>
      <c r="AB7">
        <f ca="1">VLOOKUP(X6,$S7:$T22,2,FALSE)</f>
        <v>0.38383838383838381</v>
      </c>
      <c r="AC7">
        <f ca="1">Y6/$S$1</f>
        <v>0.13355780022446689</v>
      </c>
      <c r="AD7">
        <f t="shared" ca="1" si="2"/>
        <v>188.46464646464645</v>
      </c>
      <c r="AE7">
        <f ca="1">Y6/AD7</f>
        <v>0.63141815843070004</v>
      </c>
    </row>
    <row r="8" spans="1:3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 s="13">
        <v>4</v>
      </c>
      <c r="S8" s="10" t="s">
        <v>3</v>
      </c>
      <c r="T8" s="15">
        <f t="shared" ca="1" si="1"/>
        <v>0.35241301907968575</v>
      </c>
      <c r="W8" t="s">
        <v>4</v>
      </c>
      <c r="X8" t="s">
        <v>15</v>
      </c>
      <c r="Y8">
        <f t="shared" ca="1" si="0"/>
        <v>52</v>
      </c>
      <c r="AA8">
        <f ca="1">VLOOKUP(W7,$S8:$T23,2,FALSE)</f>
        <v>0.35241301907968575</v>
      </c>
      <c r="AB8">
        <f ca="1">VLOOKUP(X7,$S8:$T23,2,FALSE)</f>
        <v>0.38383838383838381</v>
      </c>
      <c r="AC8">
        <f ca="1">Y7/$S$1</f>
        <v>0.26150392817059481</v>
      </c>
      <c r="AD8">
        <f t="shared" ca="1" si="2"/>
        <v>120.52525252525253</v>
      </c>
      <c r="AE8">
        <f ca="1">Y7/AD8</f>
        <v>1.9332048273550118</v>
      </c>
    </row>
    <row r="9" spans="1:31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R9" s="13">
        <v>5</v>
      </c>
      <c r="S9" s="10" t="s">
        <v>4</v>
      </c>
      <c r="T9" s="15">
        <f t="shared" ca="1" si="1"/>
        <v>0.19865319865319866</v>
      </c>
      <c r="W9" t="s">
        <v>5</v>
      </c>
      <c r="X9" t="s">
        <v>15</v>
      </c>
      <c r="Y9">
        <f t="shared" ca="1" si="0"/>
        <v>61</v>
      </c>
      <c r="AA9">
        <f ca="1">VLOOKUP(W8,$S9:$T24,2,FALSE)</f>
        <v>0.19865319865319866</v>
      </c>
      <c r="AB9">
        <f ca="1">VLOOKUP(X8,$S9:$T24,2,FALSE)</f>
        <v>0.38383838383838381</v>
      </c>
      <c r="AC9">
        <f ca="1">Y8/$S$1</f>
        <v>5.8361391694725026E-2</v>
      </c>
      <c r="AD9">
        <f t="shared" ca="1" si="2"/>
        <v>67.939393939393938</v>
      </c>
      <c r="AE9">
        <f ca="1">Y8/AD9</f>
        <v>0.7653880463871543</v>
      </c>
    </row>
    <row r="10" spans="1:31" x14ac:dyDescent="0.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R10" s="13">
        <v>6</v>
      </c>
      <c r="S10" s="10" t="s">
        <v>5</v>
      </c>
      <c r="T10" s="15">
        <f t="shared" ca="1" si="1"/>
        <v>0.12682379349046016</v>
      </c>
      <c r="W10" t="s">
        <v>6</v>
      </c>
      <c r="X10" t="s">
        <v>15</v>
      </c>
      <c r="Y10">
        <f t="shared" ca="1" si="0"/>
        <v>216</v>
      </c>
      <c r="AA10">
        <f ca="1">VLOOKUP(W9,$S10:$T25,2,FALSE)</f>
        <v>0.12682379349046016</v>
      </c>
      <c r="AB10">
        <f ca="1">VLOOKUP(X9,$S10:$T25,2,FALSE)</f>
        <v>0.38383838383838381</v>
      </c>
      <c r="AC10">
        <f ca="1">Y9/$S$1</f>
        <v>6.8462401795735123E-2</v>
      </c>
      <c r="AD10">
        <f t="shared" ca="1" si="2"/>
        <v>43.373737373737377</v>
      </c>
      <c r="AE10">
        <f ca="1">Y9/AD10</f>
        <v>1.4063809967396366</v>
      </c>
    </row>
    <row r="11" spans="1:31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R11" s="13">
        <v>7</v>
      </c>
      <c r="S11" s="10" t="s">
        <v>6</v>
      </c>
      <c r="T11" s="15">
        <f t="shared" ca="1" si="1"/>
        <v>0.62738496071829408</v>
      </c>
      <c r="W11" t="s">
        <v>7</v>
      </c>
      <c r="X11" t="s">
        <v>15</v>
      </c>
      <c r="Y11">
        <f t="shared" ca="1" si="0"/>
        <v>13</v>
      </c>
      <c r="AA11">
        <f ca="1">VLOOKUP(W10,$S11:$T26,2,FALSE)</f>
        <v>0.62738496071829408</v>
      </c>
      <c r="AB11">
        <f ca="1">VLOOKUP(X10,$S11:$T26,2,FALSE)</f>
        <v>0.38383838383838381</v>
      </c>
      <c r="AC11">
        <f ca="1">Y10/$S$1</f>
        <v>0.24242424242424243</v>
      </c>
      <c r="AD11">
        <f t="shared" ca="1" si="2"/>
        <v>214.56565656565658</v>
      </c>
      <c r="AE11">
        <f ca="1">Y10/AD11</f>
        <v>1.0066848695979662</v>
      </c>
    </row>
    <row r="12" spans="1:31" x14ac:dyDescent="0.25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R12" s="13">
        <v>8</v>
      </c>
      <c r="S12" s="10" t="s">
        <v>7</v>
      </c>
      <c r="T12" s="15">
        <f t="shared" ca="1" si="1"/>
        <v>4.7138047138047139E-2</v>
      </c>
      <c r="W12" t="s">
        <v>8</v>
      </c>
      <c r="X12" t="s">
        <v>15</v>
      </c>
      <c r="Y12">
        <f t="shared" ca="1" si="0"/>
        <v>130</v>
      </c>
      <c r="AA12">
        <f ca="1">VLOOKUP(W11,$S12:$T27,2,FALSE)</f>
        <v>4.7138047138047139E-2</v>
      </c>
      <c r="AB12">
        <f ca="1">VLOOKUP(X11,$S12:$T27,2,FALSE)</f>
        <v>0.38383838383838381</v>
      </c>
      <c r="AC12">
        <f ca="1">Y11/$S$1</f>
        <v>1.4590347923681257E-2</v>
      </c>
      <c r="AD12">
        <f t="shared" ca="1" si="2"/>
        <v>16.121212121212121</v>
      </c>
      <c r="AE12">
        <f ca="1">Y11/AD12</f>
        <v>0.80639097744360899</v>
      </c>
    </row>
    <row r="13" spans="1:31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R13" s="13">
        <v>9</v>
      </c>
      <c r="S13" s="10" t="s">
        <v>8</v>
      </c>
      <c r="T13" s="15">
        <f t="shared" ca="1" si="1"/>
        <v>0.53984287317620649</v>
      </c>
      <c r="W13" t="s">
        <v>9</v>
      </c>
      <c r="X13" t="s">
        <v>15</v>
      </c>
      <c r="Y13">
        <f t="shared" ca="1" si="0"/>
        <v>93</v>
      </c>
      <c r="AA13">
        <f ca="1">VLOOKUP(W12,$S13:$T28,2,FALSE)</f>
        <v>0.53984287317620649</v>
      </c>
      <c r="AB13">
        <f ca="1">VLOOKUP(X12,$S13:$T28,2,FALSE)</f>
        <v>0.38383838383838381</v>
      </c>
      <c r="AC13">
        <f ca="1">Y12/$S$1</f>
        <v>0.14590347923681257</v>
      </c>
      <c r="AD13">
        <f t="shared" ca="1" si="2"/>
        <v>184.62626262626262</v>
      </c>
      <c r="AE13">
        <f ca="1">Y12/AD13</f>
        <v>0.70412517780938833</v>
      </c>
    </row>
    <row r="14" spans="1:31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 s="13">
        <v>10</v>
      </c>
      <c r="S14" s="10" t="s">
        <v>9</v>
      </c>
      <c r="T14" s="15">
        <f t="shared" ca="1" si="1"/>
        <v>0.2031425364758698</v>
      </c>
      <c r="W14" t="s">
        <v>10</v>
      </c>
      <c r="X14" t="s">
        <v>15</v>
      </c>
      <c r="Y14">
        <f t="shared" ca="1" si="0"/>
        <v>66</v>
      </c>
      <c r="AA14">
        <f ca="1">VLOOKUP(W13,$S14:$T29,2,FALSE)</f>
        <v>0.2031425364758698</v>
      </c>
      <c r="AB14">
        <f ca="1">VLOOKUP(X13,$S14:$T29,2,FALSE)</f>
        <v>0.38383838383838381</v>
      </c>
      <c r="AC14">
        <f ca="1">Y13/$S$1</f>
        <v>0.10437710437710437</v>
      </c>
      <c r="AD14">
        <f t="shared" ca="1" si="2"/>
        <v>69.474747474747474</v>
      </c>
      <c r="AE14">
        <f ca="1">Y13/AD14</f>
        <v>1.3386158767083454</v>
      </c>
    </row>
    <row r="15" spans="1:31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R15" s="13">
        <v>11</v>
      </c>
      <c r="S15" s="10" t="s">
        <v>10</v>
      </c>
      <c r="T15" s="15">
        <f t="shared" ca="1" si="1"/>
        <v>0.11335578002244669</v>
      </c>
      <c r="W15" t="s">
        <v>11</v>
      </c>
      <c r="X15" t="s">
        <v>15</v>
      </c>
      <c r="Y15">
        <f t="shared" ca="1" si="0"/>
        <v>53</v>
      </c>
      <c r="AA15">
        <f ca="1">VLOOKUP(W14,$S15:$T30,2,FALSE)</f>
        <v>0.11335578002244669</v>
      </c>
      <c r="AB15">
        <f ca="1">VLOOKUP(X14,$S15:$T30,2,FALSE)</f>
        <v>0.38383838383838381</v>
      </c>
      <c r="AC15">
        <f ca="1">Y14/$S$1</f>
        <v>7.407407407407407E-2</v>
      </c>
      <c r="AD15">
        <f t="shared" ca="1" si="2"/>
        <v>38.767676767676761</v>
      </c>
      <c r="AE15">
        <f ca="1">Y14/AD15</f>
        <v>1.7024491922876501</v>
      </c>
    </row>
    <row r="16" spans="1:31" x14ac:dyDescent="0.25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R16" s="13">
        <v>12</v>
      </c>
      <c r="S16" s="10" t="s">
        <v>11</v>
      </c>
      <c r="T16" s="15">
        <f t="shared" ca="1" si="1"/>
        <v>0.143658810325477</v>
      </c>
      <c r="W16" t="s">
        <v>12</v>
      </c>
      <c r="X16" t="s">
        <v>15</v>
      </c>
      <c r="Y16">
        <f t="shared" ca="1" si="0"/>
        <v>103</v>
      </c>
      <c r="AA16">
        <f ca="1">VLOOKUP(W15,$S16:$T31,2,FALSE)</f>
        <v>0.143658810325477</v>
      </c>
      <c r="AB16">
        <f ca="1">VLOOKUP(X15,$S16:$T31,2,FALSE)</f>
        <v>0.38383838383838381</v>
      </c>
      <c r="AC16">
        <f ca="1">Y15/$S$1</f>
        <v>5.9483726150392817E-2</v>
      </c>
      <c r="AD16">
        <f t="shared" ca="1" si="2"/>
        <v>49.131313131313135</v>
      </c>
      <c r="AE16">
        <f ca="1">Y15/AD16</f>
        <v>1.0787417763157894</v>
      </c>
    </row>
    <row r="17" spans="1:31" x14ac:dyDescent="0.25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R17" s="13">
        <v>13</v>
      </c>
      <c r="S17" s="10" t="s">
        <v>12</v>
      </c>
      <c r="T17" s="15">
        <f t="shared" ca="1" si="1"/>
        <v>0.2356902356902357</v>
      </c>
      <c r="W17" t="s">
        <v>13</v>
      </c>
      <c r="X17" t="s">
        <v>15</v>
      </c>
      <c r="Y17">
        <f t="shared" ca="1" si="0"/>
        <v>41</v>
      </c>
      <c r="AA17">
        <f ca="1">VLOOKUP(W16,$S17:$T32,2,FALSE)</f>
        <v>0.2356902356902357</v>
      </c>
      <c r="AB17">
        <f ca="1">VLOOKUP(X16,$S17:$T32,2,FALSE)</f>
        <v>0.38383838383838381</v>
      </c>
      <c r="AC17">
        <f ca="1">Y16/$S$1</f>
        <v>0.11560044893378227</v>
      </c>
      <c r="AD17">
        <f t="shared" ca="1" si="2"/>
        <v>80.606060606060609</v>
      </c>
      <c r="AE17">
        <f ca="1">Y16/AD17</f>
        <v>1.2778195488721804</v>
      </c>
    </row>
    <row r="18" spans="1:31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R18" s="13">
        <v>14</v>
      </c>
      <c r="S18" s="10" t="s">
        <v>13</v>
      </c>
      <c r="T18" s="15">
        <f t="shared" ca="1" si="1"/>
        <v>8.5297418630751964E-2</v>
      </c>
      <c r="W18" t="s">
        <v>14</v>
      </c>
      <c r="X18" t="s">
        <v>15</v>
      </c>
      <c r="Y18">
        <f t="shared" ca="1" si="0"/>
        <v>40</v>
      </c>
      <c r="AA18">
        <f ca="1">VLOOKUP(W17,$S18:$T33,2,FALSE)</f>
        <v>8.5297418630751964E-2</v>
      </c>
      <c r="AB18">
        <f ca="1">VLOOKUP(X17,$S18:$T33,2,FALSE)</f>
        <v>0.38383838383838381</v>
      </c>
      <c r="AC18">
        <f ca="1">Y17/$S$1</f>
        <v>4.6015712682379348E-2</v>
      </c>
      <c r="AD18">
        <f t="shared" ca="1" si="2"/>
        <v>29.171717171717169</v>
      </c>
      <c r="AE18">
        <f ca="1">Y17/AD18</f>
        <v>1.405470914127424</v>
      </c>
    </row>
    <row r="19" spans="1:31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R19" s="13">
        <v>15</v>
      </c>
      <c r="S19" s="10" t="s">
        <v>14</v>
      </c>
      <c r="T19" s="15">
        <f t="shared" ca="1" si="1"/>
        <v>0.1638608305274972</v>
      </c>
      <c r="AA19">
        <f ca="1">VLOOKUP(W18,$S19:$T34,2,FALSE)</f>
        <v>0.1638608305274972</v>
      </c>
      <c r="AB19">
        <f ca="1">VLOOKUP(X18,$S19:$T34,2,FALSE)</f>
        <v>0.38383838383838381</v>
      </c>
      <c r="AC19">
        <f ca="1">Y18/$S$1</f>
        <v>4.4893378226711557E-2</v>
      </c>
      <c r="AD19">
        <f t="shared" ca="1" si="2"/>
        <v>56.040404040404034</v>
      </c>
      <c r="AE19">
        <f ca="1">Y18/AD19</f>
        <v>0.71377072819033893</v>
      </c>
    </row>
    <row r="20" spans="1:31" x14ac:dyDescent="0.25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s="13">
        <v>16</v>
      </c>
      <c r="S20" s="19" t="s">
        <v>15</v>
      </c>
      <c r="T20" s="20">
        <f t="shared" ca="1" si="1"/>
        <v>0.38383838383838381</v>
      </c>
    </row>
    <row r="21" spans="1:31" x14ac:dyDescent="0.25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</row>
    <row r="22" spans="1:3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3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31" x14ac:dyDescent="0.25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Y24" s="1"/>
      <c r="Z24" s="1" t="s">
        <v>47</v>
      </c>
      <c r="AA24" s="1"/>
    </row>
    <row r="25" spans="1:3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Y25" s="21" t="s">
        <v>21</v>
      </c>
      <c r="Z25" s="21" t="s">
        <v>22</v>
      </c>
      <c r="AA25" s="1"/>
    </row>
    <row r="26" spans="1:31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Y26" s="1" t="s">
        <v>30</v>
      </c>
      <c r="Z26" s="1" t="s">
        <v>31</v>
      </c>
      <c r="AA26" s="1"/>
    </row>
    <row r="27" spans="1:31" x14ac:dyDescent="0.2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Y27">
        <v>4</v>
      </c>
      <c r="Z27">
        <v>14</v>
      </c>
    </row>
    <row r="28" spans="1:31" x14ac:dyDescent="0.25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31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Y29" s="1" t="s">
        <v>32</v>
      </c>
      <c r="Z29" s="1" t="s">
        <v>33</v>
      </c>
      <c r="AA29" s="1" t="s">
        <v>34</v>
      </c>
      <c r="AB29" s="1" t="s">
        <v>35</v>
      </c>
      <c r="AC29" s="1" t="s">
        <v>24</v>
      </c>
      <c r="AD29" s="1" t="s">
        <v>25</v>
      </c>
      <c r="AE29" s="1" t="s">
        <v>28</v>
      </c>
    </row>
    <row r="30" spans="1:31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Y30" t="str">
        <f>VLOOKUP(Y27,Table3[[Feature Frequency Lookup Table]:[Column1]],2,FALSE)</f>
        <v>Female</v>
      </c>
      <c r="Z30" t="str">
        <f>VLOOKUP(Z27,Table3[[Feature Frequency Lookup Table]:[Column1]],2,FALSE)</f>
        <v>HasElderly</v>
      </c>
      <c r="AA30" t="s">
        <v>15</v>
      </c>
      <c r="AB30">
        <f ca="1">SUMIFS(INDIRECT("titanic_data3["&amp;AA30&amp;"]"),INDIRECT("titanic_data3["&amp;Y30&amp;"]"),1,INDIRECT("titanic_data3["&amp;Z30&amp;"]"),"1")/$S$1</f>
        <v>3.9281705948372617E-2</v>
      </c>
      <c r="AC30" s="22">
        <f t="array" aca="1" ref="AC30" ca="1">SUM(INDIRECT("titanic_data3["&amp;Y30&amp;"]")*INDIRECT("titanic_data3["&amp;Z30&amp;"]"))/$S$1</f>
        <v>4.0404040404040407E-2</v>
      </c>
      <c r="AD30">
        <f ca="1">VLOOKUP(AA30,Table3[[Column1]:[Column2]],2,FALSE)</f>
        <v>0.38383838383838381</v>
      </c>
      <c r="AE30">
        <f ca="1">AB30/(AC30*AD30)</f>
        <v>2.5328947368421053</v>
      </c>
    </row>
    <row r="31" spans="1:31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31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26" x14ac:dyDescent="0.25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</row>
    <row r="34" spans="1:26" x14ac:dyDescent="0.25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26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2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26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Z37">
        <v>0</v>
      </c>
    </row>
    <row r="38" spans="1:26" x14ac:dyDescent="0.25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26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26" x14ac:dyDescent="0.25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26" x14ac:dyDescent="0.25">
      <c r="A41">
        <v>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</row>
    <row r="42" spans="1:26" x14ac:dyDescent="0.2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26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26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26" x14ac:dyDescent="0.25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</row>
    <row r="46" spans="1:26" x14ac:dyDescent="0.2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26" x14ac:dyDescent="0.2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26" x14ac:dyDescent="0.25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2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25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25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</row>
    <row r="58" spans="1:16" x14ac:dyDescent="0.2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</row>
    <row r="61" spans="1:16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25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25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</row>
    <row r="71" spans="1:16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25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</row>
    <row r="81" spans="1:16" x14ac:dyDescent="0.25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25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</row>
    <row r="85" spans="1:16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 x14ac:dyDescent="0.25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25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25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 x14ac:dyDescent="0.25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25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25">
      <c r="A130">
        <v>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</row>
    <row r="131" spans="1:16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5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25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25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2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25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25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2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</row>
    <row r="168" spans="1:16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25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 x14ac:dyDescent="0.25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 x14ac:dyDescent="0.25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25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 x14ac:dyDescent="0.25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</row>
    <row r="186" spans="1:16" x14ac:dyDescent="0.25">
      <c r="A186">
        <v>0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</row>
    <row r="187" spans="1:16" x14ac:dyDescent="0.25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25">
      <c r="A188">
        <v>0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</row>
    <row r="196" spans="1:16" x14ac:dyDescent="0.25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2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25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</row>
    <row r="201" spans="1:16" x14ac:dyDescent="0.25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25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25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</row>
    <row r="211" spans="1:16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2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5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2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</row>
    <row r="223" spans="1:16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 x14ac:dyDescent="0.25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25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2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</row>
    <row r="236" spans="1:16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</row>
    <row r="240" spans="1:16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5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</row>
    <row r="250" spans="1:16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</row>
    <row r="253" spans="1:16" x14ac:dyDescent="0.25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 x14ac:dyDescent="0.25">
      <c r="A258">
        <v>1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25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</row>
    <row r="260" spans="1:16" x14ac:dyDescent="0.25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</row>
    <row r="261" spans="1:16" x14ac:dyDescent="0.25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2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</row>
    <row r="264" spans="1:16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2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</row>
    <row r="271" spans="1:16" x14ac:dyDescent="0.25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</row>
    <row r="272" spans="1:16" x14ac:dyDescent="0.2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25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</row>
    <row r="275" spans="1:16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25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</row>
    <row r="278" spans="1:16" x14ac:dyDescent="0.25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25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</row>
    <row r="282" spans="1:16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25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2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25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25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</row>
    <row r="293" spans="1:16" x14ac:dyDescent="0.25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</row>
    <row r="301" spans="1:16" x14ac:dyDescent="0.25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25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</row>
    <row r="303" spans="1:16" x14ac:dyDescent="0.25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</row>
    <row r="304" spans="1:16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</row>
    <row r="306" spans="1:16" x14ac:dyDescent="0.25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</row>
    <row r="308" spans="1:16" x14ac:dyDescent="0.25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25">
      <c r="A309">
        <v>1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</row>
    <row r="310" spans="1:16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25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2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</row>
    <row r="314" spans="1:16" x14ac:dyDescent="0.25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2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</row>
    <row r="321" spans="1:16" x14ac:dyDescent="0.25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</row>
    <row r="322" spans="1:16" x14ac:dyDescent="0.25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25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</row>
    <row r="326" spans="1:16" x14ac:dyDescent="0.25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</row>
    <row r="328" spans="1:16" x14ac:dyDescent="0.25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25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</row>
    <row r="331" spans="1:16" x14ac:dyDescent="0.25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</row>
    <row r="332" spans="1:16" x14ac:dyDescent="0.25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2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25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</row>
    <row r="340" spans="1:16" x14ac:dyDescent="0.25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</row>
    <row r="343" spans="1:16" x14ac:dyDescent="0.25">
      <c r="A343">
        <v>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</row>
    <row r="344" spans="1:16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25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25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 x14ac:dyDescent="0.25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</row>
    <row r="351" spans="1:16" x14ac:dyDescent="0.25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25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25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25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</row>
    <row r="361" spans="1:16" x14ac:dyDescent="0.2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</row>
    <row r="362" spans="1:16" x14ac:dyDescent="0.2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 x14ac:dyDescent="0.25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25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 x14ac:dyDescent="0.25">
      <c r="A370">
        <v>0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25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5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>
        <v>0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</row>
    <row r="383" spans="1:16" x14ac:dyDescent="0.2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 x14ac:dyDescent="0.2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25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25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25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</row>
    <row r="392" spans="1:16" x14ac:dyDescent="0.2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</row>
    <row r="393" spans="1:16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25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25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 x14ac:dyDescent="0.2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25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2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 x14ac:dyDescent="0.2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</row>
    <row r="412" spans="1:16" x14ac:dyDescent="0.25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25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25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25">
      <c r="A415">
        <v>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25">
      <c r="A417">
        <v>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25">
      <c r="A418">
        <v>0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</row>
    <row r="419" spans="1:16" x14ac:dyDescent="0.25">
      <c r="A419">
        <v>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25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5">
      <c r="A429">
        <v>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25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2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25">
      <c r="A433">
        <v>0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25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25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</row>
    <row r="438" spans="1:16" x14ac:dyDescent="0.25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>
        <v>0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2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0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25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</row>
    <row r="447" spans="1:16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25">
      <c r="A448">
        <v>0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25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</row>
    <row r="451" spans="1:16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25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2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25">
      <c r="A460">
        <v>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25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25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2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25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25">
      <c r="A471">
        <v>0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</row>
    <row r="472" spans="1:16" x14ac:dyDescent="0.25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25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</row>
    <row r="475" spans="1:16" x14ac:dyDescent="0.25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25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2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</row>
    <row r="486" spans="1:16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25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</row>
    <row r="488" spans="1:16" x14ac:dyDescent="0.2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25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 x14ac:dyDescent="0.25">
      <c r="A492">
        <v>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5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25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0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5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25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</row>
    <row r="510" spans="1:16" x14ac:dyDescent="0.2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2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25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25">
      <c r="A515">
        <v>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</row>
    <row r="516" spans="1:16" x14ac:dyDescent="0.25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5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25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25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</row>
    <row r="523" spans="1:16" x14ac:dyDescent="0.25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5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25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25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2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x14ac:dyDescent="0.2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 x14ac:dyDescent="0.25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25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0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25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0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</row>
    <row r="538" spans="1:16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</row>
    <row r="540" spans="1:16" x14ac:dyDescent="0.25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>
        <v>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25">
      <c r="A542">
        <v>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</row>
    <row r="543" spans="1:16" x14ac:dyDescent="0.2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25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25">
      <c r="A549">
        <v>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</row>
    <row r="550" spans="1:16" x14ac:dyDescent="0.25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</row>
    <row r="552" spans="1:16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</row>
    <row r="553" spans="1:16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25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25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25">
      <c r="A558">
        <v>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25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5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25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25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>
        <v>0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25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</row>
    <row r="573" spans="1:16" x14ac:dyDescent="0.25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</row>
    <row r="574" spans="1:16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25">
      <c r="A575">
        <v>0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25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25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25">
      <c r="A580">
        <v>0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25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25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</row>
    <row r="584" spans="1:16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25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</row>
    <row r="590" spans="1:16" x14ac:dyDescent="0.2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25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0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>
        <v>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</row>
    <row r="599" spans="1:16" x14ac:dyDescent="0.2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 x14ac:dyDescent="0.2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25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25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25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25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</row>
    <row r="611" spans="1:16" x14ac:dyDescent="0.25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25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25">
      <c r="A614">
        <v>0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</row>
    <row r="615" spans="1:16" x14ac:dyDescent="0.25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25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</row>
    <row r="618" spans="1:16" x14ac:dyDescent="0.25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0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</row>
    <row r="621" spans="1:16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25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</row>
    <row r="625" spans="1:16" x14ac:dyDescent="0.2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2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2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 x14ac:dyDescent="0.25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25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2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25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>
        <v>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5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25">
      <c r="A644">
        <v>0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 x14ac:dyDescent="0.25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</row>
    <row r="647" spans="1:16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2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25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25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25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25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2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25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 x14ac:dyDescent="0.25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25">
      <c r="A659">
        <v>0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1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2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</row>
    <row r="673" spans="1:16" x14ac:dyDescent="0.2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 x14ac:dyDescent="0.25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25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 x14ac:dyDescent="0.25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</row>
    <row r="681" spans="1:16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</row>
    <row r="682" spans="1:16" x14ac:dyDescent="0.25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25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</row>
    <row r="686" spans="1:16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</row>
    <row r="687" spans="1:16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</row>
    <row r="692" spans="1:16" x14ac:dyDescent="0.2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</row>
    <row r="693" spans="1:16" x14ac:dyDescent="0.25">
      <c r="A693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</row>
    <row r="694" spans="1:16" x14ac:dyDescent="0.25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25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0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</row>
    <row r="700" spans="1:16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</row>
    <row r="701" spans="1:16" x14ac:dyDescent="0.25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5">
      <c r="A704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>
        <v>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</row>
    <row r="711" spans="1:16" x14ac:dyDescent="0.25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 x14ac:dyDescent="0.25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2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</row>
    <row r="719" spans="1:16" x14ac:dyDescent="0.25">
      <c r="A719">
        <v>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25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25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</row>
    <row r="723" spans="1:16" x14ac:dyDescent="0.25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25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25">
      <c r="A729">
        <v>0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</row>
    <row r="730" spans="1:16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</row>
    <row r="733" spans="1:16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25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0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</row>
    <row r="739" spans="1:16" x14ac:dyDescent="0.2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</row>
    <row r="740" spans="1:16" x14ac:dyDescent="0.25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25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5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25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</row>
    <row r="745" spans="1:16" x14ac:dyDescent="0.25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5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>
        <v>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</row>
    <row r="753" spans="1:16" x14ac:dyDescent="0.25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</row>
    <row r="754" spans="1:16" x14ac:dyDescent="0.25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</row>
    <row r="757" spans="1:16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</row>
    <row r="758" spans="1:16" x14ac:dyDescent="0.25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</row>
    <row r="762" spans="1:16" x14ac:dyDescent="0.25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25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</row>
    <row r="766" spans="1:16" x14ac:dyDescent="0.25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 x14ac:dyDescent="0.25">
      <c r="A768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25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5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0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</row>
    <row r="775" spans="1:16" x14ac:dyDescent="0.25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5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25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</row>
    <row r="782" spans="1:16" x14ac:dyDescent="0.25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</row>
    <row r="783" spans="1:16" x14ac:dyDescent="0.25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</row>
    <row r="784" spans="1:16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</row>
    <row r="786" spans="1:16" x14ac:dyDescent="0.2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2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</row>
    <row r="790" spans="1:16" x14ac:dyDescent="0.25">
      <c r="A790">
        <v>0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</row>
    <row r="791" spans="1:16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25">
      <c r="A794">
        <v>0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</row>
    <row r="795" spans="1:16" x14ac:dyDescent="0.25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5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2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2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</row>
    <row r="804" spans="1:16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</row>
    <row r="805" spans="1:16" x14ac:dyDescent="0.25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</row>
    <row r="806" spans="1:16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25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0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</row>
    <row r="816" spans="1:16" x14ac:dyDescent="0.25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</row>
    <row r="822" spans="1:16" x14ac:dyDescent="0.25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</row>
    <row r="823" spans="1:16" x14ac:dyDescent="0.25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</row>
    <row r="826" spans="1:16" x14ac:dyDescent="0.25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</row>
    <row r="827" spans="1:16" x14ac:dyDescent="0.25">
      <c r="A827">
        <v>0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5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</row>
    <row r="830" spans="1:16" x14ac:dyDescent="0.25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</row>
    <row r="831" spans="1:16" x14ac:dyDescent="0.25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</row>
    <row r="832" spans="1:16" x14ac:dyDescent="0.25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</row>
    <row r="833" spans="1:16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</row>
    <row r="834" spans="1:16" x14ac:dyDescent="0.25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25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</row>
    <row r="838" spans="1:16" x14ac:dyDescent="0.2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25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</row>
    <row r="841" spans="1:16" x14ac:dyDescent="0.25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25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</row>
    <row r="844" spans="1:16" x14ac:dyDescent="0.25">
      <c r="A844">
        <v>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2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25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</row>
    <row r="849" spans="1:16" x14ac:dyDescent="0.25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25">
      <c r="A851">
        <v>1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25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</row>
    <row r="853" spans="1:16" x14ac:dyDescent="0.2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25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25">
      <c r="A855">
        <v>1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</row>
    <row r="856" spans="1:16" x14ac:dyDescent="0.25">
      <c r="A856">
        <v>0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0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 x14ac:dyDescent="0.25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1</v>
      </c>
    </row>
    <row r="859" spans="1:16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25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</row>
    <row r="861" spans="1:16" x14ac:dyDescent="0.25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5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2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</row>
    <row r="866" spans="1:16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25">
      <c r="A868">
        <v>0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2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25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</row>
    <row r="872" spans="1:16" x14ac:dyDescent="0.25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25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25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</row>
    <row r="878" spans="1:16" x14ac:dyDescent="0.25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2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 x14ac:dyDescent="0.25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 x14ac:dyDescent="0.2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</row>
    <row r="888" spans="1:16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25">
      <c r="A890">
        <v>0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</row>
    <row r="891" spans="1:16" x14ac:dyDescent="0.2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25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</sheetData>
  <scenarios current="0">
    <scenario name="Scenario 1" count="2" user="Richard Dzadey Awuku" comment="Created by Richard Dzadey Awuku on 4/22/2023">
      <inputCells r="Y27" val="4"/>
      <inputCells r="Z27" val="14"/>
    </scenario>
  </scenarios>
  <conditionalFormatting sqref="AE5:A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titanic_data</vt:lpstr>
      <vt:lpstr>Answer Report 1</vt:lpstr>
      <vt:lpstr>Population Report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Dzadey Awuku</cp:lastModifiedBy>
  <dcterms:created xsi:type="dcterms:W3CDTF">2021-06-09T23:54:24Z</dcterms:created>
  <dcterms:modified xsi:type="dcterms:W3CDTF">2023-04-22T21:20:27Z</dcterms:modified>
</cp:coreProperties>
</file>