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4.04\home\yuuki-ubu\robotics-prototypes\pmsm-motor-control-foc\docs\"/>
    </mc:Choice>
  </mc:AlternateContent>
  <xr:revisionPtr revIDLastSave="0" documentId="13_ncr:1_{59139F7D-178A-4401-924D-07A403B1FC21}" xr6:coauthVersionLast="47" xr6:coauthVersionMax="47" xr10:uidLastSave="{00000000-0000-0000-0000-000000000000}"/>
  <bookViews>
    <workbookView xWindow="38280" yWindow="17940" windowWidth="29040" windowHeight="18240" xr2:uid="{5A945376-F428-4A38-BD3D-A061DA43121F}"/>
  </bookViews>
  <sheets>
    <sheet name="Estimator parameters" sheetId="2" r:id="rId1"/>
  </sheets>
  <definedNames>
    <definedName name="_xlnm.Print_Area" localSheetId="0">'Estimator parameters'!$A$1:$J$26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14" i="2" s="1"/>
  <c r="I14" i="2" s="1"/>
  <c r="G18" i="2"/>
  <c r="G17" i="2"/>
  <c r="G7" i="2"/>
  <c r="H13" i="2"/>
  <c r="G6" i="2"/>
  <c r="G15" i="2"/>
  <c r="G13" i="2" l="1"/>
  <c r="I13" i="2" s="1"/>
  <c r="G12" i="2"/>
  <c r="I12" i="2" s="1"/>
</calcChain>
</file>

<file path=xl/sharedStrings.xml><?xml version="1.0" encoding="utf-8"?>
<sst xmlns="http://schemas.openxmlformats.org/spreadsheetml/2006/main" count="39" uniqueCount="37">
  <si>
    <t>V</t>
  </si>
  <si>
    <t>s</t>
  </si>
  <si>
    <t>Ohm</t>
  </si>
  <si>
    <t>H</t>
  </si>
  <si>
    <t>A</t>
  </si>
  <si>
    <t>Inverter parameter</t>
  </si>
  <si>
    <t>Motor parameter</t>
  </si>
  <si>
    <t>RPM</t>
  </si>
  <si>
    <t>Input parameters</t>
  </si>
  <si>
    <t>Peak voltage</t>
  </si>
  <si>
    <t>Peak current</t>
  </si>
  <si>
    <t>Deat time</t>
  </si>
  <si>
    <t>Pole pairs</t>
  </si>
  <si>
    <t>-</t>
  </si>
  <si>
    <t>Stator resistance (Rs)</t>
  </si>
  <si>
    <t>Stator inductance (Ls)</t>
  </si>
  <si>
    <t>Voltage constant (Kfi)</t>
  </si>
  <si>
    <t>Nominal speed</t>
  </si>
  <si>
    <t>Maximum speed</t>
  </si>
  <si>
    <t>Output parameters</t>
  </si>
  <si>
    <t>NORM_RS</t>
  </si>
  <si>
    <t>NORM_VOLTAGE_CONST (U0)</t>
  </si>
  <si>
    <t>NORM_CURRENT_CONST (I0)</t>
  </si>
  <si>
    <t>NORM_LSDTBASE</t>
  </si>
  <si>
    <t>NORM_OMEGA_CONST (W0)</t>
  </si>
  <si>
    <t>Predivision</t>
  </si>
  <si>
    <t>NORM_INVKFIBASE</t>
  </si>
  <si>
    <t>NORM_DELTAT</t>
  </si>
  <si>
    <t>D_ILIMIT_HS</t>
  </si>
  <si>
    <t>D_ILIMIT_LS</t>
  </si>
  <si>
    <t>Constant to set in "userparms.h"</t>
  </si>
  <si>
    <t>PWM Period (Ts)</t>
  </si>
  <si>
    <t>Vp/KRPM</t>
  </si>
  <si>
    <t>NORM_RS_SCALINGFACTOR 2</t>
  </si>
  <si>
    <t>2^2 = 4</t>
  </si>
  <si>
    <t>NORM_LSDTBASE_SCALINGFACTOR 8</t>
  </si>
  <si>
    <t>2^8 =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</si>
</sst>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164" fontId="0" fillId="2" borderId="0" xfId="0" applyNumberFormat="1" applyFill="1"/>
    <xf numFmtId="0" fontId="0" fillId="4" borderId="0" xfId="0" applyFill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164" fontId="0" fillId="0" borderId="0" xfId="0" applyNumberFormat="1"/>
    <xf numFmtId="0" fontId="2" fillId="0" borderId="4" xfId="0" applyFont="1" applyBorder="1"/>
    <xf numFmtId="164" fontId="0" fillId="3" borderId="0" xfId="0" applyNumberFormat="1" applyFill="1"/>
    <xf numFmtId="0" fontId="2" fillId="0" borderId="0" xfId="0" applyFont="1"/>
    <xf numFmtId="1" fontId="0" fillId="0" borderId="0" xfId="0" applyNumberFormat="1"/>
    <xf numFmtId="1" fontId="0" fillId="3" borderId="5" xfId="0" applyNumberFormat="1" applyFill="1" applyBorder="1"/>
    <xf numFmtId="0" fontId="2" fillId="0" borderId="6" xfId="0" applyFont="1" applyBorder="1"/>
    <xf numFmtId="1" fontId="0" fillId="3" borderId="7" xfId="0" applyNumberFormat="1" applyFill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942975</xdr:colOff>
      <xdr:row>21</xdr:row>
      <xdr:rowOff>9525</xdr:rowOff>
    </xdr:from>
    <xdr:to>
      <xdr:col>8</xdr:col>
      <xdr:colOff>238749</xdr:colOff>
      <xdr:row>38</xdr:row>
      <xdr:rowOff>105476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0CCE774-27B6-31C3-FFB4-6F0FD8296A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2575" y="3438525"/>
          <a:ext cx="7973049" cy="2848676"/>
        </a:xfrm>
        <a:prstGeom prst="rect">
          <a:avLst/>
        </a:prstGeom>
      </xdr:spPr>
    </xdr:pic>
    <xdr:clientData/>
  </xdr:twoCellAnchor>
  <xdr:twoCellAnchor editAs="oneCell">
    <xdr:from>
      <xdr:col>8</xdr:col>
      <xdr:colOff>16564</xdr:colOff>
      <xdr:row>9</xdr:row>
      <xdr:rowOff>33132</xdr:rowOff>
    </xdr:from>
    <xdr:to>
      <xdr:col>17</xdr:col>
      <xdr:colOff>63876</xdr:colOff>
      <xdr:row>38</xdr:row>
      <xdr:rowOff>49990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692F132-D6C9-8788-9492-57C2624D5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17934" y="1532284"/>
          <a:ext cx="7410551" cy="4837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7CDFE-A144-4A25-9CD5-663332F97970}">
  <dimension ref="B1:K22"/>
  <sheetViews>
    <sheetView tabSelected="1" zoomScale="115" zoomScaleNormal="115" workbookViewId="0">
      <selection activeCell="G41" sqref="G41"/>
    </sheetView>
  </sheetViews>
  <sheetFormatPr baseColWidth="10" defaultRowHeight="12.75" x14ac:dyDescent="0.2"/>
  <cols>
    <col min="1" max="1" width="9.140625" customWidth="1"/>
    <col min="2" max="2" width="19.85546875" customWidth="1"/>
    <col min="3" max="3" width="12.85546875" customWidth="1"/>
    <col min="4" max="4" width="10.28515625" customWidth="1"/>
    <col min="5" max="5" width="9.140625" customWidth="1"/>
    <col min="6" max="6" width="37.7109375" customWidth="1"/>
    <col min="7" max="7" width="27.5703125" customWidth="1"/>
    <col min="8" max="8" width="12.7109375" bestFit="1" customWidth="1"/>
    <col min="9" max="9" width="11" customWidth="1"/>
    <col min="10" max="10" width="35" bestFit="1" customWidth="1"/>
    <col min="11" max="256" width="9.140625" customWidth="1"/>
  </cols>
  <sheetData>
    <row r="1" spans="2:11" ht="13.5" thickBot="1" x14ac:dyDescent="0.25"/>
    <row r="2" spans="2:11" x14ac:dyDescent="0.2">
      <c r="B2" s="4" t="s">
        <v>8</v>
      </c>
      <c r="C2" s="5"/>
      <c r="D2" s="6"/>
      <c r="F2" s="4" t="s">
        <v>19</v>
      </c>
      <c r="G2" s="5"/>
      <c r="H2" s="5"/>
      <c r="I2" s="6"/>
    </row>
    <row r="3" spans="2:11" x14ac:dyDescent="0.2">
      <c r="B3" s="7"/>
      <c r="D3" s="8"/>
      <c r="F3" s="7"/>
      <c r="I3" s="8"/>
    </row>
    <row r="4" spans="2:11" x14ac:dyDescent="0.2">
      <c r="B4" s="7"/>
      <c r="D4" s="8"/>
      <c r="F4" s="7"/>
      <c r="I4" s="8"/>
    </row>
    <row r="5" spans="2:11" x14ac:dyDescent="0.2">
      <c r="B5" s="7" t="s">
        <v>9</v>
      </c>
      <c r="C5" s="9">
        <v>24</v>
      </c>
      <c r="D5" s="8" t="s">
        <v>0</v>
      </c>
      <c r="F5" s="7" t="s">
        <v>21</v>
      </c>
      <c r="G5" s="15">
        <f>C5/SQRT(3)/2^15*(1-C8/C7)</f>
        <v>4.0594940802395562E-4</v>
      </c>
      <c r="I5" s="8"/>
    </row>
    <row r="6" spans="2:11" x14ac:dyDescent="0.2">
      <c r="B6" s="7" t="s">
        <v>10</v>
      </c>
      <c r="C6" s="9">
        <v>22</v>
      </c>
      <c r="D6" s="8" t="s">
        <v>4</v>
      </c>
      <c r="F6" s="16" t="s">
        <v>22</v>
      </c>
      <c r="G6" s="17">
        <f>C6/2^15</f>
        <v>6.7138671875E-4</v>
      </c>
      <c r="I6" s="8"/>
    </row>
    <row r="7" spans="2:11" x14ac:dyDescent="0.2">
      <c r="B7" s="7" t="s">
        <v>31</v>
      </c>
      <c r="C7" s="10">
        <v>5.0000000000000002E-5</v>
      </c>
      <c r="D7" s="8" t="s">
        <v>1</v>
      </c>
      <c r="F7" s="7" t="s">
        <v>24</v>
      </c>
      <c r="G7" s="15">
        <f>2*PI()/60</f>
        <v>0.10471975511965977</v>
      </c>
      <c r="I7" s="8"/>
    </row>
    <row r="8" spans="2:11" x14ac:dyDescent="0.2">
      <c r="B8" s="7" t="s">
        <v>11</v>
      </c>
      <c r="C8" s="10">
        <v>1.9999999999999999E-6</v>
      </c>
      <c r="D8" s="8" t="s">
        <v>1</v>
      </c>
      <c r="F8" s="7"/>
      <c r="I8" s="8"/>
    </row>
    <row r="9" spans="2:11" x14ac:dyDescent="0.2">
      <c r="B9" s="7"/>
      <c r="D9" s="8"/>
      <c r="F9" s="7"/>
      <c r="I9" s="8"/>
    </row>
    <row r="10" spans="2:11" x14ac:dyDescent="0.2">
      <c r="B10" s="7"/>
      <c r="D10" s="8"/>
      <c r="F10" s="7"/>
      <c r="I10" s="8"/>
    </row>
    <row r="11" spans="2:11" x14ac:dyDescent="0.2">
      <c r="B11" s="7" t="s">
        <v>12</v>
      </c>
      <c r="C11" s="11">
        <v>5</v>
      </c>
      <c r="D11" s="8" t="s">
        <v>13</v>
      </c>
      <c r="F11" s="7"/>
      <c r="H11" s="18" t="s">
        <v>25</v>
      </c>
      <c r="I11" s="8"/>
    </row>
    <row r="12" spans="2:11" x14ac:dyDescent="0.2">
      <c r="B12" s="7" t="s">
        <v>14</v>
      </c>
      <c r="C12" s="11">
        <v>2.0299999999999998</v>
      </c>
      <c r="D12" s="8" t="s">
        <v>2</v>
      </c>
      <c r="F12" s="16" t="s">
        <v>20</v>
      </c>
      <c r="G12" s="19">
        <f>C12/G5*G6*2^15</f>
        <v>110013.70889390371</v>
      </c>
      <c r="H12" s="18">
        <v>4</v>
      </c>
      <c r="I12" s="20">
        <f>G12/H12</f>
        <v>27503.427223475926</v>
      </c>
      <c r="J12" t="s">
        <v>33</v>
      </c>
      <c r="K12" t="s">
        <v>34</v>
      </c>
    </row>
    <row r="13" spans="2:11" x14ac:dyDescent="0.2">
      <c r="B13" s="7" t="s">
        <v>15</v>
      </c>
      <c r="C13" s="11">
        <v>2.3E-3</v>
      </c>
      <c r="D13" s="8" t="s">
        <v>3</v>
      </c>
      <c r="F13" s="16" t="s">
        <v>23</v>
      </c>
      <c r="G13" s="19">
        <f>C13/G5*G6/C7*2^15</f>
        <v>2492921.4823249117</v>
      </c>
      <c r="H13" s="18">
        <f>2^8</f>
        <v>256</v>
      </c>
      <c r="I13" s="20">
        <f>G13/H13</f>
        <v>9737.9745403316865</v>
      </c>
      <c r="J13" t="s">
        <v>35</v>
      </c>
      <c r="K13" t="s">
        <v>36</v>
      </c>
    </row>
    <row r="14" spans="2:11" x14ac:dyDescent="0.2">
      <c r="B14" s="7" t="s">
        <v>16</v>
      </c>
      <c r="C14" s="11">
        <v>7.24</v>
      </c>
      <c r="D14" s="8" t="s">
        <v>32</v>
      </c>
      <c r="F14" s="16" t="s">
        <v>26</v>
      </c>
      <c r="G14" s="19">
        <f>G5/G7*SQRT(3)*2*PI()*1000/60/C14*2^15*C11</f>
        <v>15911.602209944749</v>
      </c>
      <c r="H14" s="18">
        <v>2</v>
      </c>
      <c r="I14" s="20">
        <f>G14/H14</f>
        <v>7955.8011049723746</v>
      </c>
    </row>
    <row r="15" spans="2:11" x14ac:dyDescent="0.2">
      <c r="B15" s="7" t="s">
        <v>17</v>
      </c>
      <c r="C15" s="11">
        <v>2000</v>
      </c>
      <c r="D15" s="8" t="s">
        <v>7</v>
      </c>
      <c r="F15" s="16" t="s">
        <v>27</v>
      </c>
      <c r="G15" s="2">
        <f>C7*G7/PI()*2^15*2^15</f>
        <v>1789.5697066666667</v>
      </c>
      <c r="I15" s="8"/>
    </row>
    <row r="16" spans="2:11" ht="13.5" thickBot="1" x14ac:dyDescent="0.25">
      <c r="B16" s="12" t="s">
        <v>18</v>
      </c>
      <c r="C16" s="13">
        <v>3500</v>
      </c>
      <c r="D16" s="14" t="s">
        <v>7</v>
      </c>
      <c r="F16" s="7"/>
      <c r="I16" s="8"/>
    </row>
    <row r="17" spans="2:9" x14ac:dyDescent="0.2">
      <c r="F17" s="16" t="s">
        <v>28</v>
      </c>
      <c r="G17" s="2">
        <f>C16*2/60*C11*C7*2^15</f>
        <v>955.73333333333346</v>
      </c>
      <c r="I17" s="8"/>
    </row>
    <row r="18" spans="2:9" ht="13.5" thickBot="1" x14ac:dyDescent="0.25">
      <c r="F18" s="21" t="s">
        <v>29</v>
      </c>
      <c r="G18" s="22">
        <f>C15*2/60*C11*C7*2^15*8</f>
        <v>4369.0666666666675</v>
      </c>
      <c r="H18" s="23"/>
      <c r="I18" s="14"/>
    </row>
    <row r="20" spans="2:9" x14ac:dyDescent="0.2">
      <c r="B20" s="1"/>
      <c r="C20" t="s">
        <v>5</v>
      </c>
    </row>
    <row r="21" spans="2:9" x14ac:dyDescent="0.2">
      <c r="B21" s="3"/>
      <c r="C21" t="s">
        <v>6</v>
      </c>
    </row>
    <row r="22" spans="2:9" x14ac:dyDescent="0.2">
      <c r="B22" s="2"/>
      <c r="C22" t="s">
        <v>30</v>
      </c>
    </row>
  </sheetData>
  <phoneticPr fontId="1" type="noConversion"/>
  <pageMargins left="0.75" right="0.75" top="1" bottom="1" header="0.5" footer="0.5"/>
  <pageSetup paperSize="9" scale="60" orientation="landscape" r:id="rId1"/>
  <headerFooter alignWithMargins="0"/>
  <colBreaks count="1" manualBreakCount="1">
    <brk id="10" max="2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Estimator parameters</vt:lpstr>
      <vt:lpstr>'Estimator parameters'!Druckbereich</vt:lpstr>
    </vt:vector>
  </TitlesOfParts>
  <Company>Microchip Technology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Yuukina Scheiweiler</cp:lastModifiedBy>
  <cp:lastPrinted>2009-04-03T12:38:21Z</cp:lastPrinted>
  <dcterms:created xsi:type="dcterms:W3CDTF">1996-10-17T05:27:31Z</dcterms:created>
  <dcterms:modified xsi:type="dcterms:W3CDTF">2025-08-14T16:37:04Z</dcterms:modified>
</cp:coreProperties>
</file>