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repos\GitHub\YouTube-Repo\2024-02-00 Quando conviene vendere e ricomprare\"/>
    </mc:Choice>
  </mc:AlternateContent>
  <xr:revisionPtr revIDLastSave="0" documentId="13_ncr:1_{45E9B98C-4974-4352-9599-9ECDAF478AC9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Setup" sheetId="1" r:id="rId1"/>
    <sheet name="Calcoli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 s="1"/>
  <c r="E3" i="2" s="1"/>
  <c r="B4" i="2" l="1"/>
  <c r="D3" i="2"/>
  <c r="F3" i="2" s="1"/>
  <c r="B5" i="2" l="1"/>
  <c r="G3" i="2"/>
  <c r="C4" i="2"/>
  <c r="E4" i="2" s="1"/>
  <c r="D4" i="2"/>
  <c r="F4" i="2" l="1"/>
  <c r="G4" i="2"/>
  <c r="B6" i="2"/>
  <c r="C5" i="2"/>
  <c r="E5" i="2" s="1"/>
  <c r="D5" i="2"/>
  <c r="I3" i="2"/>
  <c r="H3" i="2"/>
  <c r="J3" i="2" s="1"/>
  <c r="K3" i="2" l="1"/>
  <c r="F5" i="2"/>
  <c r="B7" i="2"/>
  <c r="G5" i="2"/>
  <c r="I4" i="2"/>
  <c r="H4" i="2"/>
  <c r="J4" i="2" s="1"/>
  <c r="C6" i="2"/>
  <c r="E6" i="2" s="1"/>
  <c r="D6" i="2"/>
  <c r="F6" i="2" l="1"/>
  <c r="K4" i="2"/>
  <c r="G6" i="2"/>
  <c r="B8" i="2"/>
  <c r="D7" i="2"/>
  <c r="C7" i="2"/>
  <c r="E7" i="2" s="1"/>
  <c r="H5" i="2"/>
  <c r="J5" i="2" s="1"/>
  <c r="I5" i="2"/>
  <c r="K5" i="2" l="1"/>
  <c r="F7" i="2"/>
  <c r="B9" i="2"/>
  <c r="G7" i="2"/>
  <c r="I6" i="2"/>
  <c r="H6" i="2"/>
  <c r="J6" i="2" s="1"/>
  <c r="D8" i="2"/>
  <c r="C8" i="2"/>
  <c r="E8" i="2" s="1"/>
  <c r="F8" i="2" l="1"/>
  <c r="K6" i="2"/>
  <c r="G8" i="2"/>
  <c r="B10" i="2"/>
  <c r="C9" i="2"/>
  <c r="E9" i="2" s="1"/>
  <c r="D9" i="2"/>
  <c r="I7" i="2"/>
  <c r="H7" i="2"/>
  <c r="J7" i="2" s="1"/>
  <c r="F9" i="2" l="1"/>
  <c r="K7" i="2"/>
  <c r="B11" i="2"/>
  <c r="G9" i="2"/>
  <c r="H8" i="2"/>
  <c r="J8" i="2" s="1"/>
  <c r="I8" i="2"/>
  <c r="D10" i="2"/>
  <c r="C10" i="2"/>
  <c r="K8" i="2" l="1"/>
  <c r="G10" i="2"/>
  <c r="B12" i="2"/>
  <c r="E10" i="2"/>
  <c r="F10" i="2" s="1"/>
  <c r="C11" i="2"/>
  <c r="D11" i="2"/>
  <c r="H9" i="2"/>
  <c r="J9" i="2" s="1"/>
  <c r="I9" i="2"/>
  <c r="K9" i="2" l="1"/>
  <c r="G11" i="2"/>
  <c r="B13" i="2"/>
  <c r="E11" i="2"/>
  <c r="F11" i="2" s="1"/>
  <c r="H10" i="2"/>
  <c r="J10" i="2" s="1"/>
  <c r="I10" i="2"/>
  <c r="C12" i="2"/>
  <c r="D12" i="2"/>
  <c r="K10" i="2" l="1"/>
  <c r="B14" i="2"/>
  <c r="G12" i="2"/>
  <c r="E12" i="2"/>
  <c r="F12" i="2" s="1"/>
  <c r="D13" i="2"/>
  <c r="C13" i="2"/>
  <c r="I11" i="2"/>
  <c r="H11" i="2"/>
  <c r="J11" i="2" s="1"/>
  <c r="K11" i="2" l="1"/>
  <c r="G13" i="2"/>
  <c r="B15" i="2"/>
  <c r="E13" i="2"/>
  <c r="F13" i="2" s="1"/>
  <c r="I12" i="2"/>
  <c r="H12" i="2"/>
  <c r="J12" i="2" s="1"/>
  <c r="C14" i="2"/>
  <c r="E14" i="2" s="1"/>
  <c r="D14" i="2"/>
  <c r="F14" i="2" l="1"/>
  <c r="K12" i="2"/>
  <c r="G14" i="2"/>
  <c r="B16" i="2"/>
  <c r="D15" i="2"/>
  <c r="C15" i="2"/>
  <c r="E15" i="2" s="1"/>
  <c r="I13" i="2"/>
  <c r="H13" i="2"/>
  <c r="J13" i="2" s="1"/>
  <c r="K13" i="2" l="1"/>
  <c r="F15" i="2"/>
  <c r="B17" i="2"/>
  <c r="G15" i="2"/>
  <c r="H14" i="2"/>
  <c r="J14" i="2" s="1"/>
  <c r="I14" i="2"/>
  <c r="C16" i="2"/>
  <c r="E16" i="2" s="1"/>
  <c r="D16" i="2"/>
  <c r="K14" i="2" l="1"/>
  <c r="F16" i="2"/>
  <c r="G16" i="2"/>
  <c r="B18" i="2"/>
  <c r="C17" i="2"/>
  <c r="E17" i="2" s="1"/>
  <c r="D17" i="2"/>
  <c r="I15" i="2"/>
  <c r="H15" i="2"/>
  <c r="J15" i="2" s="1"/>
  <c r="K15" i="2" l="1"/>
  <c r="F17" i="2"/>
  <c r="B19" i="2"/>
  <c r="G17" i="2"/>
  <c r="H16" i="2"/>
  <c r="J16" i="2" s="1"/>
  <c r="I16" i="2"/>
  <c r="D18" i="2"/>
  <c r="C18" i="2"/>
  <c r="E18" i="2" s="1"/>
  <c r="K16" i="2" l="1"/>
  <c r="F18" i="2"/>
  <c r="G18" i="2"/>
  <c r="B20" i="2"/>
  <c r="C19" i="2"/>
  <c r="E19" i="2" s="1"/>
  <c r="D19" i="2"/>
  <c r="I17" i="2"/>
  <c r="H17" i="2"/>
  <c r="J17" i="2" s="1"/>
  <c r="F19" i="2" l="1"/>
  <c r="K17" i="2"/>
  <c r="B21" i="2"/>
  <c r="G19" i="2"/>
  <c r="I18" i="2"/>
  <c r="H18" i="2"/>
  <c r="J18" i="2" s="1"/>
  <c r="D20" i="2"/>
  <c r="C20" i="2"/>
  <c r="K18" i="2" l="1"/>
  <c r="G20" i="2"/>
  <c r="B22" i="2"/>
  <c r="E20" i="2"/>
  <c r="F20" i="2" s="1"/>
  <c r="D21" i="2"/>
  <c r="C21" i="2"/>
  <c r="E21" i="2" s="1"/>
  <c r="H19" i="2"/>
  <c r="J19" i="2" s="1"/>
  <c r="I19" i="2"/>
  <c r="K19" i="2" l="1"/>
  <c r="F21" i="2"/>
  <c r="B23" i="2"/>
  <c r="G21" i="2"/>
  <c r="H20" i="2"/>
  <c r="J20" i="2" s="1"/>
  <c r="I20" i="2"/>
  <c r="C22" i="2"/>
  <c r="E22" i="2" s="1"/>
  <c r="D22" i="2"/>
  <c r="K20" i="2" l="1"/>
  <c r="F22" i="2"/>
  <c r="G22" i="2"/>
  <c r="B24" i="2"/>
  <c r="C23" i="2"/>
  <c r="E23" i="2" s="1"/>
  <c r="D23" i="2"/>
  <c r="H21" i="2"/>
  <c r="J21" i="2" s="1"/>
  <c r="I21" i="2"/>
  <c r="K21" i="2" l="1"/>
  <c r="F23" i="2"/>
  <c r="B25" i="2"/>
  <c r="G23" i="2"/>
  <c r="I22" i="2"/>
  <c r="H22" i="2"/>
  <c r="J22" i="2" s="1"/>
  <c r="C24" i="2"/>
  <c r="E24" i="2" s="1"/>
  <c r="D24" i="2"/>
  <c r="F24" i="2" l="1"/>
  <c r="K22" i="2"/>
  <c r="G24" i="2"/>
  <c r="B26" i="2"/>
  <c r="D25" i="2"/>
  <c r="C25" i="2"/>
  <c r="I23" i="2"/>
  <c r="H23" i="2"/>
  <c r="J23" i="2" s="1"/>
  <c r="K23" i="2" l="1"/>
  <c r="B27" i="2"/>
  <c r="G25" i="2"/>
  <c r="E25" i="2"/>
  <c r="F25" i="2" s="1"/>
  <c r="I24" i="2"/>
  <c r="H24" i="2"/>
  <c r="J24" i="2" s="1"/>
  <c r="D26" i="2"/>
  <c r="C26" i="2"/>
  <c r="K24" i="2" l="1"/>
  <c r="G26" i="2"/>
  <c r="B28" i="2"/>
  <c r="E26" i="2"/>
  <c r="F26" i="2" s="1"/>
  <c r="C27" i="2"/>
  <c r="E27" i="2" s="1"/>
  <c r="D27" i="2"/>
  <c r="H25" i="2"/>
  <c r="J25" i="2" s="1"/>
  <c r="I25" i="2"/>
  <c r="K25" i="2" l="1"/>
  <c r="F27" i="2"/>
  <c r="B29" i="2"/>
  <c r="G27" i="2"/>
  <c r="I26" i="2"/>
  <c r="H26" i="2"/>
  <c r="J26" i="2" s="1"/>
  <c r="C28" i="2"/>
  <c r="E28" i="2" s="1"/>
  <c r="D28" i="2"/>
  <c r="F28" i="2" l="1"/>
  <c r="K26" i="2"/>
  <c r="G28" i="2"/>
  <c r="B30" i="2"/>
  <c r="C29" i="2"/>
  <c r="E29" i="2" s="1"/>
  <c r="D29" i="2"/>
  <c r="H27" i="2"/>
  <c r="J27" i="2" s="1"/>
  <c r="I27" i="2"/>
  <c r="K27" i="2" l="1"/>
  <c r="F29" i="2"/>
  <c r="B31" i="2"/>
  <c r="G29" i="2"/>
  <c r="I28" i="2"/>
  <c r="H28" i="2"/>
  <c r="J28" i="2" s="1"/>
  <c r="D30" i="2"/>
  <c r="C30" i="2"/>
  <c r="K28" i="2" l="1"/>
  <c r="G30" i="2"/>
  <c r="B32" i="2"/>
  <c r="E30" i="2"/>
  <c r="F30" i="2" s="1"/>
  <c r="D31" i="2"/>
  <c r="C31" i="2"/>
  <c r="E31" i="2" s="1"/>
  <c r="H29" i="2"/>
  <c r="J29" i="2" s="1"/>
  <c r="I29" i="2"/>
  <c r="K29" i="2" l="1"/>
  <c r="F31" i="2"/>
  <c r="B33" i="2"/>
  <c r="G31" i="2"/>
  <c r="I30" i="2"/>
  <c r="H30" i="2"/>
  <c r="J30" i="2" s="1"/>
  <c r="C32" i="2"/>
  <c r="E32" i="2" s="1"/>
  <c r="D32" i="2"/>
  <c r="F32" i="2" l="1"/>
  <c r="K30" i="2"/>
  <c r="G32" i="2"/>
  <c r="B34" i="2"/>
  <c r="D33" i="2"/>
  <c r="C33" i="2"/>
  <c r="H31" i="2"/>
  <c r="J31" i="2" s="1"/>
  <c r="I31" i="2"/>
  <c r="K31" i="2" l="1"/>
  <c r="B35" i="2"/>
  <c r="G33" i="2"/>
  <c r="E33" i="2"/>
  <c r="F33" i="2" s="1"/>
  <c r="H32" i="2"/>
  <c r="J32" i="2" s="1"/>
  <c r="I32" i="2"/>
  <c r="C34" i="2"/>
  <c r="E34" i="2" s="1"/>
  <c r="D34" i="2"/>
  <c r="K32" i="2" l="1"/>
  <c r="F34" i="2"/>
  <c r="G34" i="2"/>
  <c r="B36" i="2"/>
  <c r="C35" i="2"/>
  <c r="E35" i="2" s="1"/>
  <c r="D35" i="2"/>
  <c r="I33" i="2"/>
  <c r="H33" i="2"/>
  <c r="J33" i="2" s="1"/>
  <c r="F35" i="2" l="1"/>
  <c r="K33" i="2"/>
  <c r="B37" i="2"/>
  <c r="G35" i="2"/>
  <c r="I34" i="2"/>
  <c r="H34" i="2"/>
  <c r="J34" i="2" s="1"/>
  <c r="D36" i="2"/>
  <c r="C36" i="2"/>
  <c r="K34" i="2" l="1"/>
  <c r="G36" i="2"/>
  <c r="B38" i="2"/>
  <c r="E36" i="2"/>
  <c r="F36" i="2" s="1"/>
  <c r="D37" i="2"/>
  <c r="C37" i="2"/>
  <c r="E37" i="2" s="1"/>
  <c r="I35" i="2"/>
  <c r="H35" i="2"/>
  <c r="J35" i="2" s="1"/>
  <c r="K35" i="2" l="1"/>
  <c r="F37" i="2"/>
  <c r="B39" i="2"/>
  <c r="G37" i="2"/>
  <c r="I36" i="2"/>
  <c r="H36" i="2"/>
  <c r="J36" i="2" s="1"/>
  <c r="C38" i="2"/>
  <c r="D38" i="2"/>
  <c r="K36" i="2" l="1"/>
  <c r="G38" i="2"/>
  <c r="B40" i="2"/>
  <c r="E38" i="2"/>
  <c r="F38" i="2" s="1"/>
  <c r="C39" i="2"/>
  <c r="E39" i="2" s="1"/>
  <c r="D39" i="2"/>
  <c r="I37" i="2"/>
  <c r="H37" i="2"/>
  <c r="J37" i="2" s="1"/>
  <c r="F39" i="2" l="1"/>
  <c r="K37" i="2"/>
  <c r="G39" i="2"/>
  <c r="B41" i="2"/>
  <c r="I38" i="2"/>
  <c r="H38" i="2"/>
  <c r="J38" i="2" s="1"/>
  <c r="C40" i="2"/>
  <c r="E40" i="2" s="1"/>
  <c r="D40" i="2"/>
  <c r="F40" i="2" l="1"/>
  <c r="K38" i="2"/>
  <c r="B42" i="2"/>
  <c r="G40" i="2"/>
  <c r="C41" i="2"/>
  <c r="E41" i="2" s="1"/>
  <c r="D41" i="2"/>
  <c r="I39" i="2"/>
  <c r="H39" i="2"/>
  <c r="J39" i="2" s="1"/>
  <c r="K39" i="2" l="1"/>
  <c r="F41" i="2"/>
  <c r="B43" i="2"/>
  <c r="G41" i="2"/>
  <c r="I40" i="2"/>
  <c r="H40" i="2"/>
  <c r="J40" i="2" s="1"/>
  <c r="C42" i="2"/>
  <c r="E42" i="2" s="1"/>
  <c r="D42" i="2"/>
  <c r="F42" i="2" l="1"/>
  <c r="K40" i="2"/>
  <c r="G42" i="2"/>
  <c r="B44" i="2"/>
  <c r="D43" i="2"/>
  <c r="C43" i="2"/>
  <c r="E43" i="2" s="1"/>
  <c r="I41" i="2"/>
  <c r="H41" i="2"/>
  <c r="J41" i="2" s="1"/>
  <c r="K41" i="2" l="1"/>
  <c r="F43" i="2"/>
  <c r="B45" i="2"/>
  <c r="G43" i="2"/>
  <c r="H42" i="2"/>
  <c r="J42" i="2" s="1"/>
  <c r="I42" i="2"/>
  <c r="D44" i="2"/>
  <c r="C44" i="2"/>
  <c r="E44" i="2" s="1"/>
  <c r="F44" i="2" l="1"/>
  <c r="K42" i="2"/>
  <c r="G44" i="2"/>
  <c r="B46" i="2"/>
  <c r="D45" i="2"/>
  <c r="C45" i="2"/>
  <c r="I43" i="2"/>
  <c r="H43" i="2"/>
  <c r="J43" i="2" s="1"/>
  <c r="K43" i="2" l="1"/>
  <c r="B47" i="2"/>
  <c r="G45" i="2"/>
  <c r="E45" i="2"/>
  <c r="F45" i="2" s="1"/>
  <c r="I44" i="2"/>
  <c r="H44" i="2"/>
  <c r="J44" i="2" s="1"/>
  <c r="C46" i="2"/>
  <c r="E46" i="2" s="1"/>
  <c r="D46" i="2"/>
  <c r="F46" i="2" l="1"/>
  <c r="K44" i="2"/>
  <c r="B48" i="2"/>
  <c r="G46" i="2"/>
  <c r="D47" i="2"/>
  <c r="C47" i="2"/>
  <c r="H45" i="2"/>
  <c r="J45" i="2" s="1"/>
  <c r="I45" i="2"/>
  <c r="K45" i="2" l="1"/>
  <c r="G47" i="2"/>
  <c r="B49" i="2"/>
  <c r="E47" i="2"/>
  <c r="F47" i="2" s="1"/>
  <c r="I46" i="2"/>
  <c r="H46" i="2"/>
  <c r="J46" i="2" s="1"/>
  <c r="D48" i="2"/>
  <c r="C48" i="2"/>
  <c r="K46" i="2" l="1"/>
  <c r="B50" i="2"/>
  <c r="G48" i="2"/>
  <c r="E48" i="2"/>
  <c r="F48" i="2" s="1"/>
  <c r="D49" i="2"/>
  <c r="C49" i="2"/>
  <c r="E49" i="2" s="1"/>
  <c r="H47" i="2"/>
  <c r="J47" i="2" s="1"/>
  <c r="I47" i="2"/>
  <c r="K47" i="2" l="1"/>
  <c r="F49" i="2"/>
  <c r="G49" i="2"/>
  <c r="B51" i="2"/>
  <c r="H48" i="2"/>
  <c r="J48" i="2" s="1"/>
  <c r="I48" i="2"/>
  <c r="D50" i="2"/>
  <c r="C50" i="2"/>
  <c r="E50" i="2" s="1"/>
  <c r="K48" i="2" l="1"/>
  <c r="F50" i="2"/>
  <c r="B52" i="2"/>
  <c r="G50" i="2"/>
  <c r="C51" i="2"/>
  <c r="E51" i="2" s="1"/>
  <c r="D51" i="2"/>
  <c r="H49" i="2"/>
  <c r="J49" i="2" s="1"/>
  <c r="I49" i="2"/>
  <c r="F51" i="2" l="1"/>
  <c r="K49" i="2"/>
  <c r="G51" i="2"/>
  <c r="B53" i="2"/>
  <c r="H50" i="2"/>
  <c r="J50" i="2" s="1"/>
  <c r="I50" i="2"/>
  <c r="C52" i="2"/>
  <c r="E52" i="2" s="1"/>
  <c r="D52" i="2"/>
  <c r="F52" i="2" l="1"/>
  <c r="K50" i="2"/>
  <c r="G52" i="2"/>
  <c r="C53" i="2"/>
  <c r="E53" i="2" s="1"/>
  <c r="D53" i="2"/>
  <c r="I51" i="2"/>
  <c r="H51" i="2"/>
  <c r="J51" i="2" s="1"/>
  <c r="F53" i="2" l="1"/>
  <c r="K51" i="2"/>
  <c r="G53" i="2"/>
  <c r="H52" i="2"/>
  <c r="J52" i="2" s="1"/>
  <c r="I52" i="2"/>
  <c r="K52" i="2" l="1"/>
  <c r="H53" i="2"/>
  <c r="J53" i="2" s="1"/>
  <c r="I53" i="2"/>
  <c r="K53" i="2" l="1"/>
  <c r="C11" i="1"/>
</calcChain>
</file>

<file path=xl/sharedStrings.xml><?xml version="1.0" encoding="utf-8"?>
<sst xmlns="http://schemas.openxmlformats.org/spreadsheetml/2006/main" count="25" uniqueCount="16">
  <si>
    <t>TER</t>
  </si>
  <si>
    <t>Vecchio ETF/fondo</t>
  </si>
  <si>
    <t>Nuovo ETF/fondo</t>
  </si>
  <si>
    <t>P. carico</t>
  </si>
  <si>
    <t>Rendimento annuale</t>
  </si>
  <si>
    <t>Tracking error medio</t>
  </si>
  <si>
    <t>Tassazione</t>
  </si>
  <si>
    <t>Commissioni</t>
  </si>
  <si>
    <t>P. attuale</t>
  </si>
  <si>
    <t>-</t>
  </si>
  <si>
    <t>Valore quote</t>
  </si>
  <si>
    <t>Plusvalenza</t>
  </si>
  <si>
    <t>Tasse</t>
  </si>
  <si>
    <t>Valore netto</t>
  </si>
  <si>
    <t>Torni in attivo dopo</t>
  </si>
  <si>
    <t>anni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</si>
</sst>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0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9" fontId="0" fillId="2" borderId="0" xfId="0" applyNumberFormat="1" applyFill="1" applyAlignment="1">
      <alignment horizontal="center"/>
    </xf>
    <xf numFmtId="0" fontId="1" fillId="0" borderId="0" xfId="0" applyFont="1"/>
    <xf numFmtId="0" fontId="2" fillId="0" borderId="0" xfId="0" applyFont="1"/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3" borderId="10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/>
    </xf>
    <xf numFmtId="2" fontId="0" fillId="7" borderId="2" xfId="0" applyNumberFormat="1" applyFill="1" applyBorder="1" applyAlignment="1">
      <alignment horizontal="center"/>
    </xf>
    <xf numFmtId="2" fontId="0" fillId="7" borderId="15" xfId="0" applyNumberFormat="1" applyFill="1" applyBorder="1" applyAlignment="1">
      <alignment horizontal="center"/>
    </xf>
    <xf numFmtId="0" fontId="3" fillId="4" borderId="0" xfId="0" applyFont="1" applyFill="1" applyAlignment="1">
      <alignment horizontal="right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zoomScale="265" zoomScaleNormal="265" workbookViewId="0">
      <selection activeCell="B4" sqref="B4"/>
    </sheetView>
  </sheetViews>
  <sheetFormatPr defaultRowHeight="14.5" x14ac:dyDescent="0.35"/>
  <cols>
    <col min="1" max="1" width="18.36328125" bestFit="1" customWidth="1"/>
    <col min="2" max="2" width="16.54296875" bestFit="1" customWidth="1"/>
    <col min="3" max="3" width="17.26953125" bestFit="1" customWidth="1"/>
    <col min="5" max="5" width="9" bestFit="1" customWidth="1"/>
  </cols>
  <sheetData>
    <row r="1" spans="1:4" x14ac:dyDescent="0.35">
      <c r="B1" s="5" t="s">
        <v>1</v>
      </c>
      <c r="C1" s="5" t="s">
        <v>2</v>
      </c>
    </row>
    <row r="2" spans="1:4" x14ac:dyDescent="0.35">
      <c r="A2" s="5" t="s">
        <v>0</v>
      </c>
      <c r="B2" s="1">
        <v>4.4999999999999997E-3</v>
      </c>
      <c r="C2" s="1">
        <v>1E-3</v>
      </c>
    </row>
    <row r="3" spans="1:4" x14ac:dyDescent="0.35">
      <c r="A3" s="5" t="s">
        <v>3</v>
      </c>
      <c r="B3" s="2">
        <v>5.64</v>
      </c>
      <c r="C3" s="3" t="s">
        <v>9</v>
      </c>
    </row>
    <row r="4" spans="1:4" x14ac:dyDescent="0.35">
      <c r="A4" s="5" t="s">
        <v>8</v>
      </c>
      <c r="B4" s="2">
        <v>6</v>
      </c>
      <c r="C4" s="3" t="s">
        <v>9</v>
      </c>
    </row>
    <row r="5" spans="1:4" x14ac:dyDescent="0.35">
      <c r="A5" s="5" t="s">
        <v>4</v>
      </c>
      <c r="B5" s="4">
        <v>0.03</v>
      </c>
      <c r="C5" s="4">
        <v>0.03</v>
      </c>
    </row>
    <row r="6" spans="1:4" x14ac:dyDescent="0.35">
      <c r="A6" s="5" t="s">
        <v>5</v>
      </c>
      <c r="B6" s="1">
        <v>1.5E-3</v>
      </c>
      <c r="C6" s="1">
        <v>1.5E-3</v>
      </c>
    </row>
    <row r="7" spans="1:4" x14ac:dyDescent="0.35">
      <c r="A7" s="5" t="s">
        <v>6</v>
      </c>
      <c r="B7" s="4">
        <v>0.26</v>
      </c>
      <c r="C7" s="4">
        <v>0.26</v>
      </c>
    </row>
    <row r="8" spans="1:4" x14ac:dyDescent="0.35">
      <c r="A8" s="5" t="s">
        <v>7</v>
      </c>
      <c r="B8" s="1">
        <v>1.9E-3</v>
      </c>
      <c r="C8" s="1">
        <v>1.9E-3</v>
      </c>
    </row>
    <row r="11" spans="1:4" ht="23.5" x14ac:dyDescent="0.55000000000000004">
      <c r="A11" s="26" t="s">
        <v>14</v>
      </c>
      <c r="B11" s="26"/>
      <c r="C11" s="8">
        <f>INDEX(Calcoli!A3:A53,MATCH(TRUE,INDEX(Calcoli!F3:'Calcoli'!F53&lt;Calcoli!K3:K53,0),))-Calcoli!$A$3</f>
        <v>2</v>
      </c>
      <c r="D11" s="7" t="s">
        <v>15</v>
      </c>
    </row>
  </sheetData>
  <mergeCells count="1">
    <mergeCell ref="A11:B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74FB-38D3-434F-86A1-CC976E59D9DC}">
  <dimension ref="A1:K54"/>
  <sheetViews>
    <sheetView zoomScale="220" zoomScaleNormal="220" workbookViewId="0">
      <selection activeCell="E3" sqref="E3"/>
    </sheetView>
  </sheetViews>
  <sheetFormatPr defaultRowHeight="14.5" x14ac:dyDescent="0.35"/>
  <cols>
    <col min="1" max="1" width="8.7265625" style="17"/>
    <col min="2" max="2" width="11.54296875" bestFit="1" customWidth="1"/>
    <col min="3" max="3" width="10.453125" bestFit="1" customWidth="1"/>
    <col min="4" max="4" width="11.453125" bestFit="1" customWidth="1"/>
    <col min="5" max="5" width="5.453125" bestFit="1" customWidth="1"/>
    <col min="6" max="6" width="11.08984375" bestFit="1" customWidth="1"/>
    <col min="7" max="7" width="11.54296875" bestFit="1" customWidth="1"/>
    <col min="8" max="8" width="10.453125" bestFit="1" customWidth="1"/>
    <col min="9" max="9" width="11.453125" bestFit="1" customWidth="1"/>
    <col min="10" max="10" width="5.453125" bestFit="1" customWidth="1"/>
    <col min="11" max="11" width="11.08984375" bestFit="1" customWidth="1"/>
  </cols>
  <sheetData>
    <row r="1" spans="1:11" s="6" customFormat="1" ht="26.5" customHeight="1" x14ac:dyDescent="0.5">
      <c r="A1" s="18"/>
      <c r="B1" s="27" t="s">
        <v>1</v>
      </c>
      <c r="C1" s="28"/>
      <c r="D1" s="28"/>
      <c r="E1" s="28"/>
      <c r="F1" s="29"/>
      <c r="G1" s="30" t="s">
        <v>2</v>
      </c>
      <c r="H1" s="31"/>
      <c r="I1" s="31"/>
      <c r="J1" s="31"/>
      <c r="K1" s="32"/>
    </row>
    <row r="2" spans="1:11" x14ac:dyDescent="0.35">
      <c r="A2" s="19"/>
      <c r="B2" s="9" t="s">
        <v>10</v>
      </c>
      <c r="C2" s="10" t="s">
        <v>11</v>
      </c>
      <c r="D2" s="10" t="s">
        <v>7</v>
      </c>
      <c r="E2" s="10" t="s">
        <v>12</v>
      </c>
      <c r="F2" s="23" t="s">
        <v>13</v>
      </c>
      <c r="G2" s="9" t="s">
        <v>10</v>
      </c>
      <c r="H2" s="10" t="s">
        <v>11</v>
      </c>
      <c r="I2" s="10" t="s">
        <v>7</v>
      </c>
      <c r="J2" s="10" t="s">
        <v>12</v>
      </c>
      <c r="K2" s="21" t="s">
        <v>13</v>
      </c>
    </row>
    <row r="3" spans="1:11" x14ac:dyDescent="0.35">
      <c r="A3" s="19">
        <v>2024</v>
      </c>
      <c r="B3" s="11">
        <f>Setup!B4</f>
        <v>6</v>
      </c>
      <c r="C3" s="12">
        <f>B3-Setup!$B$3</f>
        <v>0.36000000000000032</v>
      </c>
      <c r="D3" s="12">
        <f>B3*Setup!$B$8</f>
        <v>1.14E-2</v>
      </c>
      <c r="E3" s="12">
        <f>IF(C3&lt;=0,0,C3*Setup!$B$7)</f>
        <v>9.3600000000000086E-2</v>
      </c>
      <c r="F3" s="24">
        <f t="shared" ref="F3:F34" si="0">B3-D3-E3</f>
        <v>5.8949999999999996</v>
      </c>
      <c r="G3" s="11">
        <f>F3*(1-Setup!$C$8)</f>
        <v>5.8837994999999994</v>
      </c>
      <c r="H3" s="12">
        <f>G3-$G$3</f>
        <v>0</v>
      </c>
      <c r="I3" s="12">
        <f>G3*Setup!$C$8</f>
        <v>1.117921905E-2</v>
      </c>
      <c r="J3" s="12">
        <f>H3*Setup!$C$7</f>
        <v>0</v>
      </c>
      <c r="K3" s="15">
        <f>G3-I3-J3</f>
        <v>5.8726202809499997</v>
      </c>
    </row>
    <row r="4" spans="1:11" x14ac:dyDescent="0.35">
      <c r="A4" s="19">
        <v>2025</v>
      </c>
      <c r="B4" s="11">
        <f>B3*(1+Setup!$B$5)*(1-Setup!$B$2)*(1-Setup!$B$6)</f>
        <v>6.1429617150000002</v>
      </c>
      <c r="C4" s="12">
        <f>B4-Setup!$B$3</f>
        <v>0.50296171500000053</v>
      </c>
      <c r="D4" s="12">
        <f>B4*Setup!$B$8</f>
        <v>1.16716272585E-2</v>
      </c>
      <c r="E4" s="12">
        <f>IF(C4&lt;=0,0,C4*Setup!$B$7)</f>
        <v>0.13077004590000013</v>
      </c>
      <c r="F4" s="24">
        <f t="shared" si="0"/>
        <v>6.0005200418414999</v>
      </c>
      <c r="G4" s="11">
        <f>G3*(1+Setup!$C$5)*(1-Setup!$C$2)*(1-Setup!$C$6)</f>
        <v>6.0451717917577268</v>
      </c>
      <c r="H4" s="12">
        <f>G4-$G$3</f>
        <v>0.16137229175772738</v>
      </c>
      <c r="I4" s="12">
        <f>G4*Setup!$C$8</f>
        <v>1.1485826404339681E-2</v>
      </c>
      <c r="J4" s="12">
        <f>H4*Setup!$C$7</f>
        <v>4.1956795857009122E-2</v>
      </c>
      <c r="K4" s="15">
        <f t="shared" ref="K4:K53" si="1">G4-I4-J4</f>
        <v>5.9917291694963772</v>
      </c>
    </row>
    <row r="5" spans="1:11" x14ac:dyDescent="0.35">
      <c r="A5" s="19">
        <v>2026</v>
      </c>
      <c r="B5" s="11">
        <f>B4*(1+Setup!$B$5)*(1-Setup!$B$2)*(1-Setup!$B$6)</f>
        <v>6.289329771992624</v>
      </c>
      <c r="C5" s="12">
        <f>B5-Setup!$B$3</f>
        <v>0.64932977199262432</v>
      </c>
      <c r="D5" s="12">
        <f>B5*Setup!$B$8</f>
        <v>1.1949726566785985E-2</v>
      </c>
      <c r="E5" s="12">
        <f>IF(C5&lt;=0,0,C5*Setup!$B$7)</f>
        <v>0.16882574071808232</v>
      </c>
      <c r="F5" s="24">
        <f t="shared" si="0"/>
        <v>6.1085543047077557</v>
      </c>
      <c r="G5" s="11">
        <f>G4*(1+Setup!$C$5)*(1-Setup!$C$2)*(1-Setup!$C$6)</f>
        <v>6.2109699679371015</v>
      </c>
      <c r="H5" s="12">
        <f t="shared" ref="H5:H53" si="2">G5-$G$3</f>
        <v>0.32717046793710214</v>
      </c>
      <c r="I5" s="12">
        <f>G5*Setup!$C$8</f>
        <v>1.1800842939080493E-2</v>
      </c>
      <c r="J5" s="12">
        <f>H5*Setup!$C$7</f>
        <v>8.5064321663646553E-2</v>
      </c>
      <c r="K5" s="15">
        <f t="shared" si="1"/>
        <v>6.1141048033343743</v>
      </c>
    </row>
    <row r="6" spans="1:11" x14ac:dyDescent="0.35">
      <c r="A6" s="19">
        <v>2027</v>
      </c>
      <c r="B6" s="11">
        <f>B5*(1+Setup!$B$5)*(1-Setup!$B$2)*(1-Setup!$B$6)</f>
        <v>6.4391853337267282</v>
      </c>
      <c r="C6" s="12">
        <f>B6-Setup!$B$3</f>
        <v>0.79918533372672851</v>
      </c>
      <c r="D6" s="12">
        <f>B6*Setup!$B$8</f>
        <v>1.2234452134080783E-2</v>
      </c>
      <c r="E6" s="12">
        <f>IF(C6&lt;=0,0,C6*Setup!$B$7)</f>
        <v>0.20778818676894942</v>
      </c>
      <c r="F6" s="24">
        <f t="shared" si="0"/>
        <v>6.219162694823698</v>
      </c>
      <c r="G6" s="11">
        <f>G5*(1+Setup!$C$5)*(1-Setup!$C$2)*(1-Setup!$C$6)</f>
        <v>6.3813154152563776</v>
      </c>
      <c r="H6" s="12">
        <f t="shared" si="2"/>
        <v>0.49751591525637817</v>
      </c>
      <c r="I6" s="12">
        <f>G6*Setup!$C$8</f>
        <v>1.2124499288987118E-2</v>
      </c>
      <c r="J6" s="12">
        <f>H6*Setup!$C$7</f>
        <v>0.12935413796665832</v>
      </c>
      <c r="K6" s="15">
        <f t="shared" si="1"/>
        <v>6.2398367780007318</v>
      </c>
    </row>
    <row r="7" spans="1:11" x14ac:dyDescent="0.35">
      <c r="A7" s="19">
        <v>2028</v>
      </c>
      <c r="B7" s="11">
        <f>B6*(1+Setup!$B$5)*(1-Setup!$B$2)*(1-Setup!$B$6)</f>
        <v>6.5926114968121325</v>
      </c>
      <c r="C7" s="12">
        <f>B7-Setup!$B$3</f>
        <v>0.95261149681213286</v>
      </c>
      <c r="D7" s="12">
        <f>B7*Setup!$B$8</f>
        <v>1.2525961843943051E-2</v>
      </c>
      <c r="E7" s="12">
        <f>IF(C7&lt;=0,0,C7*Setup!$B$7)</f>
        <v>0.24767898917115455</v>
      </c>
      <c r="F7" s="24">
        <f t="shared" si="0"/>
        <v>6.3324065457970349</v>
      </c>
      <c r="G7" s="11">
        <f>G6*(1+Setup!$C$5)*(1-Setup!$C$2)*(1-Setup!$C$6)</f>
        <v>6.5563328496521009</v>
      </c>
      <c r="H7" s="12">
        <f t="shared" si="2"/>
        <v>0.67253334965210154</v>
      </c>
      <c r="I7" s="12">
        <f>G7*Setup!$C$8</f>
        <v>1.2457032414338992E-2</v>
      </c>
      <c r="J7" s="12">
        <f>H7*Setup!$C$7</f>
        <v>0.1748586709095464</v>
      </c>
      <c r="K7" s="15">
        <f t="shared" si="1"/>
        <v>6.3690171463282157</v>
      </c>
    </row>
    <row r="8" spans="1:11" x14ac:dyDescent="0.35">
      <c r="A8" s="19">
        <v>2029</v>
      </c>
      <c r="B8" s="11">
        <f>B7*(1+Setup!$B$5)*(1-Setup!$B$2)*(1-Setup!$B$6)</f>
        <v>6.7496933377976305</v>
      </c>
      <c r="C8" s="12">
        <f>B8-Setup!$B$3</f>
        <v>1.1096933377976308</v>
      </c>
      <c r="D8" s="12">
        <f>B8*Setup!$B$8</f>
        <v>1.2824417341815497E-2</v>
      </c>
      <c r="E8" s="12">
        <f>IF(C8&lt;=0,0,C8*Setup!$B$7)</f>
        <v>0.28852026782738399</v>
      </c>
      <c r="F8" s="24">
        <f t="shared" si="0"/>
        <v>6.4483486526284306</v>
      </c>
      <c r="G8" s="11">
        <f>G7*(1+Setup!$C$5)*(1-Setup!$C$2)*(1-Setup!$C$6)</f>
        <v>6.7361504075880632</v>
      </c>
      <c r="H8" s="12">
        <f t="shared" si="2"/>
        <v>0.85235090758806376</v>
      </c>
      <c r="I8" s="12">
        <f>G8*Setup!$C$8</f>
        <v>1.2798685774417321E-2</v>
      </c>
      <c r="J8" s="12">
        <f>H8*Setup!$C$7</f>
        <v>0.22161123597289659</v>
      </c>
      <c r="K8" s="15">
        <f t="shared" si="1"/>
        <v>6.5017404858407497</v>
      </c>
    </row>
    <row r="9" spans="1:11" x14ac:dyDescent="0.35">
      <c r="A9" s="19">
        <v>2030</v>
      </c>
      <c r="B9" s="11">
        <f>B8*(1+Setup!$B$5)*(1-Setup!$B$2)*(1-Setup!$B$6)</f>
        <v>6.910517960346902</v>
      </c>
      <c r="C9" s="12">
        <f>B9-Setup!$B$3</f>
        <v>1.2705179603469023</v>
      </c>
      <c r="D9" s="12">
        <f>B9*Setup!$B$8</f>
        <v>1.3129984124659114E-2</v>
      </c>
      <c r="E9" s="12">
        <f>IF(C9&lt;=0,0,C9*Setup!$B$7)</f>
        <v>0.33033466969019459</v>
      </c>
      <c r="F9" s="24">
        <f t="shared" si="0"/>
        <v>6.5670533065320482</v>
      </c>
      <c r="G9" s="11">
        <f>G8*(1+Setup!$C$5)*(1-Setup!$C$2)*(1-Setup!$C$6)</f>
        <v>6.9208997398685455</v>
      </c>
      <c r="H9" s="12">
        <f t="shared" si="2"/>
        <v>1.037100239868546</v>
      </c>
      <c r="I9" s="12">
        <f>G9*Setup!$C$8</f>
        <v>1.3149709505750236E-2</v>
      </c>
      <c r="J9" s="12">
        <f>H9*Setup!$C$7</f>
        <v>0.269646062365822</v>
      </c>
      <c r="K9" s="15">
        <f t="shared" si="1"/>
        <v>6.6381039679969733</v>
      </c>
    </row>
    <row r="10" spans="1:11" x14ac:dyDescent="0.35">
      <c r="A10" s="19">
        <v>2031</v>
      </c>
      <c r="B10" s="11">
        <f>B9*(1+Setup!$B$5)*(1-Setup!$B$2)*(1-Setup!$B$6)</f>
        <v>7.0751745435384858</v>
      </c>
      <c r="C10" s="12">
        <f>B10-Setup!$B$3</f>
        <v>1.4351745435384862</v>
      </c>
      <c r="D10" s="12">
        <f>B10*Setup!$B$8</f>
        <v>1.3442831632723123E-2</v>
      </c>
      <c r="E10" s="12">
        <f>IF(C10&lt;=0,0,C10*Setup!$B$7)</f>
        <v>0.37314538132000641</v>
      </c>
      <c r="F10" s="24">
        <f t="shared" si="0"/>
        <v>6.688586330585756</v>
      </c>
      <c r="G10" s="11">
        <f>G9*(1+Setup!$C$5)*(1-Setup!$C$2)*(1-Setup!$C$6)</f>
        <v>7.1107161080245387</v>
      </c>
      <c r="H10" s="12">
        <f t="shared" si="2"/>
        <v>1.2269166080245393</v>
      </c>
      <c r="I10" s="12">
        <f>G10*Setup!$C$8</f>
        <v>1.3510360605246623E-2</v>
      </c>
      <c r="J10" s="12">
        <f>H10*Setup!$C$7</f>
        <v>0.31899831808638024</v>
      </c>
      <c r="K10" s="15">
        <f t="shared" si="1"/>
        <v>6.7782074293329124</v>
      </c>
    </row>
    <row r="11" spans="1:11" x14ac:dyDescent="0.35">
      <c r="A11" s="19">
        <v>2032</v>
      </c>
      <c r="B11" s="11">
        <f>B10*(1+Setup!$B$5)*(1-Setup!$B$2)*(1-Setup!$B$6)</f>
        <v>7.243754391316588</v>
      </c>
      <c r="C11" s="12">
        <f>B11-Setup!$B$3</f>
        <v>1.6037543913165884</v>
      </c>
      <c r="D11" s="12">
        <f>B11*Setup!$B$8</f>
        <v>1.3763133343501517E-2</v>
      </c>
      <c r="E11" s="12">
        <f>IF(C11&lt;=0,0,C11*Setup!$B$7)</f>
        <v>0.41697614174231301</v>
      </c>
      <c r="F11" s="24">
        <f t="shared" si="0"/>
        <v>6.8130151162307735</v>
      </c>
      <c r="G11" s="11">
        <f>G10*(1+Setup!$C$5)*(1-Setup!$C$2)*(1-Setup!$C$6)</f>
        <v>7.3057384833434993</v>
      </c>
      <c r="H11" s="12">
        <f t="shared" si="2"/>
        <v>1.4219389833434999</v>
      </c>
      <c r="I11" s="12">
        <f>G11*Setup!$C$8</f>
        <v>1.3880903118352649E-2</v>
      </c>
      <c r="J11" s="12">
        <f>H11*Setup!$C$7</f>
        <v>0.36970413566930999</v>
      </c>
      <c r="K11" s="15">
        <f t="shared" si="1"/>
        <v>6.9221534445558364</v>
      </c>
    </row>
    <row r="12" spans="1:11" x14ac:dyDescent="0.35">
      <c r="A12" s="19">
        <v>2033</v>
      </c>
      <c r="B12" s="11">
        <f>B11*(1+Setup!$B$5)*(1-Setup!$B$2)*(1-Setup!$B$6)</f>
        <v>7.4163509831201555</v>
      </c>
      <c r="C12" s="12">
        <f>B12-Setup!$B$3</f>
        <v>1.7763509831201558</v>
      </c>
      <c r="D12" s="12">
        <f>B12*Setup!$B$8</f>
        <v>1.4091066867928296E-2</v>
      </c>
      <c r="E12" s="12">
        <f>IF(C12&lt;=0,0,C12*Setup!$B$7)</f>
        <v>0.46185125561124052</v>
      </c>
      <c r="F12" s="24">
        <f t="shared" si="0"/>
        <v>6.940408660640986</v>
      </c>
      <c r="G12" s="11">
        <f>G11*(1+Setup!$C$5)*(1-Setup!$C$2)*(1-Setup!$C$6)</f>
        <v>7.5061096486151531</v>
      </c>
      <c r="H12" s="12">
        <f t="shared" si="2"/>
        <v>1.6223101486151537</v>
      </c>
      <c r="I12" s="12">
        <f>G12*Setup!$C$8</f>
        <v>1.4261608332368791E-2</v>
      </c>
      <c r="J12" s="12">
        <f>H12*Setup!$C$7</f>
        <v>0.42180063863993994</v>
      </c>
      <c r="K12" s="15">
        <f t="shared" si="1"/>
        <v>7.0700474016428441</v>
      </c>
    </row>
    <row r="13" spans="1:11" x14ac:dyDescent="0.35">
      <c r="A13" s="19">
        <v>2034</v>
      </c>
      <c r="B13" s="11">
        <f>B12*(1+Setup!$B$5)*(1-Setup!$B$2)*(1-Setup!$B$6)</f>
        <v>7.5930600257182892</v>
      </c>
      <c r="C13" s="12">
        <f>B13-Setup!$B$3</f>
        <v>1.9530600257182895</v>
      </c>
      <c r="D13" s="12">
        <f>B13*Setup!$B$8</f>
        <v>1.4426814048864749E-2</v>
      </c>
      <c r="E13" s="12">
        <f>IF(C13&lt;=0,0,C13*Setup!$B$7)</f>
        <v>0.50779560668675527</v>
      </c>
      <c r="F13" s="24">
        <f t="shared" si="0"/>
        <v>7.0708376049826693</v>
      </c>
      <c r="G13" s="11">
        <f>G12*(1+Setup!$C$5)*(1-Setup!$C$2)*(1-Setup!$C$6)</f>
        <v>7.7119763026678312</v>
      </c>
      <c r="H13" s="12">
        <f t="shared" si="2"/>
        <v>1.8281768026678318</v>
      </c>
      <c r="I13" s="12">
        <f>G13*Setup!$C$8</f>
        <v>1.4652754975068879E-2</v>
      </c>
      <c r="J13" s="12">
        <f>H13*Setup!$C$7</f>
        <v>0.4753259686936363</v>
      </c>
      <c r="K13" s="15">
        <f t="shared" si="1"/>
        <v>7.221997578999126</v>
      </c>
    </row>
    <row r="14" spans="1:11" x14ac:dyDescent="0.35">
      <c r="A14" s="19">
        <v>2035</v>
      </c>
      <c r="B14" s="11">
        <f>B13*(1+Setup!$B$5)*(1-Setup!$B$2)*(1-Setup!$B$6)</f>
        <v>7.7739795062807291</v>
      </c>
      <c r="C14" s="12">
        <f>B14-Setup!$B$3</f>
        <v>2.1339795062807294</v>
      </c>
      <c r="D14" s="12">
        <f>B14*Setup!$B$8</f>
        <v>1.4770561061933385E-2</v>
      </c>
      <c r="E14" s="12">
        <f>IF(C14&lt;=0,0,C14*Setup!$B$7)</f>
        <v>0.55483467163298972</v>
      </c>
      <c r="F14" s="24">
        <f t="shared" si="0"/>
        <v>7.2043742735858061</v>
      </c>
      <c r="G14" s="11">
        <f>G13*(1+Setup!$C$5)*(1-Setup!$C$2)*(1-Setup!$C$6)</f>
        <v>7.9234891677718844</v>
      </c>
      <c r="H14" s="12">
        <f t="shared" si="2"/>
        <v>2.039689667771885</v>
      </c>
      <c r="I14" s="12">
        <f>G14*Setup!$C$8</f>
        <v>1.505462941876658E-2</v>
      </c>
      <c r="J14" s="12">
        <f>H14*Setup!$C$7</f>
        <v>0.53031931362069007</v>
      </c>
      <c r="K14" s="15">
        <f t="shared" si="1"/>
        <v>7.3781152247324275</v>
      </c>
    </row>
    <row r="15" spans="1:11" x14ac:dyDescent="0.35">
      <c r="A15" s="19">
        <v>2036</v>
      </c>
      <c r="B15" s="11">
        <f>B14*(1+Setup!$B$5)*(1-Setup!$B$2)*(1-Setup!$B$6)</f>
        <v>7.9592097467128555</v>
      </c>
      <c r="C15" s="12">
        <f>B15-Setup!$B$3</f>
        <v>2.3192097467128558</v>
      </c>
      <c r="D15" s="12">
        <f>B15*Setup!$B$8</f>
        <v>1.5122498518754425E-2</v>
      </c>
      <c r="E15" s="12">
        <f>IF(C15&lt;=0,0,C15*Setup!$B$7)</f>
        <v>0.60299453414534254</v>
      </c>
      <c r="F15" s="24">
        <f t="shared" si="0"/>
        <v>7.3410927140487585</v>
      </c>
      <c r="G15" s="11">
        <f>G14*(1+Setup!$C$5)*(1-Setup!$C$2)*(1-Setup!$C$6)</f>
        <v>8.1408030999887941</v>
      </c>
      <c r="H15" s="12">
        <f t="shared" si="2"/>
        <v>2.2570035999887947</v>
      </c>
      <c r="I15" s="12">
        <f>G15*Setup!$C$8</f>
        <v>1.5467525889978708E-2</v>
      </c>
      <c r="J15" s="12">
        <f>H15*Setup!$C$7</f>
        <v>0.58682093599708662</v>
      </c>
      <c r="K15" s="15">
        <f t="shared" si="1"/>
        <v>7.5385146381017298</v>
      </c>
    </row>
    <row r="16" spans="1:11" x14ac:dyDescent="0.35">
      <c r="A16" s="19">
        <v>2037</v>
      </c>
      <c r="B16" s="11">
        <f>B15*(1+Setup!$B$5)*(1-Setup!$B$2)*(1-Setup!$B$6)</f>
        <v>8.1488534592853217</v>
      </c>
      <c r="C16" s="12">
        <f>B16-Setup!$B$3</f>
        <v>2.508853459285322</v>
      </c>
      <c r="D16" s="12">
        <f>B16*Setup!$B$8</f>
        <v>1.5482821572642112E-2</v>
      </c>
      <c r="E16" s="12">
        <f>IF(C16&lt;=0,0,C16*Setup!$B$7)</f>
        <v>0.65230189941418371</v>
      </c>
      <c r="F16" s="24">
        <f t="shared" si="0"/>
        <v>7.4810687382984966</v>
      </c>
      <c r="G16" s="11">
        <f>G15*(1+Setup!$C$5)*(1-Setup!$C$2)*(1-Setup!$C$6)</f>
        <v>8.3640772025467776</v>
      </c>
      <c r="H16" s="12">
        <f t="shared" si="2"/>
        <v>2.4802777025467782</v>
      </c>
      <c r="I16" s="12">
        <f>G16*Setup!$C$8</f>
        <v>1.5891746684838878E-2</v>
      </c>
      <c r="J16" s="12">
        <f>H16*Setup!$C$7</f>
        <v>0.64487220266216239</v>
      </c>
      <c r="K16" s="15">
        <f t="shared" si="1"/>
        <v>7.7033132531997772</v>
      </c>
    </row>
    <row r="17" spans="1:11" x14ac:dyDescent="0.35">
      <c r="A17" s="19">
        <v>2038</v>
      </c>
      <c r="B17" s="11">
        <f>B16*(1+Setup!$B$5)*(1-Setup!$B$2)*(1-Setup!$B$6)</f>
        <v>8.3430158035891751</v>
      </c>
      <c r="C17" s="12">
        <f>B17-Setup!$B$3</f>
        <v>2.7030158035891754</v>
      </c>
      <c r="D17" s="12">
        <f>B17*Setup!$B$8</f>
        <v>1.5851730026819433E-2</v>
      </c>
      <c r="E17" s="12">
        <f>IF(C17&lt;=0,0,C17*Setup!$B$7)</f>
        <v>0.70278410893318566</v>
      </c>
      <c r="F17" s="24">
        <f t="shared" si="0"/>
        <v>7.6243799646291706</v>
      </c>
      <c r="G17" s="11">
        <f>G16*(1+Setup!$C$5)*(1-Setup!$C$2)*(1-Setup!$C$6)</f>
        <v>8.5934749423259014</v>
      </c>
      <c r="H17" s="12">
        <f t="shared" si="2"/>
        <v>2.709675442325902</v>
      </c>
      <c r="I17" s="12">
        <f>G17*Setup!$C$8</f>
        <v>1.6327602390419211E-2</v>
      </c>
      <c r="J17" s="12">
        <f>H17*Setup!$C$7</f>
        <v>0.70451561500473459</v>
      </c>
      <c r="K17" s="15">
        <f t="shared" si="1"/>
        <v>7.8726317249307476</v>
      </c>
    </row>
    <row r="18" spans="1:11" x14ac:dyDescent="0.35">
      <c r="A18" s="19">
        <v>2039</v>
      </c>
      <c r="B18" s="11">
        <f>B17*(1+Setup!$B$5)*(1-Setup!$B$2)*(1-Setup!$B$6)</f>
        <v>8.5418044448480455</v>
      </c>
      <c r="C18" s="12">
        <f>B18-Setup!$B$3</f>
        <v>2.9018044448480458</v>
      </c>
      <c r="D18" s="12">
        <f>B18*Setup!$B$8</f>
        <v>1.6229428445211285E-2</v>
      </c>
      <c r="E18" s="12">
        <f>IF(C18&lt;=0,0,C18*Setup!$B$7)</f>
        <v>0.75446915566049189</v>
      </c>
      <c r="F18" s="24">
        <f t="shared" si="0"/>
        <v>7.7711058607423427</v>
      </c>
      <c r="G18" s="11">
        <f>G17*(1+Setup!$C$5)*(1-Setup!$C$2)*(1-Setup!$C$6)</f>
        <v>8.8291642695379746</v>
      </c>
      <c r="H18" s="12">
        <f t="shared" si="2"/>
        <v>2.9453647695379752</v>
      </c>
      <c r="I18" s="12">
        <f>G18*Setup!$C$8</f>
        <v>1.6775412112122152E-2</v>
      </c>
      <c r="J18" s="12">
        <f>H18*Setup!$C$7</f>
        <v>0.76579484007987353</v>
      </c>
      <c r="K18" s="15">
        <f t="shared" si="1"/>
        <v>8.0465940173459796</v>
      </c>
    </row>
    <row r="19" spans="1:11" x14ac:dyDescent="0.35">
      <c r="A19" s="19">
        <v>2040</v>
      </c>
      <c r="B19" s="11">
        <f>B18*(1+Setup!$B$5)*(1-Setup!$B$2)*(1-Setup!$B$6)</f>
        <v>8.7453296136197292</v>
      </c>
      <c r="C19" s="12">
        <f>B19-Setup!$B$3</f>
        <v>3.1053296136197295</v>
      </c>
      <c r="D19" s="12">
        <f>B19*Setup!$B$8</f>
        <v>1.6616126265877485E-2</v>
      </c>
      <c r="E19" s="12">
        <f>IF(C19&lt;=0,0,C19*Setup!$B$7)</f>
        <v>0.80738569954112971</v>
      </c>
      <c r="F19" s="24">
        <f t="shared" si="0"/>
        <v>7.9213277878127224</v>
      </c>
      <c r="G19" s="11">
        <f>G18*(1+Setup!$C$5)*(1-Setup!$C$2)*(1-Setup!$C$6)</f>
        <v>9.0713177406888512</v>
      </c>
      <c r="H19" s="12">
        <f t="shared" si="2"/>
        <v>3.1875182406888518</v>
      </c>
      <c r="I19" s="12">
        <f>G19*Setup!$C$8</f>
        <v>1.7235503707308818E-2</v>
      </c>
      <c r="J19" s="12">
        <f>H19*Setup!$C$7</f>
        <v>0.82875474257910153</v>
      </c>
      <c r="K19" s="15">
        <f t="shared" si="1"/>
        <v>8.2253274944024408</v>
      </c>
    </row>
    <row r="20" spans="1:11" x14ac:dyDescent="0.35">
      <c r="A20" s="19">
        <v>2041</v>
      </c>
      <c r="B20" s="11">
        <f>B19*(1+Setup!$B$5)*(1-Setup!$B$2)*(1-Setup!$B$6)</f>
        <v>8.953704166920291</v>
      </c>
      <c r="C20" s="12">
        <f>B20-Setup!$B$3</f>
        <v>3.3137041669202913</v>
      </c>
      <c r="D20" s="12">
        <f>B20*Setup!$B$8</f>
        <v>1.7012037917148552E-2</v>
      </c>
      <c r="E20" s="12">
        <f>IF(C20&lt;=0,0,C20*Setup!$B$7)</f>
        <v>0.86156308339927579</v>
      </c>
      <c r="F20" s="24">
        <f t="shared" si="0"/>
        <v>8.0751290456038678</v>
      </c>
      <c r="G20" s="11">
        <f>G19*(1+Setup!$C$5)*(1-Setup!$C$2)*(1-Setup!$C$6)</f>
        <v>9.3201126449131539</v>
      </c>
      <c r="H20" s="12">
        <f t="shared" si="2"/>
        <v>3.4363131449131545</v>
      </c>
      <c r="I20" s="12">
        <f>G20*Setup!$C$8</f>
        <v>1.7708214025334991E-2</v>
      </c>
      <c r="J20" s="12">
        <f>H20*Setup!$C$7</f>
        <v>0.89344141767742025</v>
      </c>
      <c r="K20" s="15">
        <f t="shared" si="1"/>
        <v>8.4089630132103981</v>
      </c>
    </row>
    <row r="21" spans="1:11" x14ac:dyDescent="0.35">
      <c r="A21" s="19">
        <v>2042</v>
      </c>
      <c r="B21" s="11">
        <f>B20*(1+Setup!$B$5)*(1-Setup!$B$2)*(1-Setup!$B$6)</f>
        <v>9.1670436508045547</v>
      </c>
      <c r="C21" s="12">
        <f>B21-Setup!$B$3</f>
        <v>3.5270436508045551</v>
      </c>
      <c r="D21" s="12">
        <f>B21*Setup!$B$8</f>
        <v>1.7417382936528655E-2</v>
      </c>
      <c r="E21" s="12">
        <f>IF(C21&lt;=0,0,C21*Setup!$B$7)</f>
        <v>0.91703134920918439</v>
      </c>
      <c r="F21" s="24">
        <f t="shared" si="0"/>
        <v>8.2325949186588421</v>
      </c>
      <c r="G21" s="11">
        <f>G20*(1+Setup!$C$5)*(1-Setup!$C$2)*(1-Setup!$C$6)</f>
        <v>9.5757311337739335</v>
      </c>
      <c r="H21" s="12">
        <f t="shared" si="2"/>
        <v>3.6919316337739341</v>
      </c>
      <c r="I21" s="12">
        <f>G21*Setup!$C$8</f>
        <v>1.8193889154170473E-2</v>
      </c>
      <c r="J21" s="12">
        <f>H21*Setup!$C$7</f>
        <v>0.95990222478122289</v>
      </c>
      <c r="K21" s="15">
        <f t="shared" si="1"/>
        <v>8.5976350198385401</v>
      </c>
    </row>
    <row r="22" spans="1:11" x14ac:dyDescent="0.35">
      <c r="A22" s="19">
        <v>2043</v>
      </c>
      <c r="B22" s="11">
        <f>B21*(1+Setup!$B$5)*(1-Setup!$B$2)*(1-Setup!$B$6)</f>
        <v>9.3854663644377023</v>
      </c>
      <c r="C22" s="12">
        <f>B22-Setup!$B$3</f>
        <v>3.7454663644377026</v>
      </c>
      <c r="D22" s="12">
        <f>B22*Setup!$B$8</f>
        <v>1.7832386092431634E-2</v>
      </c>
      <c r="E22" s="12">
        <f>IF(C22&lt;=0,0,C22*Setup!$B$7)</f>
        <v>0.97382125475380277</v>
      </c>
      <c r="F22" s="24">
        <f t="shared" si="0"/>
        <v>8.3938127235914681</v>
      </c>
      <c r="G22" s="11">
        <f>G21*(1+Setup!$C$5)*(1-Setup!$C$2)*(1-Setup!$C$6)</f>
        <v>9.8383603546222851</v>
      </c>
      <c r="H22" s="12">
        <f t="shared" si="2"/>
        <v>3.9545608546222857</v>
      </c>
      <c r="I22" s="12">
        <f>G22*Setup!$C$8</f>
        <v>1.8692884673782342E-2</v>
      </c>
      <c r="J22" s="12">
        <f>H22*Setup!$C$7</f>
        <v>1.0281858222017943</v>
      </c>
      <c r="K22" s="15">
        <f t="shared" si="1"/>
        <v>8.791481647746707</v>
      </c>
    </row>
    <row r="23" spans="1:11" x14ac:dyDescent="0.35">
      <c r="A23" s="19">
        <v>2044</v>
      </c>
      <c r="B23" s="11">
        <f>B22*(1+Setup!$B$5)*(1-Setup!$B$2)*(1-Setup!$B$6)</f>
        <v>9.6090934256935086</v>
      </c>
      <c r="C23" s="12">
        <f>B23-Setup!$B$3</f>
        <v>3.9690934256935089</v>
      </c>
      <c r="D23" s="12">
        <f>B23*Setup!$B$8</f>
        <v>1.8257277508817667E-2</v>
      </c>
      <c r="E23" s="12">
        <f>IF(C23&lt;=0,0,C23*Setup!$B$7)</f>
        <v>1.0319642906803124</v>
      </c>
      <c r="F23" s="24">
        <f t="shared" si="0"/>
        <v>8.5588718575043785</v>
      </c>
      <c r="G23" s="11">
        <f>G22*(1+Setup!$C$5)*(1-Setup!$C$2)*(1-Setup!$C$6)</f>
        <v>10.10819258761455</v>
      </c>
      <c r="H23" s="12">
        <f t="shared" si="2"/>
        <v>4.2243930876145503</v>
      </c>
      <c r="I23" s="12">
        <f>G23*Setup!$C$8</f>
        <v>1.9205565916467646E-2</v>
      </c>
      <c r="J23" s="12">
        <f>H23*Setup!$C$7</f>
        <v>1.0983422027797831</v>
      </c>
      <c r="K23" s="15">
        <f t="shared" si="1"/>
        <v>8.9906448189182999</v>
      </c>
    </row>
    <row r="24" spans="1:11" x14ac:dyDescent="0.35">
      <c r="A24" s="19">
        <v>2045</v>
      </c>
      <c r="B24" s="11">
        <f>B23*(1+Setup!$B$5)*(1-Setup!$B$2)*(1-Setup!$B$6)</f>
        <v>9.8380488383155722</v>
      </c>
      <c r="C24" s="12">
        <f>B24-Setup!$B$3</f>
        <v>4.1980488383155725</v>
      </c>
      <c r="D24" s="12">
        <f>B24*Setup!$B$8</f>
        <v>1.8692292792799586E-2</v>
      </c>
      <c r="E24" s="12">
        <f>IF(C24&lt;=0,0,C24*Setup!$B$7)</f>
        <v>1.091492697962049</v>
      </c>
      <c r="F24" s="24">
        <f t="shared" si="0"/>
        <v>8.7278638475607231</v>
      </c>
      <c r="G24" s="11">
        <f>G23*(1+Setup!$C$5)*(1-Setup!$C$2)*(1-Setup!$C$6)</f>
        <v>10.385425386487428</v>
      </c>
      <c r="H24" s="12">
        <f t="shared" si="2"/>
        <v>4.501625886487429</v>
      </c>
      <c r="I24" s="12">
        <f>G24*Setup!$C$8</f>
        <v>1.9732308234326115E-2</v>
      </c>
      <c r="J24" s="12">
        <f>H24*Setup!$C$7</f>
        <v>1.1704227304867316</v>
      </c>
      <c r="K24" s="15">
        <f t="shared" si="1"/>
        <v>9.1952703477663711</v>
      </c>
    </row>
    <row r="25" spans="1:11" x14ac:dyDescent="0.35">
      <c r="A25" s="19">
        <v>2046</v>
      </c>
      <c r="B25" s="11">
        <f>B24*(1+Setup!$B$5)*(1-Setup!$B$2)*(1-Setup!$B$6)</f>
        <v>10.072459560678798</v>
      </c>
      <c r="C25" s="12">
        <f>B25-Setup!$B$3</f>
        <v>4.4324595606787982</v>
      </c>
      <c r="D25" s="12">
        <f>B25*Setup!$B$8</f>
        <v>1.9137673165289717E-2</v>
      </c>
      <c r="E25" s="12">
        <f>IF(C25&lt;=0,0,C25*Setup!$B$7)</f>
        <v>1.1524394857764875</v>
      </c>
      <c r="F25" s="24">
        <f t="shared" si="0"/>
        <v>8.9008824017370216</v>
      </c>
      <c r="G25" s="11">
        <f>G24*(1+Setup!$C$5)*(1-Setup!$C$2)*(1-Setup!$C$6)</f>
        <v>10.670261723194068</v>
      </c>
      <c r="H25" s="12">
        <f t="shared" si="2"/>
        <v>4.7864622231940688</v>
      </c>
      <c r="I25" s="12">
        <f>G25*Setup!$C$8</f>
        <v>2.0273497274068731E-2</v>
      </c>
      <c r="J25" s="12">
        <f>H25*Setup!$C$7</f>
        <v>1.244480178030458</v>
      </c>
      <c r="K25" s="15">
        <f t="shared" si="1"/>
        <v>9.4055080478895423</v>
      </c>
    </row>
    <row r="26" spans="1:11" x14ac:dyDescent="0.35">
      <c r="A26" s="19">
        <v>2047</v>
      </c>
      <c r="B26" s="11">
        <f>B25*(1+Setup!$B$5)*(1-Setup!$B$2)*(1-Setup!$B$6)</f>
        <v>10.312455576189263</v>
      </c>
      <c r="C26" s="12">
        <f>B26-Setup!$B$3</f>
        <v>4.6724555761892637</v>
      </c>
      <c r="D26" s="12">
        <f>B26*Setup!$B$8</f>
        <v>1.9593665594759599E-2</v>
      </c>
      <c r="E26" s="12">
        <f>IF(C26&lt;=0,0,C26*Setup!$B$7)</f>
        <v>1.2148384498092086</v>
      </c>
      <c r="F26" s="24">
        <f t="shared" si="0"/>
        <v>9.0780234607852943</v>
      </c>
      <c r="G26" s="11">
        <f>G25*(1+Setup!$C$5)*(1-Setup!$C$2)*(1-Setup!$C$6)</f>
        <v>10.962910136507029</v>
      </c>
      <c r="H26" s="12">
        <f t="shared" si="2"/>
        <v>5.0791106365070293</v>
      </c>
      <c r="I26" s="12">
        <f>G26*Setup!$C$8</f>
        <v>2.0829529259363353E-2</v>
      </c>
      <c r="J26" s="12">
        <f>H26*Setup!$C$7</f>
        <v>1.3205687654918277</v>
      </c>
      <c r="K26" s="15">
        <f t="shared" si="1"/>
        <v>9.6215118417558383</v>
      </c>
    </row>
    <row r="27" spans="1:11" x14ac:dyDescent="0.35">
      <c r="A27" s="19">
        <v>2048</v>
      </c>
      <c r="B27" s="11">
        <f>B26*(1+Setup!$B$5)*(1-Setup!$B$2)*(1-Setup!$B$6)</f>
        <v>10.558169965361486</v>
      </c>
      <c r="C27" s="12">
        <f>B27-Setup!$B$3</f>
        <v>4.9181699653614865</v>
      </c>
      <c r="D27" s="12">
        <f>B27*Setup!$B$8</f>
        <v>2.0060522934186822E-2</v>
      </c>
      <c r="E27" s="12">
        <f>IF(C27&lt;=0,0,C27*Setup!$B$7)</f>
        <v>1.2787241909939866</v>
      </c>
      <c r="F27" s="24">
        <f t="shared" si="0"/>
        <v>9.2593852514333115</v>
      </c>
      <c r="G27" s="11">
        <f>G26*(1+Setup!$C$5)*(1-Setup!$C$2)*(1-Setup!$C$6)</f>
        <v>11.263584884696895</v>
      </c>
      <c r="H27" s="12">
        <f t="shared" si="2"/>
        <v>5.3797853846968957</v>
      </c>
      <c r="I27" s="12">
        <f>G27*Setup!$C$8</f>
        <v>2.1400811280924102E-2</v>
      </c>
      <c r="J27" s="12">
        <f>H27*Setup!$C$7</f>
        <v>1.3987442000211929</v>
      </c>
      <c r="K27" s="15">
        <f t="shared" si="1"/>
        <v>9.843439873394777</v>
      </c>
    </row>
    <row r="28" spans="1:11" x14ac:dyDescent="0.35">
      <c r="A28" s="19">
        <v>2049</v>
      </c>
      <c r="B28" s="11">
        <f>B27*(1+Setup!$B$5)*(1-Setup!$B$2)*(1-Setup!$B$6)</f>
        <v>10.809738979613082</v>
      </c>
      <c r="C28" s="12">
        <f>B28-Setup!$B$3</f>
        <v>5.1697389796130819</v>
      </c>
      <c r="D28" s="12">
        <f>B28*Setup!$B$8</f>
        <v>2.0538504061264853E-2</v>
      </c>
      <c r="E28" s="12">
        <f>IF(C28&lt;=0,0,C28*Setup!$B$7)</f>
        <v>1.3441321346994013</v>
      </c>
      <c r="F28" s="24">
        <f t="shared" si="0"/>
        <v>9.4450683408524156</v>
      </c>
      <c r="G28" s="11">
        <f>G27*(1+Setup!$C$5)*(1-Setup!$C$2)*(1-Setup!$C$6)</f>
        <v>11.572506102398354</v>
      </c>
      <c r="H28" s="12">
        <f t="shared" si="2"/>
        <v>5.6887066023983541</v>
      </c>
      <c r="I28" s="12">
        <f>G28*Setup!$C$8</f>
        <v>2.1987761594556871E-2</v>
      </c>
      <c r="J28" s="12">
        <f>H28*Setup!$C$7</f>
        <v>1.4790637166235721</v>
      </c>
      <c r="K28" s="15">
        <f t="shared" si="1"/>
        <v>10.071454624180223</v>
      </c>
    </row>
    <row r="29" spans="1:11" x14ac:dyDescent="0.35">
      <c r="A29" s="19">
        <v>2050</v>
      </c>
      <c r="B29" s="11">
        <f>B28*(1+Setup!$B$5)*(1-Setup!$B$2)*(1-Setup!$B$6)</f>
        <v>11.067302116817721</v>
      </c>
      <c r="C29" s="12">
        <f>B29-Setup!$B$3</f>
        <v>5.4273021168177218</v>
      </c>
      <c r="D29" s="12">
        <f>B29*Setup!$B$8</f>
        <v>2.102787402195367E-2</v>
      </c>
      <c r="E29" s="12">
        <f>IF(C29&lt;=0,0,C29*Setup!$B$7)</f>
        <v>1.4110985503726077</v>
      </c>
      <c r="F29" s="24">
        <f t="shared" si="0"/>
        <v>9.6351756924231609</v>
      </c>
      <c r="G29" s="11">
        <f>G28*(1+Setup!$C$5)*(1-Setup!$C$2)*(1-Setup!$C$6)</f>
        <v>11.889899961778557</v>
      </c>
      <c r="H29" s="12">
        <f t="shared" si="2"/>
        <v>6.0061004617785576</v>
      </c>
      <c r="I29" s="12">
        <f>G29*Setup!$C$8</f>
        <v>2.2590809927379257E-2</v>
      </c>
      <c r="J29" s="12">
        <f>H29*Setup!$C$7</f>
        <v>1.561586120062425</v>
      </c>
      <c r="K29" s="15">
        <f t="shared" si="1"/>
        <v>10.305723031788752</v>
      </c>
    </row>
    <row r="30" spans="1:11" x14ac:dyDescent="0.35">
      <c r="A30" s="19">
        <v>2051</v>
      </c>
      <c r="B30" s="11">
        <f>B29*(1+Setup!$B$5)*(1-Setup!$B$2)*(1-Setup!$B$6)</f>
        <v>11.331002198658288</v>
      </c>
      <c r="C30" s="12">
        <f>B30-Setup!$B$3</f>
        <v>5.6910021986582882</v>
      </c>
      <c r="D30" s="12">
        <f>B30*Setup!$B$8</f>
        <v>2.1528904177450747E-2</v>
      </c>
      <c r="E30" s="12">
        <f>IF(C30&lt;=0,0,C30*Setup!$B$7)</f>
        <v>1.4796605716511551</v>
      </c>
      <c r="F30" s="24">
        <f t="shared" si="0"/>
        <v>9.829812722829681</v>
      </c>
      <c r="G30" s="11">
        <f>G29*(1+Setup!$C$5)*(1-Setup!$C$2)*(1-Setup!$C$6)</f>
        <v>12.215998838125776</v>
      </c>
      <c r="H30" s="12">
        <f t="shared" si="2"/>
        <v>6.3321993381257764</v>
      </c>
      <c r="I30" s="12">
        <f>G30*Setup!$C$8</f>
        <v>2.3210397792438973E-2</v>
      </c>
      <c r="J30" s="12">
        <f>H30*Setup!$C$7</f>
        <v>1.646371827912702</v>
      </c>
      <c r="K30" s="15">
        <f t="shared" si="1"/>
        <v>10.546416612420634</v>
      </c>
    </row>
    <row r="31" spans="1:11" x14ac:dyDescent="0.35">
      <c r="A31" s="19">
        <v>2052</v>
      </c>
      <c r="B31" s="11">
        <f>B30*(1+Setup!$B$5)*(1-Setup!$B$2)*(1-Setup!$B$6)</f>
        <v>11.600985449823115</v>
      </c>
      <c r="C31" s="12">
        <f>B31-Setup!$B$3</f>
        <v>5.9609854498231156</v>
      </c>
      <c r="D31" s="12">
        <f>B31*Setup!$B$8</f>
        <v>2.204187235466392E-2</v>
      </c>
      <c r="E31" s="12">
        <f>IF(C31&lt;=0,0,C31*Setup!$B$7)</f>
        <v>1.5498562169540102</v>
      </c>
      <c r="F31" s="24">
        <f t="shared" si="0"/>
        <v>10.02908736051444</v>
      </c>
      <c r="G31" s="11">
        <f>G30*(1+Setup!$C$5)*(1-Setup!$C$2)*(1-Setup!$C$6)</f>
        <v>12.551041479979581</v>
      </c>
      <c r="H31" s="12">
        <f t="shared" si="2"/>
        <v>6.6672419799795817</v>
      </c>
      <c r="I31" s="12">
        <f>G31*Setup!$C$8</f>
        <v>2.3846978811961204E-2</v>
      </c>
      <c r="J31" s="12">
        <f>H31*Setup!$C$7</f>
        <v>1.7334829147946913</v>
      </c>
      <c r="K31" s="15">
        <f t="shared" si="1"/>
        <v>10.793711586372927</v>
      </c>
    </row>
    <row r="32" spans="1:11" x14ac:dyDescent="0.35">
      <c r="A32" s="19">
        <v>2053</v>
      </c>
      <c r="B32" s="11">
        <f>B31*(1+Setup!$B$5)*(1-Setup!$B$2)*(1-Setup!$B$6)</f>
        <v>11.877401579089243</v>
      </c>
      <c r="C32" s="12">
        <f>B32-Setup!$B$3</f>
        <v>6.2374015790892434</v>
      </c>
      <c r="D32" s="12">
        <f>B32*Setup!$B$8</f>
        <v>2.256706300026956E-2</v>
      </c>
      <c r="E32" s="12">
        <f>IF(C32&lt;=0,0,C32*Setup!$B$7)</f>
        <v>1.6217244105632034</v>
      </c>
      <c r="F32" s="24">
        <f t="shared" si="0"/>
        <v>10.233110105525769</v>
      </c>
      <c r="G32" s="11">
        <f>G31*(1+Setup!$C$5)*(1-Setup!$C$2)*(1-Setup!$C$6)</f>
        <v>12.895273183927108</v>
      </c>
      <c r="H32" s="12">
        <f t="shared" si="2"/>
        <v>7.0114736839271083</v>
      </c>
      <c r="I32" s="12">
        <f>G32*Setup!$C$8</f>
        <v>2.4501019049461503E-2</v>
      </c>
      <c r="J32" s="12">
        <f>H32*Setup!$C$7</f>
        <v>1.8229831578210483</v>
      </c>
      <c r="K32" s="15">
        <f t="shared" si="1"/>
        <v>11.047789007056599</v>
      </c>
    </row>
    <row r="33" spans="1:11" x14ac:dyDescent="0.35">
      <c r="A33" s="19">
        <v>2054</v>
      </c>
      <c r="B33" s="11">
        <f>B32*(1+Setup!$B$5)*(1-Setup!$B$2)*(1-Setup!$B$6)</f>
        <v>12.160403862337629</v>
      </c>
      <c r="C33" s="12">
        <f>B33-Setup!$B$3</f>
        <v>6.5204038623376297</v>
      </c>
      <c r="D33" s="12">
        <f>B33*Setup!$B$8</f>
        <v>2.3104767338441495E-2</v>
      </c>
      <c r="E33" s="12">
        <f>IF(C33&lt;=0,0,C33*Setup!$B$7)</f>
        <v>1.6953050042077837</v>
      </c>
      <c r="F33" s="24">
        <f t="shared" si="0"/>
        <v>10.441994090791404</v>
      </c>
      <c r="G33" s="11">
        <f>G32*(1+Setup!$C$5)*(1-Setup!$C$2)*(1-Setup!$C$6)</f>
        <v>13.248945974193379</v>
      </c>
      <c r="H33" s="12">
        <f t="shared" si="2"/>
        <v>7.3651464741933799</v>
      </c>
      <c r="I33" s="12">
        <f>G33*Setup!$C$8</f>
        <v>2.5172997350967421E-2</v>
      </c>
      <c r="J33" s="12">
        <f>H33*Setup!$C$7</f>
        <v>1.9149380832902789</v>
      </c>
      <c r="K33" s="15">
        <f t="shared" si="1"/>
        <v>11.308834893552133</v>
      </c>
    </row>
    <row r="34" spans="1:11" x14ac:dyDescent="0.35">
      <c r="A34" s="19">
        <v>2055</v>
      </c>
      <c r="B34" s="11">
        <f>B33*(1+Setup!$B$5)*(1-Setup!$B$2)*(1-Setup!$B$6)</f>
        <v>12.450149227546367</v>
      </c>
      <c r="C34" s="12">
        <f>B34-Setup!$B$3</f>
        <v>6.8101492275463675</v>
      </c>
      <c r="D34" s="12">
        <f>B34*Setup!$B$8</f>
        <v>2.3655283532338096E-2</v>
      </c>
      <c r="E34" s="12">
        <f>IF(C34&lt;=0,0,C34*Setup!$B$7)</f>
        <v>1.7706387991620556</v>
      </c>
      <c r="F34" s="24">
        <f t="shared" si="0"/>
        <v>10.655855144851973</v>
      </c>
      <c r="G34" s="11">
        <f>G33*(1+Setup!$C$5)*(1-Setup!$C$2)*(1-Setup!$C$6)</f>
        <v>13.612318787157163</v>
      </c>
      <c r="H34" s="12">
        <f t="shared" si="2"/>
        <v>7.7285192871571633</v>
      </c>
      <c r="I34" s="12">
        <f>G34*Setup!$C$8</f>
        <v>2.5863405695598609E-2</v>
      </c>
      <c r="J34" s="12">
        <f>H34*Setup!$C$7</f>
        <v>2.0094150146608625</v>
      </c>
      <c r="K34" s="15">
        <f t="shared" si="1"/>
        <v>11.577040366800702</v>
      </c>
    </row>
    <row r="35" spans="1:11" x14ac:dyDescent="0.35">
      <c r="A35" s="19">
        <v>2056</v>
      </c>
      <c r="B35" s="11">
        <f>B34*(1+Setup!$B$5)*(1-Setup!$B$2)*(1-Setup!$B$6)</f>
        <v>12.746798341809029</v>
      </c>
      <c r="C35" s="12">
        <f>B35-Setup!$B$3</f>
        <v>7.1067983418090295</v>
      </c>
      <c r="D35" s="12">
        <f>B35*Setup!$B$8</f>
        <v>2.4218916849437156E-2</v>
      </c>
      <c r="E35" s="12">
        <f>IF(C35&lt;=0,0,C35*Setup!$B$7)</f>
        <v>1.8477675688703477</v>
      </c>
      <c r="F35" s="24">
        <f t="shared" ref="F35:F66" si="3">B35-D35-E35</f>
        <v>10.874811856089245</v>
      </c>
      <c r="G35" s="11">
        <f>G34*(1+Setup!$C$5)*(1-Setup!$C$2)*(1-Setup!$C$6)</f>
        <v>13.985657660927474</v>
      </c>
      <c r="H35" s="12">
        <f t="shared" si="2"/>
        <v>8.101858160927474</v>
      </c>
      <c r="I35" s="12">
        <f>G35*Setup!$C$8</f>
        <v>2.65727495557622E-2</v>
      </c>
      <c r="J35" s="12">
        <f>H35*Setup!$C$7</f>
        <v>2.1064831218411433</v>
      </c>
      <c r="K35" s="15">
        <f t="shared" si="1"/>
        <v>11.852601789530567</v>
      </c>
    </row>
    <row r="36" spans="1:11" x14ac:dyDescent="0.35">
      <c r="A36" s="19">
        <v>2057</v>
      </c>
      <c r="B36" s="11">
        <f>B35*(1+Setup!$B$5)*(1-Setup!$B$2)*(1-Setup!$B$6)</f>
        <v>13.050515700426393</v>
      </c>
      <c r="C36" s="12">
        <f>B36-Setup!$B$3</f>
        <v>7.4105157004263935</v>
      </c>
      <c r="D36" s="12">
        <f>B36*Setup!$B$8</f>
        <v>2.4795979830810146E-2</v>
      </c>
      <c r="E36" s="12">
        <f>IF(C36&lt;=0,0,C36*Setup!$B$7)</f>
        <v>1.9267340821108623</v>
      </c>
      <c r="F36" s="24">
        <f t="shared" si="3"/>
        <v>11.098985638484722</v>
      </c>
      <c r="G36" s="11">
        <f>G35*(1+Setup!$C$5)*(1-Setup!$C$2)*(1-Setup!$C$6)</f>
        <v>14.369235930119498</v>
      </c>
      <c r="H36" s="12">
        <f t="shared" si="2"/>
        <v>8.4854364301194991</v>
      </c>
      <c r="I36" s="12">
        <f>G36*Setup!$C$8</f>
        <v>2.7301548267227044E-2</v>
      </c>
      <c r="J36" s="12">
        <f>H36*Setup!$C$7</f>
        <v>2.2062134718310698</v>
      </c>
      <c r="K36" s="15">
        <f t="shared" si="1"/>
        <v>12.135720910021201</v>
      </c>
    </row>
    <row r="37" spans="1:11" x14ac:dyDescent="0.35">
      <c r="A37" s="19">
        <v>2058</v>
      </c>
      <c r="B37" s="11">
        <f>B36*(1+Setup!$B$5)*(1-Setup!$B$2)*(1-Setup!$B$6)</f>
        <v>13.36146971812096</v>
      </c>
      <c r="C37" s="12">
        <f>B37-Setup!$B$3</f>
        <v>7.7214697181209599</v>
      </c>
      <c r="D37" s="12">
        <f>B37*Setup!$B$8</f>
        <v>2.5386792464429823E-2</v>
      </c>
      <c r="E37" s="12">
        <f>IF(C37&lt;=0,0,C37*Setup!$B$7)</f>
        <v>2.0075821267114495</v>
      </c>
      <c r="F37" s="24">
        <f t="shared" si="3"/>
        <v>11.328500798945081</v>
      </c>
      <c r="G37" s="11">
        <f>G36*(1+Setup!$C$5)*(1-Setup!$C$2)*(1-Setup!$C$6)</f>
        <v>14.763334425972539</v>
      </c>
      <c r="H37" s="12">
        <f t="shared" si="2"/>
        <v>8.8795349259725391</v>
      </c>
      <c r="I37" s="12">
        <f>G37*Setup!$C$8</f>
        <v>2.8050335409347826E-2</v>
      </c>
      <c r="J37" s="12">
        <f>H37*Setup!$C$7</f>
        <v>2.3086790807528601</v>
      </c>
      <c r="K37" s="15">
        <f t="shared" si="1"/>
        <v>12.426605009810331</v>
      </c>
    </row>
    <row r="38" spans="1:11" x14ac:dyDescent="0.35">
      <c r="A38" s="19">
        <v>2059</v>
      </c>
      <c r="B38" s="11">
        <f>B37*(1+Setup!$B$5)*(1-Setup!$B$2)*(1-Setup!$B$6)</f>
        <v>13.679832822424817</v>
      </c>
      <c r="C38" s="12">
        <f>B38-Setup!$B$3</f>
        <v>8.0398328224248168</v>
      </c>
      <c r="D38" s="12">
        <f>B38*Setup!$B$8</f>
        <v>2.5991682362607151E-2</v>
      </c>
      <c r="E38" s="12">
        <f>IF(C38&lt;=0,0,C38*Setup!$B$7)</f>
        <v>2.0903565338304526</v>
      </c>
      <c r="F38" s="24">
        <f t="shared" si="3"/>
        <v>11.563484606231757</v>
      </c>
      <c r="G38" s="11">
        <f>G37*(1+Setup!$C$5)*(1-Setup!$C$2)*(1-Setup!$C$6)</f>
        <v>15.168241681956525</v>
      </c>
      <c r="H38" s="12">
        <f t="shared" si="2"/>
        <v>9.2844421819565248</v>
      </c>
      <c r="I38" s="12">
        <f>G38*Setup!$C$8</f>
        <v>2.8819659195717398E-2</v>
      </c>
      <c r="J38" s="12">
        <f>H38*Setup!$C$7</f>
        <v>2.4139549673086966</v>
      </c>
      <c r="K38" s="15">
        <f t="shared" si="1"/>
        <v>12.725467055452111</v>
      </c>
    </row>
    <row r="39" spans="1:11" x14ac:dyDescent="0.35">
      <c r="A39" s="19">
        <v>2060</v>
      </c>
      <c r="B39" s="11">
        <f>B38*(1+Setup!$B$5)*(1-Setup!$B$2)*(1-Setup!$B$6)</f>
        <v>14.005781549292678</v>
      </c>
      <c r="C39" s="12">
        <f>B39-Setup!$B$3</f>
        <v>8.3657815492926773</v>
      </c>
      <c r="D39" s="12">
        <f>B39*Setup!$B$8</f>
        <v>2.6610984943656088E-2</v>
      </c>
      <c r="E39" s="12">
        <f>IF(C39&lt;=0,0,C39*Setup!$B$7)</f>
        <v>2.1751032028160964</v>
      </c>
      <c r="F39" s="24">
        <f t="shared" si="3"/>
        <v>11.804067361532926</v>
      </c>
      <c r="G39" s="11">
        <f>G38*(1+Setup!$C$5)*(1-Setup!$C$2)*(1-Setup!$C$6)</f>
        <v>15.584254145017582</v>
      </c>
      <c r="H39" s="12">
        <f t="shared" si="2"/>
        <v>9.700454645017583</v>
      </c>
      <c r="I39" s="12">
        <f>G39*Setup!$C$8</f>
        <v>2.9610082875533406E-2</v>
      </c>
      <c r="J39" s="12">
        <f>H39*Setup!$C$7</f>
        <v>2.5221182077045716</v>
      </c>
      <c r="K39" s="15">
        <f t="shared" si="1"/>
        <v>13.032525854437477</v>
      </c>
    </row>
    <row r="40" spans="1:11" x14ac:dyDescent="0.35">
      <c r="A40" s="19">
        <v>2061</v>
      </c>
      <c r="B40" s="11">
        <f>B39*(1+Setup!$B$5)*(1-Setup!$B$2)*(1-Setup!$B$6)</f>
        <v>14.339496640993053</v>
      </c>
      <c r="C40" s="12">
        <f>B40-Setup!$B$3</f>
        <v>8.6994966409930541</v>
      </c>
      <c r="D40" s="12">
        <f>B40*Setup!$B$8</f>
        <v>2.7245043617886801E-2</v>
      </c>
      <c r="E40" s="12">
        <f>IF(C40&lt;=0,0,C40*Setup!$B$7)</f>
        <v>2.2618691266581941</v>
      </c>
      <c r="F40" s="24">
        <f t="shared" si="3"/>
        <v>12.050382470716972</v>
      </c>
      <c r="G40" s="11">
        <f>G39*(1+Setup!$C$5)*(1-Setup!$C$2)*(1-Setup!$C$6)</f>
        <v>16.011676392617346</v>
      </c>
      <c r="H40" s="12">
        <f t="shared" si="2"/>
        <v>10.127876892617348</v>
      </c>
      <c r="I40" s="12">
        <f>G40*Setup!$C$8</f>
        <v>3.0422185145972957E-2</v>
      </c>
      <c r="J40" s="12">
        <f>H40*Setup!$C$7</f>
        <v>2.6332479920805105</v>
      </c>
      <c r="K40" s="15">
        <f t="shared" si="1"/>
        <v>13.348006215390862</v>
      </c>
    </row>
    <row r="41" spans="1:11" x14ac:dyDescent="0.35">
      <c r="A41" s="19">
        <v>2062</v>
      </c>
      <c r="B41" s="11">
        <f>B40*(1+Setup!$B$5)*(1-Setup!$B$2)*(1-Setup!$B$6)</f>
        <v>14.681163146331905</v>
      </c>
      <c r="C41" s="12">
        <f>B41-Setup!$B$3</f>
        <v>9.041163146331904</v>
      </c>
      <c r="D41" s="12">
        <f>B41*Setup!$B$8</f>
        <v>2.7894209978030618E-2</v>
      </c>
      <c r="E41" s="12">
        <f>IF(C41&lt;=0,0,C41*Setup!$B$7)</f>
        <v>2.350702418046295</v>
      </c>
      <c r="F41" s="24">
        <f t="shared" si="3"/>
        <v>12.302566518307579</v>
      </c>
      <c r="G41" s="11">
        <f>G40*(1+Setup!$C$5)*(1-Setup!$C$2)*(1-Setup!$C$6)</f>
        <v>16.450821355724905</v>
      </c>
      <c r="H41" s="12">
        <f t="shared" si="2"/>
        <v>10.567021855724906</v>
      </c>
      <c r="I41" s="12">
        <f>G41*Setup!$C$8</f>
        <v>3.1256560575877321E-2</v>
      </c>
      <c r="J41" s="12">
        <f>H41*Setup!$C$7</f>
        <v>2.7474256824884757</v>
      </c>
      <c r="K41" s="15">
        <f t="shared" si="1"/>
        <v>13.672139112660552</v>
      </c>
    </row>
    <row r="42" spans="1:11" x14ac:dyDescent="0.35">
      <c r="A42" s="19">
        <v>2063</v>
      </c>
      <c r="B42" s="11">
        <f>B41*(1+Setup!$B$5)*(1-Setup!$B$2)*(1-Setup!$B$6)</f>
        <v>15.030970523264308</v>
      </c>
      <c r="C42" s="12">
        <f>B42-Setup!$B$3</f>
        <v>9.3909705232643077</v>
      </c>
      <c r="D42" s="12">
        <f>B42*Setup!$B$8</f>
        <v>2.8558843994202186E-2</v>
      </c>
      <c r="E42" s="12">
        <f>IF(C42&lt;=0,0,C42*Setup!$B$7)</f>
        <v>2.4416523360487199</v>
      </c>
      <c r="F42" s="24">
        <f t="shared" si="3"/>
        <v>12.560759343221385</v>
      </c>
      <c r="G42" s="11">
        <f>G41*(1+Setup!$C$5)*(1-Setup!$C$2)*(1-Setup!$C$6)</f>
        <v>16.902010547924657</v>
      </c>
      <c r="H42" s="12">
        <f t="shared" si="2"/>
        <v>11.018211047924659</v>
      </c>
      <c r="I42" s="12">
        <f>G42*Setup!$C$8</f>
        <v>3.2113820041056847E-2</v>
      </c>
      <c r="J42" s="12">
        <f>H42*Setup!$C$7</f>
        <v>2.8647348724604114</v>
      </c>
      <c r="K42" s="15">
        <f t="shared" si="1"/>
        <v>14.005161855423188</v>
      </c>
    </row>
    <row r="43" spans="1:11" x14ac:dyDescent="0.35">
      <c r="A43" s="19">
        <v>2064</v>
      </c>
      <c r="B43" s="11">
        <f>B42*(1+Setup!$B$5)*(1-Setup!$B$2)*(1-Setup!$B$6)</f>
        <v>15.38911274395103</v>
      </c>
      <c r="C43" s="12">
        <f>B43-Setup!$B$3</f>
        <v>9.7491127439510308</v>
      </c>
      <c r="D43" s="12">
        <f>B43*Setup!$B$8</f>
        <v>2.9239314213506958E-2</v>
      </c>
      <c r="E43" s="12">
        <f>IF(C43&lt;=0,0,C43*Setup!$B$7)</f>
        <v>2.534769313427268</v>
      </c>
      <c r="F43" s="24">
        <f t="shared" si="3"/>
        <v>12.825104116310253</v>
      </c>
      <c r="G43" s="11">
        <f>G42*(1+Setup!$C$5)*(1-Setup!$C$2)*(1-Setup!$C$6)</f>
        <v>17.36557430080779</v>
      </c>
      <c r="H43" s="12">
        <f t="shared" si="2"/>
        <v>11.481774800807791</v>
      </c>
      <c r="I43" s="12">
        <f>G43*Setup!$C$8</f>
        <v>3.2994591171534804E-2</v>
      </c>
      <c r="J43" s="12">
        <f>H43*Setup!$C$7</f>
        <v>2.9852614482100259</v>
      </c>
      <c r="K43" s="15">
        <f t="shared" si="1"/>
        <v>14.347318261426231</v>
      </c>
    </row>
    <row r="44" spans="1:11" x14ac:dyDescent="0.35">
      <c r="A44" s="19">
        <v>2065</v>
      </c>
      <c r="B44" s="11">
        <f>B43*(1+Setup!$B$5)*(1-Setup!$B$2)*(1-Setup!$B$6)</f>
        <v>15.755788402318299</v>
      </c>
      <c r="C44" s="12">
        <f>B44-Setup!$B$3</f>
        <v>10.115788402318298</v>
      </c>
      <c r="D44" s="12">
        <f>B44*Setup!$B$8</f>
        <v>2.9935997964404767E-2</v>
      </c>
      <c r="E44" s="12">
        <f>IF(C44&lt;=0,0,C44*Setup!$B$7)</f>
        <v>2.6301049846027578</v>
      </c>
      <c r="F44" s="24">
        <f t="shared" si="3"/>
        <v>13.095747419751136</v>
      </c>
      <c r="G44" s="11">
        <f>G43*(1+Setup!$C$5)*(1-Setup!$C$2)*(1-Setup!$C$6)</f>
        <v>17.841852005819739</v>
      </c>
      <c r="H44" s="12">
        <f t="shared" si="2"/>
        <v>11.95805250581974</v>
      </c>
      <c r="I44" s="12">
        <f>G44*Setup!$C$8</f>
        <v>3.3899518811057502E-2</v>
      </c>
      <c r="J44" s="12">
        <f>H44*Setup!$C$7</f>
        <v>3.1090936515131324</v>
      </c>
      <c r="K44" s="15">
        <f t="shared" si="1"/>
        <v>14.698858835495548</v>
      </c>
    </row>
    <row r="45" spans="1:11" x14ac:dyDescent="0.35">
      <c r="A45" s="19">
        <v>2066</v>
      </c>
      <c r="B45" s="11">
        <f>B44*(1+Setup!$B$5)*(1-Setup!$B$2)*(1-Setup!$B$6)</f>
        <v>16.131200824180389</v>
      </c>
      <c r="C45" s="12">
        <f>B45-Setup!$B$3</f>
        <v>10.491200824180389</v>
      </c>
      <c r="D45" s="12">
        <f>B45*Setup!$B$8</f>
        <v>3.0649281565942741E-2</v>
      </c>
      <c r="E45" s="12">
        <f>IF(C45&lt;=0,0,C45*Setup!$B$7)</f>
        <v>2.727712214286901</v>
      </c>
      <c r="F45" s="24">
        <f t="shared" si="3"/>
        <v>13.372839328327546</v>
      </c>
      <c r="G45" s="11">
        <f>G44*(1+Setup!$C$5)*(1-Setup!$C$2)*(1-Setup!$C$6)</f>
        <v>18.331192362740698</v>
      </c>
      <c r="H45" s="12">
        <f t="shared" si="2"/>
        <v>12.447392862740699</v>
      </c>
      <c r="I45" s="12">
        <f>G45*Setup!$C$8</f>
        <v>3.4829265489207326E-2</v>
      </c>
      <c r="J45" s="12">
        <f>H45*Setup!$C$7</f>
        <v>3.2363221443125818</v>
      </c>
      <c r="K45" s="15">
        <f t="shared" si="1"/>
        <v>15.060040952938909</v>
      </c>
    </row>
    <row r="46" spans="1:11" x14ac:dyDescent="0.35">
      <c r="A46" s="19">
        <v>2067</v>
      </c>
      <c r="B46" s="11">
        <f>B45*(1+Setup!$B$5)*(1-Setup!$B$2)*(1-Setup!$B$6)</f>
        <v>16.515558179986101</v>
      </c>
      <c r="C46" s="12">
        <f>B46-Setup!$B$3</f>
        <v>10.875558179986101</v>
      </c>
      <c r="D46" s="12">
        <f>B46*Setup!$B$8</f>
        <v>3.1379560541973592E-2</v>
      </c>
      <c r="E46" s="12">
        <f>IF(C46&lt;=0,0,C46*Setup!$B$7)</f>
        <v>2.8276451267963862</v>
      </c>
      <c r="F46" s="24">
        <f t="shared" si="3"/>
        <v>13.656533492647739</v>
      </c>
      <c r="G46" s="11">
        <f>G45*(1+Setup!$C$5)*(1-Setup!$C$2)*(1-Setup!$C$6)</f>
        <v>18.833953634981064</v>
      </c>
      <c r="H46" s="12">
        <f t="shared" si="2"/>
        <v>12.950154134981066</v>
      </c>
      <c r="I46" s="12">
        <f>G46*Setup!$C$8</f>
        <v>3.578451190646402E-2</v>
      </c>
      <c r="J46" s="12">
        <f>H46*Setup!$C$7</f>
        <v>3.3670400750950771</v>
      </c>
      <c r="K46" s="15">
        <f t="shared" si="1"/>
        <v>15.431129047979525</v>
      </c>
    </row>
    <row r="47" spans="1:11" x14ac:dyDescent="0.35">
      <c r="A47" s="19">
        <v>2068</v>
      </c>
      <c r="B47" s="11">
        <f>B46*(1+Setup!$B$5)*(1-Setup!$B$2)*(1-Setup!$B$6)</f>
        <v>16.909073600251617</v>
      </c>
      <c r="C47" s="12">
        <f>B47-Setup!$B$3</f>
        <v>11.269073600251616</v>
      </c>
      <c r="D47" s="12">
        <f>B47*Setup!$B$8</f>
        <v>3.2127239840478071E-2</v>
      </c>
      <c r="E47" s="12">
        <f>IF(C47&lt;=0,0,C47*Setup!$B$7)</f>
        <v>2.9299591360654205</v>
      </c>
      <c r="F47" s="24">
        <f t="shared" si="3"/>
        <v>13.946987224345719</v>
      </c>
      <c r="G47" s="11">
        <f>G46*(1+Setup!$C$5)*(1-Setup!$C$2)*(1-Setup!$C$6)</f>
        <v>19.350503911878786</v>
      </c>
      <c r="H47" s="12">
        <f t="shared" si="2"/>
        <v>13.466704411878787</v>
      </c>
      <c r="I47" s="12">
        <f>G47*Setup!$C$8</f>
        <v>3.676595743256969E-2</v>
      </c>
      <c r="J47" s="12">
        <f>H47*Setup!$C$7</f>
        <v>3.5013431470884848</v>
      </c>
      <c r="K47" s="15">
        <f t="shared" si="1"/>
        <v>15.81239480735773</v>
      </c>
    </row>
    <row r="48" spans="1:11" x14ac:dyDescent="0.35">
      <c r="A48" s="19">
        <v>2069</v>
      </c>
      <c r="B48" s="11">
        <f>B47*(1+Setup!$B$5)*(1-Setup!$B$2)*(1-Setup!$B$6)</f>
        <v>17.311965293743818</v>
      </c>
      <c r="C48" s="12">
        <f>B48-Setup!$B$3</f>
        <v>11.671965293743817</v>
      </c>
      <c r="D48" s="12">
        <f>B48*Setup!$B$8</f>
        <v>3.289273405811325E-2</v>
      </c>
      <c r="E48" s="12">
        <f>IF(C48&lt;=0,0,C48*Setup!$B$7)</f>
        <v>3.0347109763733924</v>
      </c>
      <c r="F48" s="24">
        <f t="shared" si="3"/>
        <v>14.244361583312312</v>
      </c>
      <c r="G48" s="11">
        <f>G47*(1+Setup!$C$5)*(1-Setup!$C$2)*(1-Setup!$C$6)</f>
        <v>19.881221378190606</v>
      </c>
      <c r="H48" s="12">
        <f t="shared" si="2"/>
        <v>13.997421878190607</v>
      </c>
      <c r="I48" s="12">
        <f>G48*Setup!$C$8</f>
        <v>3.7774320618562153E-2</v>
      </c>
      <c r="J48" s="12">
        <f>H48*Setup!$C$7</f>
        <v>3.6393296883295583</v>
      </c>
      <c r="K48" s="15">
        <f t="shared" si="1"/>
        <v>16.204117369242486</v>
      </c>
    </row>
    <row r="49" spans="1:11" x14ac:dyDescent="0.35">
      <c r="A49" s="19">
        <v>2070</v>
      </c>
      <c r="B49" s="11">
        <f>B48*(1+Setup!$B$5)*(1-Setup!$B$2)*(1-Setup!$B$6)</f>
        <v>17.724456668479501</v>
      </c>
      <c r="C49" s="12">
        <f>B49-Setup!$B$3</f>
        <v>12.084456668479501</v>
      </c>
      <c r="D49" s="12">
        <f>B49*Setup!$B$8</f>
        <v>3.3676467670111052E-2</v>
      </c>
      <c r="E49" s="12">
        <f>IF(C49&lt;=0,0,C49*Setup!$B$7)</f>
        <v>3.1419587338046702</v>
      </c>
      <c r="F49" s="24">
        <f t="shared" si="3"/>
        <v>14.548821467004718</v>
      </c>
      <c r="G49" s="11">
        <f>G48*(1+Setup!$C$5)*(1-Setup!$C$2)*(1-Setup!$C$6)</f>
        <v>20.426494590974514</v>
      </c>
      <c r="H49" s="12">
        <f t="shared" si="2"/>
        <v>14.542695090974515</v>
      </c>
      <c r="I49" s="12">
        <f>G49*Setup!$C$8</f>
        <v>3.8810339722851576E-2</v>
      </c>
      <c r="J49" s="12">
        <f>H49*Setup!$C$7</f>
        <v>3.781100723653374</v>
      </c>
      <c r="K49" s="15">
        <f t="shared" si="1"/>
        <v>16.606583527598289</v>
      </c>
    </row>
    <row r="50" spans="1:11" x14ac:dyDescent="0.35">
      <c r="A50" s="19">
        <v>2071</v>
      </c>
      <c r="B50" s="11">
        <f>B49*(1+Setup!$B$5)*(1-Setup!$B$2)*(1-Setup!$B$6)</f>
        <v>18.146776455607675</v>
      </c>
      <c r="C50" s="12">
        <f>B50-Setup!$B$3</f>
        <v>12.506776455607675</v>
      </c>
      <c r="D50" s="12">
        <f>B50*Setup!$B$8</f>
        <v>3.4478875265654581E-2</v>
      </c>
      <c r="E50" s="12">
        <f>IF(C50&lt;=0,0,C50*Setup!$B$7)</f>
        <v>3.2517618784579954</v>
      </c>
      <c r="F50" s="24">
        <f t="shared" si="3"/>
        <v>14.860535701884025</v>
      </c>
      <c r="G50" s="11">
        <f>G49*(1+Setup!$C$5)*(1-Setup!$C$2)*(1-Setup!$C$6)</f>
        <v>20.986722764066137</v>
      </c>
      <c r="H50" s="12">
        <f t="shared" si="2"/>
        <v>15.102923264066138</v>
      </c>
      <c r="I50" s="12">
        <f>G50*Setup!$C$8</f>
        <v>3.9874773251725663E-2</v>
      </c>
      <c r="J50" s="12">
        <f>H50*Setup!$C$7</f>
        <v>3.9267600486571963</v>
      </c>
      <c r="K50" s="15">
        <f t="shared" si="1"/>
        <v>17.020087942157215</v>
      </c>
    </row>
    <row r="51" spans="1:11" x14ac:dyDescent="0.35">
      <c r="A51" s="19">
        <v>2072</v>
      </c>
      <c r="B51" s="11">
        <f>B50*(1+Setup!$B$5)*(1-Setup!$B$2)*(1-Setup!$B$6)</f>
        <v>18.579158836243561</v>
      </c>
      <c r="C51" s="12">
        <f>B51-Setup!$B$3</f>
        <v>12.939158836243561</v>
      </c>
      <c r="D51" s="12">
        <f>B51*Setup!$B$8</f>
        <v>3.5300401788862769E-2</v>
      </c>
      <c r="E51" s="12">
        <f>IF(C51&lt;=0,0,C51*Setup!$B$7)</f>
        <v>3.3641812974233258</v>
      </c>
      <c r="F51" s="24">
        <f t="shared" si="3"/>
        <v>15.179677137031373</v>
      </c>
      <c r="G51" s="11">
        <f>G50*(1+Setup!$C$5)*(1-Setup!$C$2)*(1-Setup!$C$6)</f>
        <v>21.562316060357322</v>
      </c>
      <c r="H51" s="12">
        <f t="shared" si="2"/>
        <v>15.678516560357323</v>
      </c>
      <c r="I51" s="12">
        <f>G51*Setup!$C$8</f>
        <v>4.0968400514678913E-2</v>
      </c>
      <c r="J51" s="12">
        <f>H51*Setup!$C$7</f>
        <v>4.0764143056929045</v>
      </c>
      <c r="K51" s="15">
        <f t="shared" si="1"/>
        <v>17.44493335414974</v>
      </c>
    </row>
    <row r="52" spans="1:11" x14ac:dyDescent="0.35">
      <c r="A52" s="19">
        <v>2073</v>
      </c>
      <c r="B52" s="11">
        <f>B51*(1+Setup!$B$5)*(1-Setup!$B$2)*(1-Setup!$B$6)</f>
        <v>19.021843571324691</v>
      </c>
      <c r="C52" s="12">
        <f>B52-Setup!$B$3</f>
        <v>13.381843571324691</v>
      </c>
      <c r="D52" s="12">
        <f>B52*Setup!$B$8</f>
        <v>3.6141502785516914E-2</v>
      </c>
      <c r="E52" s="12">
        <f>IF(C52&lt;=0,0,C52*Setup!$B$7)</f>
        <v>3.4792793285444197</v>
      </c>
      <c r="F52" s="24">
        <f t="shared" si="3"/>
        <v>15.506422739994756</v>
      </c>
      <c r="G52" s="11">
        <f>G51*(1+Setup!$C$5)*(1-Setup!$C$2)*(1-Setup!$C$6)</f>
        <v>22.153695892090941</v>
      </c>
      <c r="H52" s="12">
        <f t="shared" si="2"/>
        <v>16.269896392090942</v>
      </c>
      <c r="I52" s="12">
        <f>G52*Setup!$C$8</f>
        <v>4.2092022194972788E-2</v>
      </c>
      <c r="J52" s="12">
        <f>H52*Setup!$C$7</f>
        <v>4.2301730619436455</v>
      </c>
      <c r="K52" s="15">
        <f t="shared" si="1"/>
        <v>17.881430807952324</v>
      </c>
    </row>
    <row r="53" spans="1:11" ht="15" thickBot="1" x14ac:dyDescent="0.4">
      <c r="A53" s="20">
        <v>2074</v>
      </c>
      <c r="B53" s="13">
        <f>B52*(1+Setup!$B$5)*(1-Setup!$B$2)*(1-Setup!$B$6)</f>
        <v>19.475076134561078</v>
      </c>
      <c r="C53" s="14">
        <f>B53-Setup!$B$3</f>
        <v>13.835076134561078</v>
      </c>
      <c r="D53" s="14">
        <f>B53*Setup!$B$8</f>
        <v>3.700264465566605E-2</v>
      </c>
      <c r="E53" s="14">
        <f>IF(C53&lt;=0,0,C53*Setup!$B$7)</f>
        <v>3.5971197949858804</v>
      </c>
      <c r="F53" s="25">
        <f t="shared" si="3"/>
        <v>15.840953694919532</v>
      </c>
      <c r="G53" s="13">
        <f>G52*(1+Setup!$C$5)*(1-Setup!$C$2)*(1-Setup!$C$6)</f>
        <v>22.761295229391688</v>
      </c>
      <c r="H53" s="14">
        <f t="shared" si="2"/>
        <v>16.87749572939169</v>
      </c>
      <c r="I53" s="14">
        <f>G53*Setup!$C$8</f>
        <v>4.3246460935844208E-2</v>
      </c>
      <c r="J53" s="14">
        <f>H53*Setup!$C$7</f>
        <v>4.3881488896418395</v>
      </c>
      <c r="K53" s="16">
        <f t="shared" si="1"/>
        <v>18.329899878814004</v>
      </c>
    </row>
    <row r="54" spans="1:11" x14ac:dyDescent="0.35">
      <c r="G54" s="22"/>
    </row>
  </sheetData>
  <mergeCells count="2">
    <mergeCell ref="B1:F1"/>
    <mergeCell ref="G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Setup</vt:lpstr>
      <vt:lpstr>Calcoli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Guifo</dc:creator>
  <cp:lastModifiedBy>Guido</cp:lastModifiedBy>
  <dcterms:created xsi:type="dcterms:W3CDTF">2015-06-05T18:19:34Z</dcterms:created>
  <dcterms:modified xsi:type="dcterms:W3CDTF">2024-01-31T15:16:41Z</dcterms:modified>
</cp:coreProperties>
</file>