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fo\Il mio Drive\Content creation\Video YouTube\"/>
    </mc:Choice>
  </mc:AlternateContent>
  <xr:revisionPtr revIDLastSave="0" documentId="13_ncr:1_{FD224D9C-C416-4E52-BB17-E26522C3929D}" xr6:coauthVersionLast="47" xr6:coauthVersionMax="47" xr10:uidLastSave="{00000000-0000-0000-0000-000000000000}"/>
  <bookViews>
    <workbookView xWindow="-38510" yWindow="-110" windowWidth="38620" windowHeight="21820" activeTab="1" xr2:uid="{6E0A3B31-7E40-4EC6-A308-0B231696AC3F}"/>
  </bookViews>
  <sheets>
    <sheet name="Caratteristiche" sheetId="1" r:id="rId1"/>
    <sheet name="Simulazione rendiment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 s="1"/>
  <c r="D10" i="2" s="1"/>
  <c r="D11" i="2" s="1"/>
  <c r="D12" i="2" s="1"/>
  <c r="D13" i="2" s="1"/>
  <c r="D14" i="2" s="1"/>
  <c r="D15" i="2" s="1"/>
  <c r="D16" i="2" s="1"/>
  <c r="D17" i="2" s="1"/>
  <c r="F8" i="2"/>
  <c r="G8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J17" i="2" s="1"/>
  <c r="J7" i="2"/>
  <c r="G7" i="2"/>
  <c r="H7" i="2"/>
  <c r="I7" i="2"/>
  <c r="F7" i="2"/>
  <c r="C7" i="2"/>
  <c r="D7" i="2"/>
  <c r="E7" i="2"/>
  <c r="B7" i="2"/>
  <c r="D6" i="1"/>
  <c r="E6" i="1"/>
  <c r="F6" i="1"/>
  <c r="C6" i="1"/>
  <c r="J8" i="2" l="1"/>
  <c r="J16" i="2"/>
  <c r="J15" i="2"/>
  <c r="J14" i="2"/>
  <c r="J13" i="2"/>
  <c r="J12" i="2"/>
  <c r="I8" i="2"/>
  <c r="J11" i="2"/>
  <c r="J10" i="2"/>
  <c r="J9" i="2"/>
  <c r="F9" i="2"/>
  <c r="F10" i="2" s="1"/>
  <c r="F11" i="2" s="1"/>
  <c r="F12" i="2" s="1"/>
  <c r="F13" i="2" s="1"/>
  <c r="F14" i="2" s="1"/>
  <c r="F15" i="2" s="1"/>
  <c r="F16" i="2" s="1"/>
  <c r="F17" i="2" s="1"/>
  <c r="D19" i="2"/>
  <c r="D20" i="2" s="1"/>
  <c r="G9" i="2"/>
  <c r="I10" i="2"/>
  <c r="I9" i="2"/>
  <c r="B8" i="2"/>
  <c r="B9" i="2" s="1"/>
  <c r="B10" i="2" s="1"/>
  <c r="E8" i="2"/>
  <c r="C8" i="2" l="1"/>
  <c r="E9" i="2"/>
  <c r="G10" i="2"/>
  <c r="C9" i="2"/>
  <c r="E10" i="2"/>
  <c r="C10" i="2"/>
  <c r="B11" i="2"/>
  <c r="G11" i="2" l="1"/>
  <c r="I11" i="2"/>
  <c r="G12" i="2"/>
  <c r="C11" i="2"/>
  <c r="B12" i="2"/>
  <c r="E11" i="2"/>
  <c r="I12" i="2" l="1"/>
  <c r="G13" i="2"/>
  <c r="E12" i="2"/>
  <c r="C12" i="2"/>
  <c r="B13" i="2"/>
  <c r="I13" i="2" l="1"/>
  <c r="G14" i="2"/>
  <c r="C13" i="2"/>
  <c r="B14" i="2"/>
  <c r="E13" i="2"/>
  <c r="I14" i="2" l="1"/>
  <c r="G15" i="2"/>
  <c r="E14" i="2"/>
  <c r="C14" i="2"/>
  <c r="B15" i="2"/>
  <c r="I15" i="2" l="1"/>
  <c r="G16" i="2"/>
  <c r="B16" i="2"/>
  <c r="C15" i="2"/>
  <c r="E15" i="2"/>
  <c r="I16" i="2" l="1"/>
  <c r="G17" i="2"/>
  <c r="G19" i="2" s="1"/>
  <c r="G20" i="2" s="1"/>
  <c r="F19" i="2"/>
  <c r="F20" i="2" s="1"/>
  <c r="E17" i="2"/>
  <c r="E19" i="2" s="1"/>
  <c r="E20" i="2" s="1"/>
  <c r="E16" i="2"/>
  <c r="C16" i="2"/>
  <c r="B17" i="2"/>
  <c r="C17" i="2" l="1"/>
  <c r="C19" i="2" s="1"/>
  <c r="C20" i="2" s="1"/>
  <c r="B19" i="2"/>
  <c r="B20" i="2" s="1"/>
  <c r="I17" i="2"/>
  <c r="I19" i="2" s="1"/>
  <c r="I20" i="2" s="1"/>
  <c r="H19" i="2"/>
  <c r="H20" i="2" s="1"/>
  <c r="J19" i="2"/>
  <c r="J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Guifo</author>
  </authors>
  <commentList>
    <comment ref="C2" authorId="0" shapeId="0" xr:uid="{54724C68-AFB3-45E5-BA0D-960B1CABA678}">
      <text>
        <r>
          <rPr>
            <b/>
            <sz val="9"/>
            <color indexed="81"/>
            <rFont val="Tahoma"/>
            <charset val="1"/>
          </rPr>
          <t>Disponibilità immediata, già spendibili</t>
        </r>
      </text>
    </comment>
    <comment ref="D2" authorId="0" shapeId="0" xr:uid="{53174479-6560-49CF-B400-DA5FC4E8D286}">
      <text>
        <r>
          <rPr>
            <b/>
            <sz val="9"/>
            <color indexed="81"/>
            <rFont val="Tahoma"/>
            <family val="2"/>
          </rPr>
          <t>Quelli che ci interessano di solito si possono svincolare ma perdete un po' di interessi</t>
        </r>
      </text>
    </comment>
    <comment ref="E2" authorId="0" shapeId="0" xr:uid="{4BC53E55-1242-4938-91EC-04F060BF4094}">
      <text>
        <r>
          <rPr>
            <b/>
            <sz val="9"/>
            <color indexed="81"/>
            <rFont val="Tahoma"/>
            <family val="2"/>
          </rPr>
          <t>Vengono rimborsati ogni anno, sono vendibili a mercato, ma occhio al prezzo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DE5A046B-1715-47FE-9928-3FF186D1963B}">
      <text>
        <r>
          <rPr>
            <b/>
            <sz val="9"/>
            <color indexed="81"/>
            <rFont val="Tahoma"/>
            <family val="2"/>
          </rPr>
          <t>Vendibili a mercato a borse aperte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5AF0CEC3-B912-4030-AFDB-7BE43254E29B}">
      <text>
        <r>
          <rPr>
            <b/>
            <sz val="9"/>
            <color indexed="81"/>
            <rFont val="Tahoma"/>
            <family val="2"/>
          </rPr>
          <t>Nessun interesse, salvo sparute eccezioni</t>
        </r>
      </text>
    </comment>
    <comment ref="D3" authorId="0" shapeId="0" xr:uid="{C7445484-FB38-4AAE-B38D-5F3ABCC296A1}">
      <text>
        <r>
          <rPr>
            <b/>
            <sz val="9"/>
            <color indexed="81"/>
            <rFont val="Tahoma"/>
            <family val="2"/>
          </rPr>
          <t>Buoni rendimenti ma tassazione al 26%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44E77F81-6C9F-4412-9BE2-C586FE2841FE}">
      <text>
        <r>
          <rPr>
            <b/>
            <sz val="9"/>
            <color indexed="81"/>
            <rFont val="Tahoma"/>
            <family val="2"/>
          </rPr>
          <t>Buon rendimento, ma commissioni ogni anno. C.g. 12,5%</t>
        </r>
      </text>
    </comment>
    <comment ref="F3" authorId="0" shapeId="0" xr:uid="{C3FB79A7-DF8E-4A25-85A6-78EC7A923A02}">
      <text>
        <r>
          <rPr>
            <b/>
            <sz val="9"/>
            <color indexed="81"/>
            <rFont val="Tahoma"/>
            <family val="2"/>
          </rPr>
          <t>Poco sotto i BOT di solito, ma commissioni una tantum, composti. C.g. 12,5%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5C22C6FC-AC62-4D09-BEAD-A2773C5FA6CF}">
      <text>
        <r>
          <rPr>
            <b/>
            <sz val="9"/>
            <color indexed="81"/>
            <rFont val="Tahoma"/>
            <family val="2"/>
          </rPr>
          <t>Fondo interbancario europeo</t>
        </r>
      </text>
    </comment>
    <comment ref="D4" authorId="0" shapeId="0" xr:uid="{C73C79E4-95DF-4C0B-A857-8441C58C658F}">
      <text>
        <r>
          <rPr>
            <b/>
            <sz val="9"/>
            <color indexed="81"/>
            <rFont val="Tahoma"/>
            <family val="2"/>
          </rPr>
          <t>Fondo interbancario europeo, come il 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 xr:uid="{2E488425-B6EB-4DC7-944B-18D52B50942B}">
      <text>
        <r>
          <rPr>
            <b/>
            <sz val="9"/>
            <color indexed="81"/>
            <rFont val="Tahoma"/>
            <family val="2"/>
          </rPr>
          <t>L'unica garanzia è la solidità del debito pubblico italiano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 xr:uid="{65352038-D0A5-4F42-AC59-AE3260C6FBBE}">
      <text>
        <r>
          <rPr>
            <b/>
            <sz val="9"/>
            <color indexed="81"/>
            <rFont val="Tahoma"/>
            <family val="2"/>
          </rPr>
          <t>Diversificati, ma c'è anche il rischio emittente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2C099DC5-EE35-4A72-A933-6348F2B5796A}">
      <text>
        <r>
          <rPr>
            <b/>
            <sz val="9"/>
            <color indexed="81"/>
            <rFont val="Tahoma"/>
            <family val="2"/>
          </rPr>
          <t>Nessun'altra operazione da fare</t>
        </r>
      </text>
    </comment>
    <comment ref="D5" authorId="0" shapeId="0" xr:uid="{657E9304-9F23-4AB0-B067-3365F88085B8}">
      <text>
        <r>
          <rPr>
            <b/>
            <sz val="9"/>
            <color indexed="81"/>
            <rFont val="Tahoma"/>
            <family val="2"/>
          </rPr>
          <t>Per mantenere un rendimento ai livelli di mercato, devi aprirne un altro ogni tanto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04E2890B-A23D-48EB-952F-77E8E11BC326}">
      <text>
        <r>
          <rPr>
            <b/>
            <sz val="9"/>
            <color indexed="81"/>
            <rFont val="Tahoma"/>
            <family val="2"/>
          </rPr>
          <t>Vanno acquistati ad ogni scadenza, ogni anno circa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374426EB-C391-41A1-80AA-B5F9F955D027}">
      <text>
        <r>
          <rPr>
            <b/>
            <sz val="9"/>
            <color indexed="81"/>
            <rFont val="Tahoma"/>
            <family val="2"/>
          </rPr>
          <t>Una volta acquistato, il tasso si adegua in automatico col tempo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<sst xmlns="http://schemas.openxmlformats.org/spreadsheetml/2006/main" count="36" uniqueCount="27">
  <si>
    <t>Disponibilità dei fondi</t>
  </si>
  <si>
    <t>Conto corrente</t>
  </si>
  <si>
    <t>Garanzie</t>
  </si>
  <si>
    <t>W</t>
  </si>
  <si>
    <t>TOTALE</t>
  </si>
  <si>
    <t>Conto deposito</t>
  </si>
  <si>
    <t>BOT</t>
  </si>
  <si>
    <t>ETF monetari</t>
  </si>
  <si>
    <t>Rendimento netto</t>
  </si>
  <si>
    <t>Semplicità</t>
  </si>
  <si>
    <t>Nominale</t>
  </si>
  <si>
    <t>Reale</t>
  </si>
  <si>
    <t>Inflazione</t>
  </si>
  <si>
    <t>Bollo cc</t>
  </si>
  <si>
    <t>Imposta bollo</t>
  </si>
  <si>
    <t>ETF monetario</t>
  </si>
  <si>
    <t>Commissioni</t>
  </si>
  <si>
    <t>Tassa cd</t>
  </si>
  <si>
    <t>Tasso CD</t>
  </si>
  <si>
    <t>Tasso BOT</t>
  </si>
  <si>
    <t>Tasso ETF</t>
  </si>
  <si>
    <t>Capitale iniz.</t>
  </si>
  <si>
    <t>Se liquidato</t>
  </si>
  <si>
    <t>Rend. Finale</t>
  </si>
  <si>
    <t>Annualizz.</t>
  </si>
  <si>
    <t>Tassa obb.st.</t>
  </si>
  <si>
    <t>Tasso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</si>
</sst>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72" formatCode="0.0"/>
    <numFmt numFmtId="173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8"/>
      <color theme="1"/>
      <name val="Book Antiqua"/>
      <family val="1"/>
    </font>
    <font>
      <b/>
      <sz val="18"/>
      <color theme="1"/>
      <name val="Book Antiqua"/>
      <family val="1"/>
    </font>
    <font>
      <sz val="10"/>
      <color theme="1"/>
      <name val="Book Antiqua"/>
      <family val="1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E3AB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2" fontId="6" fillId="0" borderId="0" xfId="0" applyNumberFormat="1" applyFont="1" applyAlignment="1">
      <alignment horizontal="center" vertical="center"/>
    </xf>
    <xf numFmtId="9" fontId="0" fillId="0" borderId="0" xfId="0" applyNumberFormat="1"/>
    <xf numFmtId="44" fontId="0" fillId="0" borderId="0" xfId="1" applyFont="1"/>
    <xf numFmtId="173" fontId="0" fillId="0" borderId="0" xfId="0" applyNumberFormat="1"/>
    <xf numFmtId="9" fontId="0" fillId="0" borderId="0" xfId="1" applyNumberFormat="1" applyFont="1"/>
    <xf numFmtId="44" fontId="0" fillId="0" borderId="0" xfId="0" applyNumberFormat="1"/>
    <xf numFmtId="1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/>
    </xf>
    <xf numFmtId="14" fontId="0" fillId="0" borderId="12" xfId="0" applyNumberFormat="1" applyBorder="1"/>
    <xf numFmtId="1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10" fontId="0" fillId="0" borderId="2" xfId="2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3" borderId="5" xfId="0" applyNumberFormat="1" applyFill="1" applyBorder="1" applyAlignment="1">
      <alignment horizontal="center"/>
    </xf>
    <xf numFmtId="10" fontId="0" fillId="5" borderId="1" xfId="2" applyNumberFormat="1" applyFont="1" applyFill="1" applyBorder="1" applyAlignment="1">
      <alignment horizontal="center" vertical="center"/>
    </xf>
    <xf numFmtId="10" fontId="0" fillId="5" borderId="5" xfId="0" applyNumberFormat="1" applyFill="1" applyBorder="1" applyAlignment="1">
      <alignment horizontal="center"/>
    </xf>
    <xf numFmtId="10" fontId="9" fillId="3" borderId="2" xfId="2" applyNumberFormat="1" applyFont="1" applyFill="1" applyBorder="1" applyAlignment="1">
      <alignment horizontal="center" vertical="center"/>
    </xf>
    <xf numFmtId="10" fontId="9" fillId="3" borderId="6" xfId="0" applyNumberFormat="1" applyFont="1" applyFill="1" applyBorder="1" applyAlignment="1">
      <alignment horizontal="center"/>
    </xf>
    <xf numFmtId="10" fontId="9" fillId="5" borderId="2" xfId="2" applyNumberFormat="1" applyFont="1" applyFill="1" applyBorder="1" applyAlignment="1">
      <alignment horizontal="center" vertical="center"/>
    </xf>
    <xf numFmtId="10" fontId="9" fillId="5" borderId="6" xfId="0" applyNumberFormat="1" applyFont="1" applyFill="1" applyBorder="1" applyAlignment="1">
      <alignment horizontal="center"/>
    </xf>
    <xf numFmtId="10" fontId="0" fillId="7" borderId="1" xfId="2" applyNumberFormat="1" applyFont="1" applyFill="1" applyBorder="1" applyAlignment="1">
      <alignment horizontal="center" vertical="center"/>
    </xf>
    <xf numFmtId="10" fontId="9" fillId="7" borderId="2" xfId="2" applyNumberFormat="1" applyFont="1" applyFill="1" applyBorder="1" applyAlignment="1">
      <alignment horizontal="center" vertical="center"/>
    </xf>
    <xf numFmtId="10" fontId="0" fillId="7" borderId="5" xfId="0" applyNumberFormat="1" applyFill="1" applyBorder="1" applyAlignment="1">
      <alignment horizontal="center"/>
    </xf>
    <xf numFmtId="10" fontId="9" fillId="7" borderId="6" xfId="0" applyNumberFormat="1" applyFont="1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 vertical="center"/>
    </xf>
    <xf numFmtId="10" fontId="9" fillId="10" borderId="7" xfId="2" applyNumberFormat="1" applyFont="1" applyFill="1" applyBorder="1" applyAlignment="1">
      <alignment horizontal="center" vertical="center"/>
    </xf>
    <xf numFmtId="10" fontId="0" fillId="10" borderId="5" xfId="0" applyNumberFormat="1" applyFill="1" applyBorder="1" applyAlignment="1">
      <alignment horizontal="center"/>
    </xf>
    <xf numFmtId="10" fontId="9" fillId="10" borderId="8" xfId="0" applyNumberFormat="1" applyFont="1" applyFill="1" applyBorder="1" applyAlignment="1">
      <alignment horizontal="center"/>
    </xf>
    <xf numFmtId="44" fontId="9" fillId="0" borderId="4" xfId="0" applyNumberFormat="1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44" fontId="9" fillId="0" borderId="0" xfId="0" applyNumberFormat="1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colors>
    <mruColors>
      <color rgb="FFFFE3AB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3C23-E353-4BF0-A984-45C44E19F040}">
  <dimension ref="A1:F6"/>
  <sheetViews>
    <sheetView zoomScale="220" zoomScaleNormal="220" workbookViewId="0">
      <selection activeCell="F6" sqref="F6"/>
    </sheetView>
  </sheetViews>
  <sheetFormatPr defaultRowHeight="14.5" x14ac:dyDescent="0.35"/>
  <cols>
    <col min="1" max="1" width="36.7265625" customWidth="1"/>
    <col min="2" max="2" width="2.6328125" bestFit="1" customWidth="1"/>
    <col min="3" max="3" width="23.54296875" bestFit="1" customWidth="1"/>
    <col min="4" max="4" width="26.7265625" customWidth="1"/>
    <col min="5" max="5" width="21.7265625" customWidth="1"/>
    <col min="6" max="6" width="21.7265625" bestFit="1" customWidth="1"/>
  </cols>
  <sheetData>
    <row r="1" spans="1:6" ht="45" customHeight="1" x14ac:dyDescent="0.55000000000000004">
      <c r="A1" s="1"/>
      <c r="B1" s="4" t="s">
        <v>3</v>
      </c>
      <c r="C1" s="5" t="s">
        <v>1</v>
      </c>
      <c r="D1" s="5" t="s">
        <v>5</v>
      </c>
      <c r="E1" s="5" t="s">
        <v>6</v>
      </c>
      <c r="F1" s="5" t="s">
        <v>7</v>
      </c>
    </row>
    <row r="2" spans="1:6" ht="23.5" x14ac:dyDescent="0.5">
      <c r="A2" s="2" t="s">
        <v>0</v>
      </c>
      <c r="B2" s="4">
        <v>4</v>
      </c>
      <c r="C2" s="6">
        <v>10</v>
      </c>
      <c r="D2" s="6">
        <v>8</v>
      </c>
      <c r="E2" s="6">
        <v>5</v>
      </c>
      <c r="F2" s="6">
        <v>6</v>
      </c>
    </row>
    <row r="3" spans="1:6" ht="23.5" x14ac:dyDescent="0.5">
      <c r="A3" s="2" t="s">
        <v>8</v>
      </c>
      <c r="B3" s="4">
        <v>6</v>
      </c>
      <c r="C3" s="6">
        <v>0</v>
      </c>
      <c r="D3" s="6">
        <v>6</v>
      </c>
      <c r="E3" s="6">
        <v>7</v>
      </c>
      <c r="F3" s="6">
        <v>8</v>
      </c>
    </row>
    <row r="4" spans="1:6" ht="23.5" x14ac:dyDescent="0.5">
      <c r="A4" s="2" t="s">
        <v>2</v>
      </c>
      <c r="B4" s="4">
        <v>2</v>
      </c>
      <c r="C4" s="6">
        <v>8</v>
      </c>
      <c r="D4" s="6">
        <v>8</v>
      </c>
      <c r="E4" s="6">
        <v>5</v>
      </c>
      <c r="F4" s="6">
        <v>5</v>
      </c>
    </row>
    <row r="5" spans="1:6" ht="23.5" x14ac:dyDescent="0.5">
      <c r="A5" s="2" t="s">
        <v>9</v>
      </c>
      <c r="B5" s="4">
        <v>2</v>
      </c>
      <c r="C5" s="6">
        <v>7</v>
      </c>
      <c r="D5" s="6">
        <v>4</v>
      </c>
      <c r="E5" s="6">
        <v>6</v>
      </c>
      <c r="F5" s="6">
        <v>8</v>
      </c>
    </row>
    <row r="6" spans="1:6" ht="23.5" x14ac:dyDescent="0.55000000000000004">
      <c r="A6" s="3" t="s">
        <v>4</v>
      </c>
      <c r="B6" s="3"/>
      <c r="C6" s="7">
        <f>SUMPRODUCT(C2:C5,$B$2:$B$5)/SUM($B$2:$B$5)</f>
        <v>5</v>
      </c>
      <c r="D6" s="7">
        <f>SUMPRODUCT(D2:D5,$B$2:$B$5)/SUM($B$2:$B$5)</f>
        <v>6.5714285714285712</v>
      </c>
      <c r="E6" s="7">
        <f>SUMPRODUCT(E2:E5,$B$2:$B$5)/SUM($B$2:$B$5)</f>
        <v>6</v>
      </c>
      <c r="F6" s="7">
        <f>SUMPRODUCT(F2:F5,$B$2:$B$5)/SUM($B$2:$B$5)</f>
        <v>7</v>
      </c>
    </row>
  </sheetData>
  <mergeCells count="1">
    <mergeCell ref="A6:B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7587-9E7F-4F62-B43F-4E87AD31CEB9}">
  <dimension ref="A1:L22"/>
  <sheetViews>
    <sheetView tabSelected="1" zoomScale="220" zoomScaleNormal="220" workbookViewId="0">
      <selection activeCell="K11" sqref="K11"/>
    </sheetView>
  </sheetViews>
  <sheetFormatPr defaultRowHeight="14.5" x14ac:dyDescent="0.35"/>
  <cols>
    <col min="1" max="1" width="10.453125" bestFit="1" customWidth="1"/>
    <col min="2" max="4" width="11.54296875" bestFit="1" customWidth="1"/>
    <col min="5" max="5" width="12.26953125" bestFit="1" customWidth="1"/>
    <col min="6" max="7" width="11.54296875" bestFit="1" customWidth="1"/>
    <col min="8" max="8" width="13" bestFit="1" customWidth="1"/>
    <col min="9" max="10" width="11.54296875" bestFit="1" customWidth="1"/>
  </cols>
  <sheetData>
    <row r="1" spans="1:12" x14ac:dyDescent="0.35">
      <c r="B1" t="s">
        <v>21</v>
      </c>
      <c r="C1" s="9">
        <v>10000</v>
      </c>
      <c r="E1" t="s">
        <v>12</v>
      </c>
      <c r="F1" s="8">
        <v>0.03</v>
      </c>
      <c r="H1" t="s">
        <v>17</v>
      </c>
      <c r="I1" s="8">
        <v>0.26</v>
      </c>
      <c r="K1" t="s">
        <v>26</v>
      </c>
      <c r="L1" s="11">
        <v>0</v>
      </c>
    </row>
    <row r="2" spans="1:12" x14ac:dyDescent="0.35">
      <c r="B2" t="s">
        <v>13</v>
      </c>
      <c r="C2" s="9">
        <v>34.200000000000003</v>
      </c>
      <c r="E2" t="s">
        <v>14</v>
      </c>
      <c r="F2" s="10">
        <v>2E-3</v>
      </c>
      <c r="H2" t="s">
        <v>25</v>
      </c>
      <c r="I2" s="13">
        <v>0.125</v>
      </c>
      <c r="K2" t="s">
        <v>18</v>
      </c>
      <c r="L2" s="10">
        <v>0.03</v>
      </c>
    </row>
    <row r="3" spans="1:12" x14ac:dyDescent="0.35">
      <c r="E3" t="s">
        <v>16</v>
      </c>
      <c r="F3" s="10">
        <v>2E-3</v>
      </c>
      <c r="K3" t="s">
        <v>19</v>
      </c>
      <c r="L3" s="10">
        <v>3.5000000000000003E-2</v>
      </c>
    </row>
    <row r="4" spans="1:12" ht="15" thickBot="1" x14ac:dyDescent="0.4">
      <c r="K4" t="s">
        <v>20</v>
      </c>
      <c r="L4" s="10">
        <v>0.03</v>
      </c>
    </row>
    <row r="5" spans="1:12" ht="15" thickBot="1" x14ac:dyDescent="0.4">
      <c r="B5" s="26" t="s">
        <v>1</v>
      </c>
      <c r="C5" s="27"/>
      <c r="D5" s="28" t="s">
        <v>5</v>
      </c>
      <c r="E5" s="29"/>
      <c r="F5" s="30" t="s">
        <v>6</v>
      </c>
      <c r="G5" s="31"/>
      <c r="H5" s="32" t="s">
        <v>15</v>
      </c>
      <c r="I5" s="33"/>
      <c r="J5" s="34"/>
    </row>
    <row r="6" spans="1:12" ht="15" thickBot="1" x14ac:dyDescent="0.4">
      <c r="B6" s="35" t="s">
        <v>10</v>
      </c>
      <c r="C6" s="61" t="s">
        <v>11</v>
      </c>
      <c r="D6" s="36" t="s">
        <v>10</v>
      </c>
      <c r="E6" s="60" t="s">
        <v>11</v>
      </c>
      <c r="F6" s="37" t="s">
        <v>10</v>
      </c>
      <c r="G6" s="57" t="s">
        <v>11</v>
      </c>
      <c r="H6" s="38" t="s">
        <v>10</v>
      </c>
      <c r="I6" s="58" t="s">
        <v>11</v>
      </c>
      <c r="J6" s="39" t="s">
        <v>22</v>
      </c>
    </row>
    <row r="7" spans="1:12" x14ac:dyDescent="0.35">
      <c r="A7" s="20">
        <v>44927</v>
      </c>
      <c r="B7" s="17">
        <f>$C$1</f>
        <v>10000</v>
      </c>
      <c r="C7" s="56">
        <f t="shared" ref="C7:I7" si="0">$C$1</f>
        <v>10000</v>
      </c>
      <c r="D7" s="17">
        <f t="shared" si="0"/>
        <v>10000</v>
      </c>
      <c r="E7" s="56">
        <f t="shared" si="0"/>
        <v>10000</v>
      </c>
      <c r="F7" s="17">
        <f>$C$1-($F$3*$C$1)</f>
        <v>9980</v>
      </c>
      <c r="G7" s="56">
        <f t="shared" ref="G7:J7" si="1">$C$1-($F$3*$C$1)</f>
        <v>9980</v>
      </c>
      <c r="H7" s="17">
        <f t="shared" si="1"/>
        <v>9980</v>
      </c>
      <c r="I7" s="59">
        <f t="shared" si="1"/>
        <v>9980</v>
      </c>
      <c r="J7" s="18">
        <f t="shared" si="1"/>
        <v>9980</v>
      </c>
    </row>
    <row r="8" spans="1:12" x14ac:dyDescent="0.35">
      <c r="A8" s="21">
        <v>45292</v>
      </c>
      <c r="B8" s="17">
        <f>(B7*(1+$L$1))-$C$2</f>
        <v>9965.7999999999993</v>
      </c>
      <c r="C8" s="56">
        <f>B8*(1-$F$1)^(YEAR($A8)-YEAR($A$7))</f>
        <v>9666.8259999999991</v>
      </c>
      <c r="D8" s="17">
        <f>((D7*(1+$L$2)*(1-$F$2)*(1-$F$3)-D7)*(1-$I$1))+D7</f>
        <v>10191.542487999999</v>
      </c>
      <c r="E8" s="56">
        <f>D8*(1-$F$1)^(YEAR($A8)-YEAR($A$7))</f>
        <v>9885.7962133599995</v>
      </c>
      <c r="F8" s="17">
        <f>((F7*(1+$L$3)*(1-$F$2)*(1-$F$3)-F7)*(1-$I$2))+F7</f>
        <v>10249.521102549999</v>
      </c>
      <c r="G8" s="56">
        <f>F8*(1-$F$1)^(YEAR($A8)-YEAR($A$7))</f>
        <v>9942.0354694734997</v>
      </c>
      <c r="H8" s="17">
        <f>H7*(1+$L$4)*(1-$F$2)</f>
        <v>10258.841199999999</v>
      </c>
      <c r="I8" s="59">
        <f>H8*(1-$F$1)^(YEAR($A8)-YEAR($A$7))</f>
        <v>9951.0759639999978</v>
      </c>
      <c r="J8" s="18">
        <f>H8-(H8-$H$7)*$I$2</f>
        <v>10223.98605</v>
      </c>
    </row>
    <row r="9" spans="1:12" x14ac:dyDescent="0.35">
      <c r="A9" s="21">
        <v>45658</v>
      </c>
      <c r="B9" s="17">
        <f>(B8*(1+$L$1))-$C$2</f>
        <v>9931.5999999999985</v>
      </c>
      <c r="C9" s="56">
        <f t="shared" ref="C9:C17" si="2">B9*(1-$F$1)^(YEAR($A9)-YEAR($A$7))</f>
        <v>9344.6424399999978</v>
      </c>
      <c r="D9" s="17">
        <f>((D8*(1+$L$2)*(1-$F$2)*(1-$F$3)-D8)*(1-$I$1))+D8</f>
        <v>10386.753828470921</v>
      </c>
      <c r="E9" s="56">
        <f t="shared" ref="E9:E17" si="3">D9*(1-$F$1)^(YEAR($A9)-YEAR($A$7))</f>
        <v>9772.8966772082895</v>
      </c>
      <c r="F9" s="17">
        <f>((F8*(1+$L$3)*(1-$F$2)*(1-$F$3)-F8)*(1-$I$2))+F8</f>
        <v>10526.320925011798</v>
      </c>
      <c r="G9" s="56">
        <f t="shared" ref="G9:G17" si="4">F9*(1-$F$1)^(YEAR($A9)-YEAR($A$7))</f>
        <v>9904.2153583436011</v>
      </c>
      <c r="H9" s="17">
        <f>H8*(1+$L$4)*(1-$F$2)</f>
        <v>10545.473223128</v>
      </c>
      <c r="I9" s="59">
        <f t="shared" ref="I9:I17" si="5">H9*(1-$F$1)^(YEAR($A9)-YEAR($A$7))</f>
        <v>9922.2357556411334</v>
      </c>
      <c r="J9" s="18">
        <f t="shared" ref="J9:J17" si="6">H9-(H9-$H$7)*$I$2</f>
        <v>10474.789070236999</v>
      </c>
    </row>
    <row r="10" spans="1:12" x14ac:dyDescent="0.35">
      <c r="A10" s="21">
        <v>46023</v>
      </c>
      <c r="B10" s="17">
        <f>(B9*(1+$L$1))-$C$2</f>
        <v>9897.3999999999978</v>
      </c>
      <c r="C10" s="56">
        <f t="shared" si="2"/>
        <v>9033.0897501999971</v>
      </c>
      <c r="D10" s="17">
        <f>((D9*(1+$L$2)*(1-$F$2)*(1-$F$3)-D9)*(1-$I$1))+D9</f>
        <v>10585.704295525806</v>
      </c>
      <c r="E10" s="56">
        <f t="shared" si="3"/>
        <v>9661.2864965104236</v>
      </c>
      <c r="F10" s="17">
        <f>((F9*(1+$L$3)*(1-$F$2)*(1-$F$3)-F9)*(1-$I$2))+F9</f>
        <v>10810.59603738698</v>
      </c>
      <c r="G10" s="56">
        <f t="shared" si="4"/>
        <v>9866.539117230086</v>
      </c>
      <c r="H10" s="17">
        <f>H9*(1+$L$4)*(1-$F$2)</f>
        <v>10840.113744982194</v>
      </c>
      <c r="I10" s="59">
        <f t="shared" si="5"/>
        <v>9893.4791319741344</v>
      </c>
      <c r="J10" s="18">
        <f t="shared" si="6"/>
        <v>10732.59952685942</v>
      </c>
    </row>
    <row r="11" spans="1:12" x14ac:dyDescent="0.35">
      <c r="A11" s="21">
        <v>46388</v>
      </c>
      <c r="B11" s="17">
        <f>(B10*(1+$L$1))-$C$2</f>
        <v>9863.1999999999971</v>
      </c>
      <c r="C11" s="56">
        <f t="shared" si="2"/>
        <v>8731.8200435919971</v>
      </c>
      <c r="D11" s="17">
        <f>((D10*(1+$L$2)*(1-$F$2)*(1-$F$3)-D10)*(1-$I$1))+D10</f>
        <v>10788.465509325535</v>
      </c>
      <c r="E11" s="56">
        <f t="shared" si="3"/>
        <v>9550.950946338884</v>
      </c>
      <c r="F11" s="17">
        <f>((F10*(1+$L$3)*(1-$F$2)*(1-$F$3)-F10)*(1-$I$2))+F10</f>
        <v>11102.548318270667</v>
      </c>
      <c r="G11" s="56">
        <f t="shared" si="4"/>
        <v>9829.0061988426114</v>
      </c>
      <c r="H11" s="17">
        <f>H10*(1+$L$4)*(1-$F$2)</f>
        <v>11142.986523016998</v>
      </c>
      <c r="I11" s="59">
        <f t="shared" si="5"/>
        <v>9864.8058507538462</v>
      </c>
      <c r="J11" s="18">
        <f t="shared" si="6"/>
        <v>10997.613207639874</v>
      </c>
    </row>
    <row r="12" spans="1:12" x14ac:dyDescent="0.35">
      <c r="A12" s="21">
        <v>46753</v>
      </c>
      <c r="B12" s="17">
        <f>(B11*(1+$L$1))-$C$2</f>
        <v>9828.9999999999964</v>
      </c>
      <c r="C12" s="56">
        <f t="shared" si="2"/>
        <v>8440.4967386052958</v>
      </c>
      <c r="D12" s="17">
        <f>((D11*(1+$L$2)*(1-$F$2)*(1-$F$3)-D11)*(1-$I$1))+D11</f>
        <v>10995.110461861374</v>
      </c>
      <c r="E12" s="56">
        <f t="shared" si="3"/>
        <v>9441.8754699304027</v>
      </c>
      <c r="F12" s="17">
        <f>((F11*(1+$L$3)*(1-$F$2)*(1-$F$3)-F11)*(1-$I$2))+F11</f>
        <v>11402.385098216053</v>
      </c>
      <c r="G12" s="56">
        <f t="shared" si="4"/>
        <v>9791.6160579727602</v>
      </c>
      <c r="H12" s="17">
        <f>H11*(1+$L$4)*(1-$F$2)</f>
        <v>11454.321566470093</v>
      </c>
      <c r="I12" s="59">
        <f t="shared" si="5"/>
        <v>9836.2156704371919</v>
      </c>
      <c r="J12" s="18">
        <f t="shared" si="6"/>
        <v>11270.031370661331</v>
      </c>
    </row>
    <row r="13" spans="1:12" x14ac:dyDescent="0.35">
      <c r="A13" s="21">
        <v>47119</v>
      </c>
      <c r="B13" s="17">
        <f>(B12*(1+$L$1))-$C$2</f>
        <v>9794.7999999999956</v>
      </c>
      <c r="C13" s="56">
        <f t="shared" si="2"/>
        <v>8158.7941938785652</v>
      </c>
      <c r="D13" s="17">
        <f>((D12*(1+$L$2)*(1-$F$2)*(1-$F$3)-D12)*(1-$I$1))+D12</f>
        <v>11205.71354323135</v>
      </c>
      <c r="E13" s="56">
        <f t="shared" si="3"/>
        <v>9334.045676765465</v>
      </c>
      <c r="F13" s="17">
        <f>((F12*(1+$L$3)*(1-$F$2)*(1-$F$3)-F12)*(1-$I$2))+F12</f>
        <v>11710.319306970649</v>
      </c>
      <c r="G13" s="56">
        <f t="shared" si="4"/>
        <v>9754.3681514861182</v>
      </c>
      <c r="H13" s="17">
        <f>H12*(1+$L$4)*(1-$F$2)</f>
        <v>11774.355311037267</v>
      </c>
      <c r="I13" s="59">
        <f t="shared" si="5"/>
        <v>9807.7083501811303</v>
      </c>
      <c r="J13" s="18">
        <f t="shared" si="6"/>
        <v>11550.060897157608</v>
      </c>
    </row>
    <row r="14" spans="1:12" x14ac:dyDescent="0.35">
      <c r="A14" s="21">
        <v>47484</v>
      </c>
      <c r="B14" s="17">
        <f>(B13*(1+$L$1))-$C$2</f>
        <v>9760.5999999999949</v>
      </c>
      <c r="C14" s="56">
        <f t="shared" si="2"/>
        <v>7886.3973547706928</v>
      </c>
      <c r="D14" s="17">
        <f>((D13*(1+$L$2)*(1-$F$2)*(1-$F$3)-D13)*(1-$I$1))+D13</f>
        <v>11420.350568419934</v>
      </c>
      <c r="E14" s="56">
        <f t="shared" si="3"/>
        <v>9227.4473406697325</v>
      </c>
      <c r="F14" s="17">
        <f>((F13*(1+$L$3)*(1-$F$2)*(1-$F$3)-F13)*(1-$I$2))+F13</f>
        <v>12026.569624688815</v>
      </c>
      <c r="G14" s="56">
        <f t="shared" si="4"/>
        <v>9717.2619383143938</v>
      </c>
      <c r="H14" s="17">
        <f>H13*(1+$L$4)*(1-$F$2)</f>
        <v>12103.330798427649</v>
      </c>
      <c r="I14" s="59">
        <f t="shared" si="5"/>
        <v>9779.2836498406359</v>
      </c>
      <c r="J14" s="18">
        <f t="shared" si="6"/>
        <v>11837.914448624193</v>
      </c>
    </row>
    <row r="15" spans="1:12" x14ac:dyDescent="0.35">
      <c r="A15" s="21">
        <v>47849</v>
      </c>
      <c r="B15" s="17">
        <f>(B14*(1+$L$1))-$C$2</f>
        <v>9726.3999999999942</v>
      </c>
      <c r="C15" s="56">
        <f t="shared" si="2"/>
        <v>7623.0014112348017</v>
      </c>
      <c r="D15" s="17">
        <f>((D14*(1+$L$2)*(1-$F$2)*(1-$F$3)-D14)*(1-$I$1))+D14</f>
        <v>11639.098804590671</v>
      </c>
      <c r="E15" s="56">
        <f t="shared" si="3"/>
        <v>9122.0663979371639</v>
      </c>
      <c r="F15" s="17">
        <f>((F14*(1+$L$3)*(1-$F$2)*(1-$F$3)-F14)*(1-$I$2))+F14</f>
        <v>12351.360637227939</v>
      </c>
      <c r="G15" s="56">
        <f t="shared" si="4"/>
        <v>9680.2968794475473</v>
      </c>
      <c r="H15" s="17">
        <f>H14*(1+$L$4)*(1-$F$2)</f>
        <v>12441.497860935719</v>
      </c>
      <c r="I15" s="59">
        <f t="shared" si="5"/>
        <v>9750.9413299666685</v>
      </c>
      <c r="J15" s="18">
        <f t="shared" si="6"/>
        <v>12133.810628318754</v>
      </c>
    </row>
    <row r="16" spans="1:12" x14ac:dyDescent="0.35">
      <c r="A16" s="21">
        <v>48214</v>
      </c>
      <c r="B16" s="17">
        <f>(B15*(1+$L$1))-$C$2</f>
        <v>9692.1999999999935</v>
      </c>
      <c r="C16" s="56">
        <f t="shared" si="2"/>
        <v>7368.3114666917709</v>
      </c>
      <c r="D16" s="17">
        <f>((D15*(1+$L$2)*(1-$F$2)*(1-$F$3)-D15)*(1-$I$1))+D15</f>
        <v>11862.036998901584</v>
      </c>
      <c r="E16" s="56">
        <f t="shared" si="3"/>
        <v>9017.8889454745713</v>
      </c>
      <c r="F16" s="17">
        <f>((F15*(1+$L$3)*(1-$F$2)*(1-$F$3)-F15)*(1-$I$2))+F15</f>
        <v>12684.922995638593</v>
      </c>
      <c r="G16" s="56">
        <f t="shared" si="4"/>
        <v>9643.4724379259642</v>
      </c>
      <c r="H16" s="17">
        <f>H15*(1+$L$4)*(1-$F$2)</f>
        <v>12789.113311170262</v>
      </c>
      <c r="I16" s="59">
        <f t="shared" si="5"/>
        <v>9722.6811518041577</v>
      </c>
      <c r="J16" s="18">
        <f t="shared" si="6"/>
        <v>12437.974147273979</v>
      </c>
    </row>
    <row r="17" spans="1:10" x14ac:dyDescent="0.35">
      <c r="A17" s="21">
        <v>48580</v>
      </c>
      <c r="B17" s="17">
        <f>(B16*(1+$L$1))-$C$2</f>
        <v>9657.9999999999927</v>
      </c>
      <c r="C17" s="56">
        <f t="shared" si="2"/>
        <v>7122.0422175512113</v>
      </c>
      <c r="D17" s="17">
        <f>((D16*(1+$L$2)*(1-$F$2)*(1-$F$3)-D16)*(1-$I$1))+D16</f>
        <v>12089.24540685335</v>
      </c>
      <c r="E17" s="56">
        <f t="shared" si="3"/>
        <v>8914.9012389673517</v>
      </c>
      <c r="F17" s="17">
        <f>((F16*(1+$L$3)*(1-$F$2)*(1-$F$3)-F16)*(1-$I$2))+F16</f>
        <v>13027.493579961874</v>
      </c>
      <c r="G17" s="56">
        <f t="shared" si="4"/>
        <v>9606.7880788326675</v>
      </c>
      <c r="H17" s="17">
        <f>H16*(1+$L$4)*(1-$F$2)</f>
        <v>13146.441137084359</v>
      </c>
      <c r="I17" s="59">
        <f t="shared" si="5"/>
        <v>9694.5028772900005</v>
      </c>
      <c r="J17" s="18">
        <f t="shared" si="6"/>
        <v>12750.635994948814</v>
      </c>
    </row>
    <row r="18" spans="1:10" ht="15" thickBot="1" x14ac:dyDescent="0.4">
      <c r="A18" s="22"/>
      <c r="B18" s="14"/>
      <c r="C18" s="15"/>
      <c r="D18" s="14"/>
      <c r="E18" s="15"/>
      <c r="F18" s="14"/>
      <c r="G18" s="15"/>
      <c r="H18" s="14"/>
      <c r="I18" s="16"/>
      <c r="J18" s="15"/>
    </row>
    <row r="19" spans="1:10" x14ac:dyDescent="0.35">
      <c r="A19" s="24" t="s">
        <v>23</v>
      </c>
      <c r="B19" s="40">
        <f>(B17-B7)/B7</f>
        <v>-3.420000000000073E-2</v>
      </c>
      <c r="C19" s="44">
        <f t="shared" ref="C19:J20" si="7">(C17-C7)/C7</f>
        <v>-0.2877957782448789</v>
      </c>
      <c r="D19" s="42">
        <f t="shared" si="7"/>
        <v>0.20892454068533498</v>
      </c>
      <c r="E19" s="46">
        <f t="shared" si="7"/>
        <v>-0.10850987610326483</v>
      </c>
      <c r="F19" s="48">
        <f t="shared" si="7"/>
        <v>0.30536007815249239</v>
      </c>
      <c r="G19" s="49">
        <f t="shared" si="7"/>
        <v>-3.7395984084903064E-2</v>
      </c>
      <c r="H19" s="52">
        <f t="shared" si="7"/>
        <v>0.31727867105053698</v>
      </c>
      <c r="I19" s="53">
        <f t="shared" si="7"/>
        <v>-2.8606926123246446E-2</v>
      </c>
      <c r="J19" s="25">
        <f t="shared" si="7"/>
        <v>0.27761883716921987</v>
      </c>
    </row>
    <row r="20" spans="1:10" ht="15" thickBot="1" x14ac:dyDescent="0.4">
      <c r="A20" s="23" t="s">
        <v>24</v>
      </c>
      <c r="B20" s="41">
        <f>(1+B19)^(1/(YEAR($A$17)-YEAR($A$7)))-1</f>
        <v>-3.4738028913511299E-3</v>
      </c>
      <c r="C20" s="45">
        <f t="shared" ref="C20:J20" si="8">(1+C19)^(1/(YEAR($A$17)-YEAR($A$7)))-1</f>
        <v>-3.3369588804610606E-2</v>
      </c>
      <c r="D20" s="43">
        <f t="shared" si="8"/>
        <v>1.9154248800000051E-2</v>
      </c>
      <c r="E20" s="47">
        <f t="shared" si="8"/>
        <v>-1.142037866400003E-2</v>
      </c>
      <c r="F20" s="50">
        <f t="shared" si="8"/>
        <v>2.7006122500000007E-2</v>
      </c>
      <c r="G20" s="51">
        <f t="shared" si="8"/>
        <v>-3.8040611750000952E-3</v>
      </c>
      <c r="H20" s="54">
        <f t="shared" si="8"/>
        <v>2.7940000000000076E-2</v>
      </c>
      <c r="I20" s="55">
        <f t="shared" si="8"/>
        <v>-2.8981999999999619E-3</v>
      </c>
      <c r="J20" s="19">
        <f t="shared" si="8"/>
        <v>2.4802392499837067E-2</v>
      </c>
    </row>
    <row r="22" spans="1:10" x14ac:dyDescent="0.35">
      <c r="F22" s="12"/>
    </row>
  </sheetData>
  <mergeCells count="4">
    <mergeCell ref="B5:C5"/>
    <mergeCell ref="D5:E5"/>
    <mergeCell ref="F5:G5"/>
    <mergeCell ref="H5:J5"/>
  </mergeCells>
  <pageMargins left="0.7" right="0.7" top="0.75" bottom="0.75" header="0.3" footer="0.3"/>
  <ignoredErrors>
    <ignoredError sqref="D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Caratteristiche</vt:lpstr>
      <vt:lpstr>Simulazione rendimenti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2023-10-02T09:22:12Z</dcterms:created>
  <dcterms:modified xsi:type="dcterms:W3CDTF">2023-10-02T18:36:03Z</dcterms:modified>
</cp:coreProperties>
</file>