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IITB\"/>
    </mc:Choice>
  </mc:AlternateContent>
  <xr:revisionPtr revIDLastSave="0" documentId="13_ncr:1_{85A24D4A-5019-4AC0-91E0-42EF32F71725}" xr6:coauthVersionLast="47" xr6:coauthVersionMax="47" xr10:uidLastSave="{00000000-0000-0000-0000-000000000000}"/>
  <bookViews>
    <workbookView xWindow="10410" yWindow="0" windowWidth="8880" windowHeight="10170" xr2:uid="{C717D241-3485-4E64-A864-C2384B548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29" i="1"/>
  <c r="B24" i="1"/>
  <c r="B25" i="1"/>
  <c r="B26" i="1" s="1"/>
  <c r="B32" i="1"/>
  <c r="B28" i="1"/>
  <c r="B23" i="1"/>
  <c r="B22" i="1"/>
  <c r="B20" i="1"/>
  <c r="B19" i="1"/>
  <c r="B18" i="1"/>
  <c r="B17" i="1"/>
  <c r="B15" i="1"/>
  <c r="B27" i="1" l="1"/>
  <c r="B36" i="1" s="1"/>
  <c r="B30" i="1"/>
  <c r="B33" i="1" s="1"/>
  <c r="B37" i="1" s="1"/>
  <c r="B38" i="1" l="1"/>
</calcChain>
</file>

<file path=xl/sharedStrings.xml><?xml version="1.0" encoding="utf-8"?>
<sst xmlns="http://schemas.openxmlformats.org/spreadsheetml/2006/main" count="72" uniqueCount="55">
  <si>
    <t>Parameters</t>
  </si>
  <si>
    <t>Values</t>
  </si>
  <si>
    <t>VACmax</t>
  </si>
  <si>
    <t>VACmin</t>
  </si>
  <si>
    <t>Fsw_min</t>
  </si>
  <si>
    <t>Efficiency</t>
  </si>
  <si>
    <t>Pout</t>
  </si>
  <si>
    <t>Vout</t>
  </si>
  <si>
    <t>f_line</t>
  </si>
  <si>
    <t>delV_out</t>
  </si>
  <si>
    <t>Unit</t>
  </si>
  <si>
    <t>V</t>
  </si>
  <si>
    <t>F</t>
  </si>
  <si>
    <t>Vac</t>
  </si>
  <si>
    <t>Hz</t>
  </si>
  <si>
    <t>W</t>
  </si>
  <si>
    <t>Chosen IC</t>
  </si>
  <si>
    <t>AP3301</t>
  </si>
  <si>
    <t>Pinmax</t>
  </si>
  <si>
    <t>Cin</t>
  </si>
  <si>
    <t>VDC_min</t>
  </si>
  <si>
    <t>VDC_max</t>
  </si>
  <si>
    <t>VR</t>
  </si>
  <si>
    <t>MOSFET Rating</t>
  </si>
  <si>
    <t>650V</t>
  </si>
  <si>
    <t>V_spike</t>
  </si>
  <si>
    <t>VDS_max</t>
  </si>
  <si>
    <t>CD</t>
  </si>
  <si>
    <t>L_pri</t>
  </si>
  <si>
    <t>H</t>
  </si>
  <si>
    <t>I_pripk</t>
  </si>
  <si>
    <t>A</t>
  </si>
  <si>
    <t>Dmax</t>
  </si>
  <si>
    <t>Ae</t>
  </si>
  <si>
    <t>Bmax</t>
  </si>
  <si>
    <t>T</t>
  </si>
  <si>
    <t>Np</t>
  </si>
  <si>
    <t>Turns</t>
  </si>
  <si>
    <t>m^2</t>
  </si>
  <si>
    <t>Core</t>
  </si>
  <si>
    <t>E 19/8/5</t>
  </si>
  <si>
    <t>VD</t>
  </si>
  <si>
    <t>n</t>
  </si>
  <si>
    <t>Ns</t>
  </si>
  <si>
    <t>Vaux</t>
  </si>
  <si>
    <t>Naux</t>
  </si>
  <si>
    <t>I_prirms</t>
  </si>
  <si>
    <t>I_secpk</t>
  </si>
  <si>
    <t>I_secrms</t>
  </si>
  <si>
    <t>Primary</t>
  </si>
  <si>
    <t>AWG30</t>
  </si>
  <si>
    <t>Secondary</t>
  </si>
  <si>
    <t>Auxillary</t>
  </si>
  <si>
    <t>Windings</t>
  </si>
  <si>
    <t>Wire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</si>
</sst>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5458-8EE3-4E25-869D-F0B88BF7ABAA}">
  <dimension ref="A2:C43"/>
  <sheetViews>
    <sheetView tabSelected="1" topLeftCell="A2" zoomScale="102" workbookViewId="0">
      <selection activeCell="E32" sqref="E32"/>
    </sheetView>
  </sheetViews>
  <sheetFormatPr defaultRowHeight="14.5" x14ac:dyDescent="0.35"/>
  <cols>
    <col min="1" max="1" width="14.6328125" customWidth="1"/>
    <col min="2" max="2" width="16.1796875" customWidth="1"/>
  </cols>
  <sheetData>
    <row r="2" spans="1:3" x14ac:dyDescent="0.35">
      <c r="A2" s="4" t="s">
        <v>16</v>
      </c>
      <c r="B2" s="5" t="s">
        <v>17</v>
      </c>
    </row>
    <row r="3" spans="1:3" x14ac:dyDescent="0.35">
      <c r="A3" s="5" t="s">
        <v>23</v>
      </c>
      <c r="B3" s="5" t="s">
        <v>24</v>
      </c>
    </row>
    <row r="4" spans="1:3" x14ac:dyDescent="0.35">
      <c r="A4" s="5" t="s">
        <v>39</v>
      </c>
      <c r="B4" s="5" t="s">
        <v>40</v>
      </c>
    </row>
    <row r="7" spans="1:3" x14ac:dyDescent="0.35">
      <c r="A7" s="1" t="s">
        <v>0</v>
      </c>
      <c r="B7" s="1" t="s">
        <v>1</v>
      </c>
      <c r="C7" s="1" t="s">
        <v>10</v>
      </c>
    </row>
    <row r="8" spans="1:3" x14ac:dyDescent="0.35">
      <c r="A8" s="2" t="s">
        <v>2</v>
      </c>
      <c r="B8" s="2">
        <v>282</v>
      </c>
      <c r="C8" s="2" t="s">
        <v>13</v>
      </c>
    </row>
    <row r="9" spans="1:3" x14ac:dyDescent="0.35">
      <c r="A9" s="2" t="s">
        <v>3</v>
      </c>
      <c r="B9" s="2">
        <v>70</v>
      </c>
      <c r="C9" s="2" t="s">
        <v>13</v>
      </c>
    </row>
    <row r="10" spans="1:3" x14ac:dyDescent="0.35">
      <c r="A10" s="2" t="s">
        <v>4</v>
      </c>
      <c r="B10" s="2">
        <v>20000</v>
      </c>
      <c r="C10" s="2" t="s">
        <v>14</v>
      </c>
    </row>
    <row r="11" spans="1:3" x14ac:dyDescent="0.35">
      <c r="A11" s="2" t="s">
        <v>5</v>
      </c>
      <c r="B11" s="2">
        <v>0.8</v>
      </c>
      <c r="C11" s="2"/>
    </row>
    <row r="12" spans="1:3" x14ac:dyDescent="0.35">
      <c r="A12" s="2" t="s">
        <v>6</v>
      </c>
      <c r="B12" s="2">
        <v>10</v>
      </c>
      <c r="C12" s="2" t="s">
        <v>15</v>
      </c>
    </row>
    <row r="13" spans="1:3" x14ac:dyDescent="0.35">
      <c r="A13" s="2" t="s">
        <v>7</v>
      </c>
      <c r="B13" s="2">
        <v>5</v>
      </c>
      <c r="C13" s="2" t="s">
        <v>11</v>
      </c>
    </row>
    <row r="14" spans="1:3" x14ac:dyDescent="0.35">
      <c r="A14" s="2" t="s">
        <v>8</v>
      </c>
      <c r="B14" s="2">
        <v>50</v>
      </c>
      <c r="C14" s="2" t="s">
        <v>14</v>
      </c>
    </row>
    <row r="15" spans="1:3" x14ac:dyDescent="0.35">
      <c r="A15" s="2" t="s">
        <v>9</v>
      </c>
      <c r="B15" s="2">
        <f>PRODUCT(0.01, B13)</f>
        <v>0.05</v>
      </c>
      <c r="C15" s="2" t="s">
        <v>11</v>
      </c>
    </row>
    <row r="16" spans="1:3" x14ac:dyDescent="0.35">
      <c r="A16" s="3"/>
      <c r="B16" s="3"/>
    </row>
    <row r="17" spans="1:3" x14ac:dyDescent="0.35">
      <c r="A17" s="2" t="s">
        <v>18</v>
      </c>
      <c r="B17" s="6">
        <f>B12/B11</f>
        <v>12.5</v>
      </c>
      <c r="C17" s="2" t="s">
        <v>15</v>
      </c>
    </row>
    <row r="18" spans="1:3" x14ac:dyDescent="0.35">
      <c r="A18" s="2" t="s">
        <v>19</v>
      </c>
      <c r="B18" s="6">
        <f>PRODUCT((2*(10^(-6))), B17)</f>
        <v>2.4999999999999998E-5</v>
      </c>
      <c r="C18" s="2" t="s">
        <v>12</v>
      </c>
    </row>
    <row r="19" spans="1:3" x14ac:dyDescent="0.35">
      <c r="A19" s="2" t="s">
        <v>20</v>
      </c>
      <c r="B19" s="6">
        <f>SQRT((2*(B9^2))-((B17*(1-0.2))/(B18*B14)))</f>
        <v>42.426406871192839</v>
      </c>
      <c r="C19" s="2" t="s">
        <v>11</v>
      </c>
    </row>
    <row r="20" spans="1:3" x14ac:dyDescent="0.35">
      <c r="A20" s="2" t="s">
        <v>21</v>
      </c>
      <c r="B20" s="6">
        <f>PRODUCT(B8, SQRT(2))</f>
        <v>398.80822458921284</v>
      </c>
      <c r="C20" s="2" t="s">
        <v>11</v>
      </c>
    </row>
    <row r="21" spans="1:3" x14ac:dyDescent="0.35">
      <c r="A21" s="2" t="s">
        <v>22</v>
      </c>
      <c r="B21" s="6">
        <v>80</v>
      </c>
      <c r="C21" s="2" t="s">
        <v>11</v>
      </c>
    </row>
    <row r="22" spans="1:3" x14ac:dyDescent="0.35">
      <c r="A22" s="2" t="s">
        <v>25</v>
      </c>
      <c r="B22" s="6">
        <f>PRODUCT(0.3, B20)</f>
        <v>119.64246737676385</v>
      </c>
      <c r="C22" s="2" t="s">
        <v>11</v>
      </c>
    </row>
    <row r="23" spans="1:3" x14ac:dyDescent="0.35">
      <c r="A23" s="2" t="s">
        <v>26</v>
      </c>
      <c r="B23" s="6">
        <f>(B20+B21+B22)</f>
        <v>598.45069196597672</v>
      </c>
      <c r="C23" s="2" t="s">
        <v>11</v>
      </c>
    </row>
    <row r="24" spans="1:3" x14ac:dyDescent="0.35">
      <c r="A24" s="2" t="s">
        <v>27</v>
      </c>
      <c r="B24" s="6">
        <f>100*(10^(-12))</f>
        <v>1E-10</v>
      </c>
      <c r="C24" s="2" t="s">
        <v>12</v>
      </c>
    </row>
    <row r="25" spans="1:3" x14ac:dyDescent="0.35">
      <c r="A25" s="2" t="s">
        <v>28</v>
      </c>
      <c r="B25" s="6">
        <f>(1/((SQRT(2*B17*B10))*((1/B19)+(1/B21))+(3.14*B10*(SQRT(B24))))^(2))</f>
        <v>1.4642148159649659E-3</v>
      </c>
      <c r="C25" s="2" t="s">
        <v>29</v>
      </c>
    </row>
    <row r="26" spans="1:3" x14ac:dyDescent="0.35">
      <c r="A26" s="2" t="s">
        <v>30</v>
      </c>
      <c r="B26" s="6">
        <f>SQRT((2*B17)/(B25*B10))</f>
        <v>0.92395880391804752</v>
      </c>
      <c r="C26" s="2" t="s">
        <v>31</v>
      </c>
    </row>
    <row r="27" spans="1:3" x14ac:dyDescent="0.35">
      <c r="A27" s="2" t="s">
        <v>32</v>
      </c>
      <c r="B27" s="6">
        <f>(1/B19)*(SQRT(2*B17*B25*B10))</f>
        <v>0.63775099981736316</v>
      </c>
      <c r="C27" s="6"/>
    </row>
    <row r="28" spans="1:3" x14ac:dyDescent="0.35">
      <c r="A28" s="2" t="s">
        <v>33</v>
      </c>
      <c r="B28" s="6">
        <f>22.6*(10^(-6))</f>
        <v>2.26E-5</v>
      </c>
      <c r="C28" s="2" t="s">
        <v>38</v>
      </c>
    </row>
    <row r="29" spans="1:3" x14ac:dyDescent="0.35">
      <c r="A29" s="2" t="s">
        <v>34</v>
      </c>
      <c r="B29" s="6">
        <f>300*10^(-3)</f>
        <v>0.3</v>
      </c>
      <c r="C29" s="2" t="s">
        <v>35</v>
      </c>
    </row>
    <row r="30" spans="1:3" x14ac:dyDescent="0.35">
      <c r="A30" s="2" t="s">
        <v>36</v>
      </c>
      <c r="B30" s="6">
        <f>ROUNDUP((B25*B26)/(B29*B28), 0)</f>
        <v>200</v>
      </c>
      <c r="C30" s="2" t="s">
        <v>37</v>
      </c>
    </row>
    <row r="31" spans="1:3" x14ac:dyDescent="0.35">
      <c r="A31" s="2" t="s">
        <v>41</v>
      </c>
      <c r="B31" s="6">
        <v>0.5</v>
      </c>
      <c r="C31" s="2" t="s">
        <v>11</v>
      </c>
    </row>
    <row r="32" spans="1:3" x14ac:dyDescent="0.35">
      <c r="A32" s="2" t="s">
        <v>42</v>
      </c>
      <c r="B32" s="6">
        <f>(B21/(B13+B31))</f>
        <v>14.545454545454545</v>
      </c>
      <c r="C32" s="6"/>
    </row>
    <row r="33" spans="1:3" x14ac:dyDescent="0.35">
      <c r="A33" s="2" t="s">
        <v>43</v>
      </c>
      <c r="B33" s="6">
        <f>ROUNDUP((B30/B32),0)</f>
        <v>14</v>
      </c>
      <c r="C33" s="2" t="s">
        <v>37</v>
      </c>
    </row>
    <row r="34" spans="1:3" x14ac:dyDescent="0.35">
      <c r="A34" s="2" t="s">
        <v>44</v>
      </c>
      <c r="B34" s="6">
        <v>15</v>
      </c>
      <c r="C34" s="2" t="s">
        <v>11</v>
      </c>
    </row>
    <row r="35" spans="1:3" x14ac:dyDescent="0.35">
      <c r="A35" s="2" t="s">
        <v>45</v>
      </c>
      <c r="B35" s="6">
        <f>ROUNDUP((((B34+B31)/(B13+B31))*B33), 0)</f>
        <v>40</v>
      </c>
      <c r="C35" s="2" t="s">
        <v>37</v>
      </c>
    </row>
    <row r="36" spans="1:3" x14ac:dyDescent="0.35">
      <c r="A36" s="2" t="s">
        <v>46</v>
      </c>
      <c r="B36" s="6">
        <f>(B26*(SQRT(B27/3)))</f>
        <v>0.42600780371942826</v>
      </c>
      <c r="C36" s="2" t="s">
        <v>31</v>
      </c>
    </row>
    <row r="37" spans="1:3" x14ac:dyDescent="0.35">
      <c r="A37" s="2" t="s">
        <v>47</v>
      </c>
      <c r="B37" s="6">
        <f>(B26)*(B33/B30)</f>
        <v>6.4677116274263327E-2</v>
      </c>
      <c r="C37" s="2" t="s">
        <v>31</v>
      </c>
    </row>
    <row r="38" spans="1:3" x14ac:dyDescent="0.35">
      <c r="A38" s="2" t="s">
        <v>48</v>
      </c>
      <c r="B38" s="6">
        <f>(B37)*(SQRT((1-B27)/3))</f>
        <v>2.2474685253678711E-2</v>
      </c>
      <c r="C38" s="2" t="s">
        <v>31</v>
      </c>
    </row>
    <row r="40" spans="1:3" x14ac:dyDescent="0.35">
      <c r="A40" s="1" t="s">
        <v>53</v>
      </c>
      <c r="B40" s="1" t="s">
        <v>54</v>
      </c>
    </row>
    <row r="41" spans="1:3" x14ac:dyDescent="0.35">
      <c r="A41" s="2" t="s">
        <v>49</v>
      </c>
      <c r="B41" s="2" t="s">
        <v>50</v>
      </c>
    </row>
    <row r="42" spans="1:3" x14ac:dyDescent="0.35">
      <c r="A42" s="2" t="s">
        <v>51</v>
      </c>
      <c r="B42" s="2"/>
    </row>
    <row r="43" spans="1:3" x14ac:dyDescent="0.35">
      <c r="A43" s="2" t="s">
        <v>52</v>
      </c>
      <c r="B4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Somarapu</dc:creator>
  <cp:lastModifiedBy>Nandini Somarapu</cp:lastModifiedBy>
  <dcterms:created xsi:type="dcterms:W3CDTF">2023-07-12T06:10:54Z</dcterms:created>
  <dcterms:modified xsi:type="dcterms:W3CDTF">2023-07-12T11:27:35Z</dcterms:modified>
</cp:coreProperties>
</file>