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Nandi\Staad Pr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F72" i="1" s="1"/>
  <c r="E67" i="1"/>
  <c r="E59" i="1"/>
  <c r="E58" i="1"/>
  <c r="F61" i="1" s="1"/>
  <c r="E48" i="1"/>
  <c r="E46" i="1"/>
  <c r="E41" i="1"/>
  <c r="E44" i="1" s="1"/>
  <c r="E35" i="1"/>
  <c r="E34" i="1"/>
  <c r="G27" i="1"/>
  <c r="G21" i="1"/>
  <c r="G22" i="1" s="1"/>
  <c r="E56" i="1" s="1"/>
  <c r="G20" i="1"/>
  <c r="E7" i="1"/>
  <c r="E19" i="1" s="1"/>
  <c r="E54" i="1" l="1"/>
  <c r="E22" i="1"/>
  <c r="E12" i="1"/>
  <c r="E43" i="1"/>
  <c r="E71" i="1"/>
  <c r="D72" i="1" s="1"/>
  <c r="E72" i="1" s="1"/>
  <c r="E13" i="1"/>
  <c r="E14" i="1" s="1"/>
  <c r="E25" i="1"/>
  <c r="E26" i="1"/>
  <c r="E28" i="1" s="1"/>
  <c r="E18" i="1"/>
  <c r="E70" i="1"/>
  <c r="E60" i="1"/>
  <c r="D61" i="1" s="1"/>
  <c r="E61" i="1" s="1"/>
  <c r="D63" i="1" l="1"/>
  <c r="D74" i="1"/>
</calcChain>
</file>

<file path=xl/sharedStrings.xml><?xml version="1.0" encoding="utf-8"?>
<sst xmlns="http://schemas.openxmlformats.org/spreadsheetml/2006/main" count="223" uniqueCount="78">
  <si>
    <t>DESIGN OF DOUBLY REINFORCED BEAMS</t>
  </si>
  <si>
    <t>DESIGN OF DOUBLY REINFORCED  BEAMS</t>
  </si>
  <si>
    <t xml:space="preserve">DESIGN OF RECTANGULAR BEAM </t>
  </si>
  <si>
    <t>DATA</t>
  </si>
  <si>
    <t>Length of the beam</t>
  </si>
  <si>
    <t>=</t>
  </si>
  <si>
    <t>mm</t>
  </si>
  <si>
    <t>Breadth of the beam</t>
  </si>
  <si>
    <t>Depth of the beam</t>
  </si>
  <si>
    <t>Eff. Depth of the beam</t>
  </si>
  <si>
    <t>Concrete mix M20(fck)</t>
  </si>
  <si>
    <r>
      <t>N/mm</t>
    </r>
    <r>
      <rPr>
        <vertAlign val="superscript"/>
        <sz val="10"/>
        <rFont val="Book Antiqua"/>
        <family val="1"/>
      </rPr>
      <t>2</t>
    </r>
  </si>
  <si>
    <t>reinforcement (fy)</t>
  </si>
  <si>
    <t>Factored Moment (Mu)</t>
  </si>
  <si>
    <t>kNm</t>
  </si>
  <si>
    <t>[ From Staad]</t>
  </si>
  <si>
    <r>
      <t>Mu/bd</t>
    </r>
    <r>
      <rPr>
        <vertAlign val="superscript"/>
        <sz val="10"/>
        <rFont val="Book Antiqua"/>
        <family val="1"/>
      </rPr>
      <t>2</t>
    </r>
  </si>
  <si>
    <t xml:space="preserve"> </t>
  </si>
  <si>
    <t>pt</t>
  </si>
  <si>
    <t>Refer</t>
  </si>
  <si>
    <t>pc</t>
  </si>
  <si>
    <t>SP 16 Table - 50 - 56</t>
  </si>
  <si>
    <t>Area of tensile steel</t>
  </si>
  <si>
    <t>pt bd/100</t>
  </si>
  <si>
    <t>Required Ast</t>
  </si>
  <si>
    <r>
      <t>mm</t>
    </r>
    <r>
      <rPr>
        <vertAlign val="superscript"/>
        <sz val="10"/>
        <rFont val="Book Antiqua"/>
        <family val="1"/>
      </rPr>
      <t>2</t>
    </r>
  </si>
  <si>
    <t xml:space="preserve">Provided </t>
  </si>
  <si>
    <t>nos of</t>
  </si>
  <si>
    <t>(At bottom)</t>
  </si>
  <si>
    <r>
      <t>mm</t>
    </r>
    <r>
      <rPr>
        <b/>
        <vertAlign val="superscript"/>
        <sz val="10"/>
        <rFont val="Book Antiqua"/>
        <family val="1"/>
      </rPr>
      <t>2</t>
    </r>
  </si>
  <si>
    <t>SP 16 Table - 95</t>
  </si>
  <si>
    <t>Area of compression steel</t>
  </si>
  <si>
    <t>pc bd/100</t>
  </si>
  <si>
    <t>Required Asc</t>
  </si>
  <si>
    <t>(At top)</t>
  </si>
  <si>
    <t xml:space="preserve">CALCULATION OF  SHEAR </t>
  </si>
  <si>
    <t>Factored  Shear Force</t>
  </si>
  <si>
    <t>V</t>
  </si>
  <si>
    <t>kN</t>
  </si>
  <si>
    <t>v</t>
  </si>
  <si>
    <t>V/bd</t>
  </si>
  <si>
    <r>
      <rPr>
        <b/>
        <sz val="11"/>
        <rFont val="Book Antiqua"/>
        <family val="1"/>
      </rPr>
      <t xml:space="preserve">ζ </t>
    </r>
    <r>
      <rPr>
        <b/>
        <vertAlign val="subscript"/>
        <sz val="11.5"/>
        <rFont val="Book Antiqua"/>
        <family val="1"/>
      </rPr>
      <t>c max</t>
    </r>
  </si>
  <si>
    <t>(Refer Table:20 IS456-2000)</t>
  </si>
  <si>
    <r>
      <rPr>
        <b/>
        <sz val="11"/>
        <rFont val="Book Antiqua"/>
        <family val="1"/>
      </rPr>
      <t xml:space="preserve">ζ </t>
    </r>
    <r>
      <rPr>
        <b/>
        <vertAlign val="subscript"/>
        <sz val="11.5"/>
        <rFont val="Book Antiqua"/>
        <family val="1"/>
      </rPr>
      <t xml:space="preserve">c </t>
    </r>
  </si>
  <si>
    <t>Asv/Sv</t>
  </si>
  <si>
    <t>b(v-ζ c )/0.87fy</t>
  </si>
  <si>
    <t xml:space="preserve">choose </t>
  </si>
  <si>
    <t>mm dia rod</t>
  </si>
  <si>
    <t>two legged links</t>
  </si>
  <si>
    <t>Asv</t>
  </si>
  <si>
    <t>Sv</t>
  </si>
  <si>
    <t>Sv max</t>
  </si>
  <si>
    <t>0.75d</t>
  </si>
  <si>
    <t>Hence provided stirrups</t>
  </si>
  <si>
    <t>2L</t>
  </si>
  <si>
    <t>mm at</t>
  </si>
  <si>
    <t>mm c/c</t>
  </si>
  <si>
    <t>Check For Defelection</t>
  </si>
  <si>
    <t>Basic span ratio</t>
  </si>
  <si>
    <t>(As per cl. 23.2.1 of IS 456-2000)</t>
  </si>
  <si>
    <t>Fs</t>
  </si>
  <si>
    <t>FOR TENSION</t>
  </si>
  <si>
    <t xml:space="preserve">Percentage of steel </t>
  </si>
  <si>
    <r>
      <t>Modification factor (F</t>
    </r>
    <r>
      <rPr>
        <vertAlign val="subscript"/>
        <sz val="10"/>
        <rFont val="Book Antiqua"/>
        <family val="1"/>
      </rPr>
      <t>1)</t>
    </r>
  </si>
  <si>
    <t>(As per fig.4 of IS 456-2000)</t>
  </si>
  <si>
    <r>
      <t>Allowable L/d ratio (basicxF</t>
    </r>
    <r>
      <rPr>
        <vertAlign val="subscript"/>
        <sz val="10"/>
        <rFont val="Book Antiqua"/>
        <family val="1"/>
      </rPr>
      <t>1</t>
    </r>
    <r>
      <rPr>
        <sz val="10"/>
        <rFont val="Book Antiqua"/>
        <family val="1"/>
      </rPr>
      <t>)</t>
    </r>
  </si>
  <si>
    <t>Actual span/depth ratio</t>
  </si>
  <si>
    <t>Therefore, the actual ratio is less than the allowable ratio. It is enough to control deflection</t>
  </si>
  <si>
    <t>FOR COMPRESSION</t>
  </si>
  <si>
    <t>(As per fig.5 of IS 456-2000)</t>
  </si>
  <si>
    <t>FLEXURE - REINFORCEMENT PERCENTAGE (Pt) FOR DOUBLY REINFORCED SECTION</t>
  </si>
  <si>
    <t>fy        =</t>
  </si>
  <si>
    <r>
      <t>N/mm</t>
    </r>
    <r>
      <rPr>
        <vertAlign val="superscript"/>
        <sz val="10"/>
        <rFont val="Arial"/>
        <family val="2"/>
      </rPr>
      <t>2</t>
    </r>
  </si>
  <si>
    <t>N/mm1</t>
  </si>
  <si>
    <t>fck        =</t>
  </si>
  <si>
    <t>N/mm2</t>
  </si>
  <si>
    <t>d'/d</t>
  </si>
  <si>
    <t>mu/bd2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</si>
</sst>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&quot;#"/>
    <numFmt numFmtId="166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Book Antiqua"/>
      <family val="1"/>
    </font>
    <font>
      <b/>
      <u/>
      <sz val="14"/>
      <name val="Book Antiqua"/>
      <family val="1"/>
    </font>
    <font>
      <b/>
      <u/>
      <sz val="10"/>
      <name val="Book Antiqua"/>
      <family val="1"/>
    </font>
    <font>
      <b/>
      <sz val="10"/>
      <color rgb="FF0000FF"/>
      <name val="Book Antiqua"/>
      <family val="1"/>
    </font>
    <font>
      <vertAlign val="superscript"/>
      <sz val="10"/>
      <name val="Book Antiqua"/>
      <family val="1"/>
    </font>
    <font>
      <b/>
      <sz val="10"/>
      <color rgb="FF0070C0"/>
      <name val="Book Antiqua"/>
      <family val="1"/>
    </font>
    <font>
      <sz val="9"/>
      <name val="Book Antiqua"/>
      <family val="1"/>
    </font>
    <font>
      <b/>
      <sz val="10"/>
      <name val="Book Antiqua"/>
      <family val="1"/>
    </font>
    <font>
      <b/>
      <vertAlign val="superscript"/>
      <sz val="10"/>
      <name val="Book Antiqua"/>
      <family val="1"/>
    </font>
    <font>
      <b/>
      <sz val="11"/>
      <name val="Book Antiqua"/>
      <family val="1"/>
    </font>
    <font>
      <b/>
      <vertAlign val="subscript"/>
      <sz val="11.5"/>
      <name val="Book Antiqua"/>
      <family val="1"/>
    </font>
    <font>
      <sz val="10"/>
      <name val="Arial"/>
      <family val="2"/>
    </font>
    <font>
      <u/>
      <sz val="10"/>
      <name val="Book Antiqua"/>
      <family val="1"/>
    </font>
    <font>
      <vertAlign val="subscript"/>
      <sz val="10"/>
      <name val="Book Antiqua"/>
      <family val="1"/>
    </font>
    <font>
      <b/>
      <sz val="10"/>
      <color rgb="FFFF0000"/>
      <name val="Book Antiqua"/>
      <family val="1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 applyProtection="1">
      <alignment horizontal="center"/>
    </xf>
    <xf numFmtId="0" fontId="2" fillId="0" borderId="3" xfId="0" applyFont="1" applyBorder="1"/>
    <xf numFmtId="0" fontId="4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0" xfId="0" applyFont="1" applyBorder="1" applyAlignment="1">
      <alignment horizontal="right"/>
    </xf>
    <xf numFmtId="0" fontId="5" fillId="0" borderId="0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1" fontId="7" fillId="0" borderId="0" xfId="0" applyNumberFormat="1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Border="1" applyAlignment="1"/>
    <xf numFmtId="0" fontId="5" fillId="0" borderId="0" xfId="0" applyFont="1" applyBorder="1" applyAlignment="1"/>
    <xf numFmtId="0" fontId="2" fillId="0" borderId="11" xfId="0" applyFont="1" applyBorder="1" applyAlignment="1" applyProtection="1">
      <alignment horizontal="center"/>
    </xf>
    <xf numFmtId="0" fontId="8" fillId="0" borderId="8" xfId="0" applyFont="1" applyBorder="1"/>
    <xf numFmtId="0" fontId="8" fillId="0" borderId="9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/>
    </xf>
    <xf numFmtId="0" fontId="2" fillId="0" borderId="0" xfId="0" applyFont="1" applyBorder="1" applyAlignment="1">
      <alignment horizontal="right"/>
    </xf>
    <xf numFmtId="0" fontId="0" fillId="0" borderId="7" xfId="0" applyBorder="1"/>
    <xf numFmtId="165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8" xfId="0" applyBorder="1"/>
    <xf numFmtId="0" fontId="9" fillId="0" borderId="0" xfId="0" applyFont="1" applyBorder="1"/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8" fillId="0" borderId="0" xfId="0" applyFont="1" applyBorder="1" applyAlignment="1"/>
    <xf numFmtId="0" fontId="2" fillId="0" borderId="7" xfId="0" applyFont="1" applyBorder="1" applyAlignment="1"/>
    <xf numFmtId="1" fontId="2" fillId="0" borderId="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1" fontId="2" fillId="0" borderId="0" xfId="0" applyNumberFormat="1" applyFont="1" applyBorder="1"/>
    <xf numFmtId="166" fontId="2" fillId="0" borderId="0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3" fillId="0" borderId="0" xfId="0" applyFont="1" applyBorder="1"/>
    <xf numFmtId="0" fontId="0" fillId="0" borderId="0" xfId="0" applyBorder="1" applyAlignment="1">
      <alignment horizontal="right"/>
    </xf>
    <xf numFmtId="0" fontId="14" fillId="0" borderId="7" xfId="0" applyFont="1" applyBorder="1"/>
    <xf numFmtId="1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14" fillId="0" borderId="0" xfId="0" applyFont="1" applyBorder="1"/>
    <xf numFmtId="0" fontId="16" fillId="0" borderId="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7" fillId="0" borderId="14" xfId="0" applyFont="1" applyBorder="1" applyAlignment="1"/>
    <xf numFmtId="0" fontId="17" fillId="0" borderId="14" xfId="0" applyFont="1" applyBorder="1" applyAlignment="1">
      <alignment horizontal="left"/>
    </xf>
    <xf numFmtId="0" fontId="17" fillId="0" borderId="14" xfId="0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16" xfId="0" applyFont="1" applyBorder="1"/>
    <xf numFmtId="0" fontId="13" fillId="0" borderId="16" xfId="0" applyFont="1" applyBorder="1" applyAlignment="1">
      <alignment vertical="center"/>
    </xf>
    <xf numFmtId="0" fontId="0" fillId="0" borderId="17" xfId="0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7" fillId="0" borderId="13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17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7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K99" workbookViewId="0">
      <selection activeCell="P7" sqref="P7"/>
    </sheetView>
  </sheetViews>
  <sheetFormatPr defaultRowHeight="14.4" x14ac:dyDescent="0.3"/>
  <sheetData>
    <row r="1" spans="1:31" ht="18" x14ac:dyDescent="0.35">
      <c r="A1" s="1"/>
      <c r="B1" s="2" t="s">
        <v>0</v>
      </c>
      <c r="C1" s="2" t="s">
        <v>1</v>
      </c>
      <c r="D1" s="2"/>
      <c r="E1" s="2"/>
      <c r="F1" s="2"/>
      <c r="G1" s="2"/>
      <c r="H1" s="2"/>
      <c r="I1" s="2"/>
      <c r="J1" s="3"/>
    </row>
    <row r="2" spans="1:31" x14ac:dyDescent="0.3">
      <c r="A2" s="4" t="s">
        <v>2</v>
      </c>
      <c r="B2" s="5"/>
      <c r="C2" s="5"/>
      <c r="D2" s="5"/>
      <c r="E2" s="5"/>
      <c r="F2" s="5"/>
      <c r="G2" s="5"/>
      <c r="H2" s="5"/>
      <c r="I2" s="5"/>
      <c r="J2" s="6"/>
      <c r="M2" s="77">
        <v>20</v>
      </c>
      <c r="N2" s="77">
        <v>250</v>
      </c>
    </row>
    <row r="3" spans="1:31" x14ac:dyDescent="0.3">
      <c r="A3" s="7" t="s">
        <v>3</v>
      </c>
      <c r="B3" s="8"/>
      <c r="C3" s="8"/>
      <c r="D3" s="8"/>
      <c r="E3" s="8"/>
      <c r="F3" s="8"/>
      <c r="G3" s="8"/>
      <c r="H3" s="8"/>
      <c r="I3" s="8"/>
      <c r="J3" s="9"/>
      <c r="M3" s="77">
        <v>25</v>
      </c>
      <c r="N3" s="77">
        <v>415</v>
      </c>
    </row>
    <row r="4" spans="1:31" x14ac:dyDescent="0.3">
      <c r="A4" s="10" t="s">
        <v>4</v>
      </c>
      <c r="B4" s="8"/>
      <c r="C4" s="8"/>
      <c r="D4" s="11" t="s">
        <v>5</v>
      </c>
      <c r="E4" s="12">
        <v>3115</v>
      </c>
      <c r="F4" s="8" t="s">
        <v>6</v>
      </c>
      <c r="G4" s="8"/>
      <c r="H4" s="8"/>
      <c r="I4" s="8"/>
      <c r="J4" s="9"/>
      <c r="M4" s="77">
        <v>30</v>
      </c>
      <c r="N4" s="77">
        <v>500</v>
      </c>
    </row>
    <row r="5" spans="1:31" x14ac:dyDescent="0.3">
      <c r="A5" s="10" t="s">
        <v>7</v>
      </c>
      <c r="B5" s="8"/>
      <c r="C5" s="8"/>
      <c r="D5" s="11" t="s">
        <v>5</v>
      </c>
      <c r="E5" s="12">
        <v>300</v>
      </c>
      <c r="F5" s="8" t="s">
        <v>6</v>
      </c>
      <c r="G5" s="8"/>
      <c r="H5" s="8"/>
      <c r="I5" s="13"/>
      <c r="J5" s="9"/>
      <c r="M5" s="77">
        <v>35</v>
      </c>
      <c r="N5" s="77"/>
    </row>
    <row r="6" spans="1:31" x14ac:dyDescent="0.3">
      <c r="A6" s="10" t="s">
        <v>8</v>
      </c>
      <c r="B6" s="8"/>
      <c r="C6" s="8"/>
      <c r="D6" s="11" t="s">
        <v>5</v>
      </c>
      <c r="E6" s="12">
        <v>600</v>
      </c>
      <c r="F6" s="8" t="s">
        <v>6</v>
      </c>
      <c r="G6" s="8"/>
      <c r="H6" s="8"/>
      <c r="I6" s="8"/>
      <c r="J6" s="9"/>
      <c r="M6" s="77">
        <v>40</v>
      </c>
      <c r="N6" s="77"/>
    </row>
    <row r="7" spans="1:31" x14ac:dyDescent="0.3">
      <c r="A7" s="10" t="s">
        <v>9</v>
      </c>
      <c r="B7" s="8"/>
      <c r="C7" s="8"/>
      <c r="D7" s="11" t="s">
        <v>5</v>
      </c>
      <c r="E7" s="14">
        <f>E6-25-12.5</f>
        <v>562.5</v>
      </c>
      <c r="F7" s="8" t="s">
        <v>6</v>
      </c>
      <c r="G7" s="8"/>
      <c r="H7" s="8"/>
      <c r="I7" s="8"/>
      <c r="J7" s="9"/>
      <c r="M7" s="13"/>
      <c r="N7" s="13"/>
    </row>
    <row r="8" spans="1:31" ht="15.6" x14ac:dyDescent="0.3">
      <c r="A8" s="10" t="s">
        <v>10</v>
      </c>
      <c r="B8" s="8"/>
      <c r="C8" s="8"/>
      <c r="D8" s="11" t="s">
        <v>5</v>
      </c>
      <c r="E8" s="15">
        <v>25</v>
      </c>
      <c r="F8" s="8" t="s">
        <v>11</v>
      </c>
      <c r="G8" s="8"/>
      <c r="H8" s="8"/>
      <c r="I8" s="8"/>
      <c r="J8" s="9"/>
      <c r="L8" s="78"/>
      <c r="M8" s="78"/>
      <c r="N8" s="78"/>
      <c r="O8" s="78"/>
      <c r="P8" s="78"/>
      <c r="Q8" s="78"/>
      <c r="R8" s="78"/>
      <c r="S8" s="78"/>
      <c r="T8" s="78"/>
      <c r="W8" s="79"/>
      <c r="X8" s="80"/>
      <c r="Y8" s="80"/>
      <c r="Z8" s="80"/>
      <c r="AA8" s="80"/>
      <c r="AB8" s="80"/>
      <c r="AC8" s="80"/>
      <c r="AD8" s="80"/>
      <c r="AE8" s="80"/>
    </row>
    <row r="9" spans="1:31" ht="15.6" x14ac:dyDescent="0.3">
      <c r="A9" s="10" t="s">
        <v>12</v>
      </c>
      <c r="B9" s="8"/>
      <c r="C9" s="8"/>
      <c r="D9" s="11" t="s">
        <v>5</v>
      </c>
      <c r="E9" s="12">
        <v>415</v>
      </c>
      <c r="F9" s="8" t="s">
        <v>11</v>
      </c>
      <c r="G9" s="8"/>
      <c r="H9" s="8"/>
      <c r="I9" s="8"/>
      <c r="J9" s="9"/>
      <c r="L9" s="81" t="s">
        <v>70</v>
      </c>
      <c r="M9" s="82"/>
      <c r="N9" s="82"/>
      <c r="O9" s="82"/>
      <c r="P9" s="82"/>
      <c r="Q9" s="83"/>
      <c r="R9" s="77" t="s">
        <v>71</v>
      </c>
      <c r="S9" s="84">
        <v>415</v>
      </c>
      <c r="T9" s="85" t="s">
        <v>72</v>
      </c>
      <c r="W9" s="81" t="s">
        <v>70</v>
      </c>
      <c r="X9" s="82"/>
      <c r="Y9" s="82"/>
      <c r="Z9" s="82"/>
      <c r="AA9" s="82"/>
      <c r="AB9" s="83"/>
      <c r="AC9" s="86" t="s">
        <v>71</v>
      </c>
      <c r="AD9" s="87">
        <v>500</v>
      </c>
      <c r="AE9" s="88" t="s">
        <v>73</v>
      </c>
    </row>
    <row r="10" spans="1:31" ht="15.6" x14ac:dyDescent="0.3">
      <c r="A10" s="10" t="s">
        <v>13</v>
      </c>
      <c r="B10" s="8"/>
      <c r="C10" s="8"/>
      <c r="D10" s="11" t="s">
        <v>5</v>
      </c>
      <c r="E10" s="15">
        <v>1705</v>
      </c>
      <c r="F10" s="8" t="s">
        <v>14</v>
      </c>
      <c r="G10" s="8"/>
      <c r="H10" s="16" t="s">
        <v>15</v>
      </c>
      <c r="I10" s="17"/>
      <c r="J10" s="9"/>
      <c r="L10" s="89"/>
      <c r="M10" s="90"/>
      <c r="N10" s="90"/>
      <c r="O10" s="90"/>
      <c r="P10" s="90"/>
      <c r="Q10" s="91"/>
      <c r="R10" s="77" t="s">
        <v>74</v>
      </c>
      <c r="S10" s="84">
        <v>20</v>
      </c>
      <c r="T10" s="85" t="s">
        <v>72</v>
      </c>
      <c r="W10" s="89"/>
      <c r="X10" s="90"/>
      <c r="Y10" s="90"/>
      <c r="Z10" s="90"/>
      <c r="AA10" s="90"/>
      <c r="AB10" s="91"/>
      <c r="AC10" s="86" t="s">
        <v>74</v>
      </c>
      <c r="AD10" s="87">
        <v>20</v>
      </c>
      <c r="AE10" s="88" t="s">
        <v>75</v>
      </c>
    </row>
    <row r="11" spans="1:31" x14ac:dyDescent="0.3">
      <c r="A11" s="10"/>
      <c r="B11" s="8"/>
      <c r="C11" s="8"/>
      <c r="D11" s="11"/>
      <c r="E11" s="18"/>
      <c r="F11" s="8"/>
      <c r="G11" s="8"/>
      <c r="H11" s="8"/>
      <c r="I11" s="8"/>
      <c r="J11" s="9"/>
      <c r="L11" s="92" t="s">
        <v>75</v>
      </c>
      <c r="M11" s="92" t="s">
        <v>76</v>
      </c>
      <c r="N11" s="92">
        <v>0.05</v>
      </c>
      <c r="O11" s="92" t="s">
        <v>76</v>
      </c>
      <c r="P11" s="92">
        <v>0.1</v>
      </c>
      <c r="Q11" s="92" t="s">
        <v>76</v>
      </c>
      <c r="R11" s="92">
        <v>0.15</v>
      </c>
      <c r="S11" s="92" t="s">
        <v>76</v>
      </c>
      <c r="T11" s="92">
        <v>0.2</v>
      </c>
      <c r="W11" s="93" t="s">
        <v>75</v>
      </c>
      <c r="X11" s="93" t="s">
        <v>76</v>
      </c>
      <c r="Y11" s="93">
        <v>0.05</v>
      </c>
      <c r="Z11" s="93" t="s">
        <v>76</v>
      </c>
      <c r="AA11" s="93">
        <v>0.1</v>
      </c>
      <c r="AB11" s="93" t="s">
        <v>76</v>
      </c>
      <c r="AC11" s="93">
        <v>0.15</v>
      </c>
      <c r="AD11" s="93" t="s">
        <v>76</v>
      </c>
      <c r="AE11" s="93">
        <v>0.2</v>
      </c>
    </row>
    <row r="12" spans="1:31" ht="15.6" x14ac:dyDescent="0.3">
      <c r="A12" s="10" t="s">
        <v>16</v>
      </c>
      <c r="B12" s="8"/>
      <c r="C12" s="8"/>
      <c r="D12" s="11" t="s">
        <v>5</v>
      </c>
      <c r="E12" s="19" t="str">
        <f>E10&amp;"x10^6/("&amp;E5&amp;"x"&amp;E7&amp;"x"&amp;E7&amp;")"</f>
        <v>1705x10^6/(300x562.5x562.5)</v>
      </c>
      <c r="F12" s="8"/>
      <c r="G12" s="8"/>
      <c r="H12" s="8"/>
      <c r="I12" s="8"/>
      <c r="J12" s="9"/>
      <c r="L12" s="92" t="s">
        <v>77</v>
      </c>
      <c r="M12" s="92" t="s">
        <v>18</v>
      </c>
      <c r="N12" s="92" t="s">
        <v>20</v>
      </c>
      <c r="O12" s="92" t="s">
        <v>18</v>
      </c>
      <c r="P12" s="92" t="s">
        <v>20</v>
      </c>
      <c r="Q12" s="92" t="s">
        <v>18</v>
      </c>
      <c r="R12" s="92" t="s">
        <v>20</v>
      </c>
      <c r="S12" s="92" t="s">
        <v>18</v>
      </c>
      <c r="T12" s="92" t="s">
        <v>20</v>
      </c>
      <c r="W12" s="93" t="s">
        <v>77</v>
      </c>
      <c r="X12" s="93" t="s">
        <v>18</v>
      </c>
      <c r="Y12" s="93" t="s">
        <v>20</v>
      </c>
      <c r="Z12" s="93" t="s">
        <v>18</v>
      </c>
      <c r="AA12" s="93" t="s">
        <v>20</v>
      </c>
      <c r="AB12" s="93" t="s">
        <v>18</v>
      </c>
      <c r="AC12" s="93" t="s">
        <v>20</v>
      </c>
      <c r="AD12" s="93" t="s">
        <v>18</v>
      </c>
      <c r="AE12" s="93" t="s">
        <v>20</v>
      </c>
    </row>
    <row r="13" spans="1:31" x14ac:dyDescent="0.3">
      <c r="A13" s="10"/>
      <c r="B13" s="8"/>
      <c r="C13" s="8"/>
      <c r="D13" s="11" t="s">
        <v>5</v>
      </c>
      <c r="E13" s="20">
        <f>ROUNDUP(E10*10^6/(E5*E7^2),1)</f>
        <v>18</v>
      </c>
      <c r="F13" s="8"/>
      <c r="G13" s="8" t="s">
        <v>17</v>
      </c>
      <c r="H13" s="8"/>
      <c r="I13" s="8"/>
      <c r="J13" s="9"/>
      <c r="L13" s="94">
        <v>2.77</v>
      </c>
      <c r="M13" s="95">
        <v>0.95899999999999996</v>
      </c>
      <c r="N13" s="95">
        <v>2E-3</v>
      </c>
      <c r="O13" s="95">
        <v>0.95899999999999996</v>
      </c>
      <c r="P13" s="95">
        <v>2E-3</v>
      </c>
      <c r="Q13" s="95">
        <v>0.95799999999999996</v>
      </c>
      <c r="R13" s="95">
        <v>3.0000000000000001E-3</v>
      </c>
      <c r="S13" s="95">
        <v>0.95799999999999996</v>
      </c>
      <c r="T13" s="95">
        <v>3.0000000000000001E-3</v>
      </c>
      <c r="W13" s="96">
        <v>2.67</v>
      </c>
      <c r="X13" s="97">
        <v>0.75700000000000001</v>
      </c>
      <c r="Y13" s="88">
        <v>1E-3</v>
      </c>
      <c r="Z13" s="97">
        <v>0.75600000000000001</v>
      </c>
      <c r="AA13" s="88">
        <v>2E-3</v>
      </c>
      <c r="AB13" s="97">
        <v>0.75600000000000001</v>
      </c>
      <c r="AC13" s="88">
        <v>2E-3</v>
      </c>
      <c r="AD13" s="97">
        <v>0.75600000000000001</v>
      </c>
      <c r="AE13" s="88">
        <v>2E-3</v>
      </c>
    </row>
    <row r="14" spans="1:31" x14ac:dyDescent="0.3">
      <c r="A14" s="10"/>
      <c r="B14" s="8"/>
      <c r="C14" s="8"/>
      <c r="D14" s="21"/>
      <c r="E14" s="22" t="str">
        <f>IF(E13&lt;(0.138*E8),"design as singly reinforced beam","design as doubly reinforced beam")</f>
        <v>design as doubly reinforced beam</v>
      </c>
      <c r="F14" s="21"/>
      <c r="G14" s="8"/>
      <c r="H14" s="8"/>
      <c r="I14" s="8"/>
      <c r="J14" s="9"/>
      <c r="L14" s="95">
        <v>2.8</v>
      </c>
      <c r="M14" s="95">
        <v>0.96699999999999997</v>
      </c>
      <c r="N14" s="95">
        <v>6.0000000000000001E-3</v>
      </c>
      <c r="O14" s="95">
        <v>0.96799999999999997</v>
      </c>
      <c r="P14" s="95">
        <v>7.0000000000000001E-3</v>
      </c>
      <c r="Q14" s="95">
        <v>0.96799999999999997</v>
      </c>
      <c r="R14" s="95">
        <v>8.0000000000000002E-3</v>
      </c>
      <c r="S14" s="95">
        <v>0.96899999999999997</v>
      </c>
      <c r="T14" s="95">
        <v>8.9999999999999993E-3</v>
      </c>
      <c r="W14" s="96">
        <v>2.7</v>
      </c>
      <c r="X14" s="97">
        <v>0.76400000000000001</v>
      </c>
      <c r="Y14" s="88">
        <v>6.0000000000000001E-3</v>
      </c>
      <c r="Z14" s="97">
        <v>0.76400000000000001</v>
      </c>
      <c r="AA14" s="88">
        <v>6.0000000000000001E-3</v>
      </c>
      <c r="AB14" s="97">
        <v>0.93600000000000005</v>
      </c>
      <c r="AC14" s="88">
        <v>0.20100000000000001</v>
      </c>
      <c r="AD14" s="97">
        <v>0.76500000000000001</v>
      </c>
      <c r="AE14" s="88">
        <v>8.0000000000000002E-3</v>
      </c>
    </row>
    <row r="15" spans="1:31" x14ac:dyDescent="0.3">
      <c r="A15" s="10" t="s">
        <v>18</v>
      </c>
      <c r="B15" s="8"/>
      <c r="C15" s="8"/>
      <c r="D15" s="11" t="s">
        <v>5</v>
      </c>
      <c r="E15" s="20">
        <v>2.46</v>
      </c>
      <c r="F15" s="8"/>
      <c r="G15" s="16" t="s">
        <v>19</v>
      </c>
      <c r="H15" s="23"/>
      <c r="I15" s="17"/>
      <c r="J15" s="24"/>
      <c r="L15" s="95">
        <v>2.9</v>
      </c>
      <c r="M15" s="95">
        <v>0.997</v>
      </c>
      <c r="N15" s="95">
        <v>3.7999999999999999E-2</v>
      </c>
      <c r="O15" s="95">
        <v>0.999</v>
      </c>
      <c r="P15" s="95">
        <v>0.04</v>
      </c>
      <c r="Q15" s="95">
        <v>1.0009999999999999</v>
      </c>
      <c r="R15" s="95">
        <v>4.2999999999999997E-2</v>
      </c>
      <c r="S15" s="95">
        <v>1.0029999999999999</v>
      </c>
      <c r="T15" s="95">
        <v>4.7E-2</v>
      </c>
      <c r="W15" s="96">
        <v>2.8</v>
      </c>
      <c r="X15" s="97">
        <v>0.78800000000000003</v>
      </c>
      <c r="Y15" s="88">
        <v>3.1E-2</v>
      </c>
      <c r="Z15" s="97">
        <v>0.79</v>
      </c>
      <c r="AA15" s="88">
        <v>3.5000000000000003E-2</v>
      </c>
      <c r="AB15" s="97">
        <v>0.96799999999999997</v>
      </c>
      <c r="AC15" s="88">
        <v>0.23699999999999999</v>
      </c>
      <c r="AD15" s="97">
        <v>0.79400000000000004</v>
      </c>
      <c r="AE15" s="88">
        <v>4.2999999999999997E-2</v>
      </c>
    </row>
    <row r="16" spans="1:31" x14ac:dyDescent="0.3">
      <c r="A16" s="10" t="s">
        <v>20</v>
      </c>
      <c r="B16" s="8"/>
      <c r="C16" s="8"/>
      <c r="D16" s="11" t="s">
        <v>5</v>
      </c>
      <c r="E16" s="20">
        <v>1.33</v>
      </c>
      <c r="F16" s="8"/>
      <c r="G16" s="25" t="s">
        <v>21</v>
      </c>
      <c r="H16" s="26"/>
      <c r="I16" s="27"/>
      <c r="J16" s="24"/>
      <c r="L16" s="95">
        <v>3</v>
      </c>
      <c r="M16" s="95">
        <v>1.026</v>
      </c>
      <c r="N16" s="95">
        <v>6.8000000000000005E-2</v>
      </c>
      <c r="O16" s="95">
        <v>1.0289999999999999</v>
      </c>
      <c r="P16" s="95">
        <v>7.1999999999999995E-2</v>
      </c>
      <c r="Q16" s="95">
        <v>1.0329999999999999</v>
      </c>
      <c r="R16" s="95">
        <v>7.8E-2</v>
      </c>
      <c r="S16" s="95">
        <v>1.038</v>
      </c>
      <c r="T16" s="95">
        <v>8.6999999999999994E-2</v>
      </c>
      <c r="W16" s="96">
        <v>2.9</v>
      </c>
      <c r="X16" s="97">
        <v>0.81200000000000006</v>
      </c>
      <c r="Y16" s="88">
        <v>5.7000000000000002E-2</v>
      </c>
      <c r="Z16" s="97">
        <v>0.81499999999999995</v>
      </c>
      <c r="AA16" s="88">
        <v>6.2E-2</v>
      </c>
      <c r="AB16" s="97">
        <v>1.0009999999999999</v>
      </c>
      <c r="AC16" s="88">
        <v>0.27400000000000002</v>
      </c>
      <c r="AD16" s="97">
        <v>0.82199999999999995</v>
      </c>
      <c r="AE16" s="88">
        <v>7.6999999999999999E-2</v>
      </c>
    </row>
    <row r="17" spans="1:31" x14ac:dyDescent="0.3">
      <c r="A17" s="10" t="s">
        <v>22</v>
      </c>
      <c r="B17" s="8"/>
      <c r="C17" s="8"/>
      <c r="D17" s="11" t="s">
        <v>5</v>
      </c>
      <c r="E17" s="19" t="s">
        <v>23</v>
      </c>
      <c r="F17" s="8"/>
      <c r="G17" s="8"/>
      <c r="H17" s="8"/>
      <c r="I17" s="8"/>
      <c r="J17" s="9"/>
      <c r="L17" s="95">
        <v>3.1</v>
      </c>
      <c r="M17" s="95">
        <v>1.0549999999999999</v>
      </c>
      <c r="N17" s="95">
        <v>9.8000000000000004E-2</v>
      </c>
      <c r="O17" s="95">
        <v>1.06</v>
      </c>
      <c r="P17" s="95">
        <v>0.104</v>
      </c>
      <c r="Q17" s="95">
        <v>1.0660000000000001</v>
      </c>
      <c r="R17" s="95">
        <v>0.114</v>
      </c>
      <c r="S17" s="95">
        <v>1.0720000000000001</v>
      </c>
      <c r="T17" s="95">
        <v>0.125</v>
      </c>
      <c r="W17" s="96">
        <v>3</v>
      </c>
      <c r="X17" s="97">
        <v>0.83599999999999997</v>
      </c>
      <c r="Y17" s="88">
        <v>8.2000000000000003E-2</v>
      </c>
      <c r="Z17" s="97">
        <v>0.84099999999999997</v>
      </c>
      <c r="AA17" s="88">
        <v>0.09</v>
      </c>
      <c r="AB17" s="97">
        <v>1.0329999999999999</v>
      </c>
      <c r="AC17" s="88">
        <v>0.31</v>
      </c>
      <c r="AD17" s="97">
        <v>0.85099999999999998</v>
      </c>
      <c r="AE17" s="88">
        <v>0.112</v>
      </c>
    </row>
    <row r="18" spans="1:31" x14ac:dyDescent="0.3">
      <c r="A18" s="10"/>
      <c r="B18" s="8"/>
      <c r="C18" s="8"/>
      <c r="D18" s="11" t="s">
        <v>5</v>
      </c>
      <c r="E18" s="19" t="str">
        <f>"("&amp;E15&amp;"x"&amp;E5&amp;"x"&amp;E7&amp;")/100"</f>
        <v>(2.46x300x562.5)/100</v>
      </c>
      <c r="F18" s="8"/>
      <c r="G18" s="8"/>
      <c r="H18" s="8"/>
      <c r="I18" s="8"/>
      <c r="J18" s="9"/>
      <c r="L18" s="95">
        <v>3.2</v>
      </c>
      <c r="M18" s="95">
        <v>1.0840000000000001</v>
      </c>
      <c r="N18" s="95">
        <v>0.128</v>
      </c>
      <c r="O18" s="95">
        <v>1.091</v>
      </c>
      <c r="P18" s="95">
        <v>0.13700000000000001</v>
      </c>
      <c r="Q18" s="95">
        <v>1.099</v>
      </c>
      <c r="R18" s="95">
        <v>0.14899999999999999</v>
      </c>
      <c r="S18" s="95">
        <v>1.107</v>
      </c>
      <c r="T18" s="95">
        <v>0.16500000000000001</v>
      </c>
      <c r="W18" s="96">
        <v>3.1</v>
      </c>
      <c r="X18" s="97">
        <v>0.86099999999999999</v>
      </c>
      <c r="Y18" s="88">
        <v>0.108</v>
      </c>
      <c r="Z18" s="97">
        <v>0.86599999999999999</v>
      </c>
      <c r="AA18" s="88">
        <v>0.11700000000000001</v>
      </c>
      <c r="AB18" s="97">
        <v>1.0660000000000001</v>
      </c>
      <c r="AC18" s="88">
        <v>0.34699999999999998</v>
      </c>
      <c r="AD18" s="97">
        <v>0.88</v>
      </c>
      <c r="AE18" s="88">
        <v>0.14699999999999999</v>
      </c>
    </row>
    <row r="19" spans="1:31" ht="15.6" x14ac:dyDescent="0.3">
      <c r="A19" s="10"/>
      <c r="B19" s="28" t="s">
        <v>24</v>
      </c>
      <c r="C19" s="28"/>
      <c r="D19" s="11" t="s">
        <v>5</v>
      </c>
      <c r="E19" s="19">
        <f>(E15*E7*E5)/100</f>
        <v>4151.25</v>
      </c>
      <c r="F19" s="8" t="s">
        <v>25</v>
      </c>
      <c r="G19" s="8"/>
      <c r="H19" s="8"/>
      <c r="I19" s="8"/>
      <c r="J19" s="9"/>
      <c r="L19" s="95">
        <v>3.3</v>
      </c>
      <c r="M19" s="95">
        <v>1.113</v>
      </c>
      <c r="N19" s="95">
        <v>0.159</v>
      </c>
      <c r="O19" s="95">
        <v>1.1220000000000001</v>
      </c>
      <c r="P19" s="95">
        <v>0.16900000000000001</v>
      </c>
      <c r="Q19" s="95">
        <v>1.131</v>
      </c>
      <c r="R19" s="95">
        <v>0.184</v>
      </c>
      <c r="S19" s="95">
        <v>1.1419999999999999</v>
      </c>
      <c r="T19" s="95">
        <v>0.20399999999999999</v>
      </c>
      <c r="W19" s="96">
        <v>3.2</v>
      </c>
      <c r="X19" s="97">
        <v>0.88500000000000001</v>
      </c>
      <c r="Y19" s="88">
        <v>0.13300000000000001</v>
      </c>
      <c r="Z19" s="97">
        <v>0.89200000000000002</v>
      </c>
      <c r="AA19" s="88">
        <v>0.14499999999999999</v>
      </c>
      <c r="AB19" s="97">
        <v>1.099</v>
      </c>
      <c r="AC19" s="88">
        <v>0.38400000000000001</v>
      </c>
      <c r="AD19" s="97">
        <v>0.90900000000000003</v>
      </c>
      <c r="AE19" s="88">
        <v>0.182</v>
      </c>
    </row>
    <row r="20" spans="1:31" ht="15.6" x14ac:dyDescent="0.3">
      <c r="A20" s="29"/>
      <c r="B20" s="11" t="s">
        <v>26</v>
      </c>
      <c r="C20" s="30">
        <v>5</v>
      </c>
      <c r="D20" s="19" t="s">
        <v>27</v>
      </c>
      <c r="E20" s="31">
        <v>25</v>
      </c>
      <c r="F20" s="8" t="s">
        <v>6</v>
      </c>
      <c r="G20" s="8">
        <f>(PI()/4*E20^2)*C20</f>
        <v>2454.3692606170262</v>
      </c>
      <c r="H20" s="8" t="s">
        <v>25</v>
      </c>
      <c r="I20" s="8" t="s">
        <v>28</v>
      </c>
      <c r="J20" s="9"/>
      <c r="L20" s="95">
        <v>3.4</v>
      </c>
      <c r="M20" s="95">
        <v>1.1419999999999999</v>
      </c>
      <c r="N20" s="95">
        <v>0.189</v>
      </c>
      <c r="O20" s="95">
        <v>1.1519999999999999</v>
      </c>
      <c r="P20" s="95">
        <v>0.20100000000000001</v>
      </c>
      <c r="Q20" s="95">
        <v>1.1639999999999999</v>
      </c>
      <c r="R20" s="95">
        <v>0.22</v>
      </c>
      <c r="S20" s="95">
        <v>1.1759999999999999</v>
      </c>
      <c r="T20" s="95">
        <v>0.24199999999999999</v>
      </c>
      <c r="W20" s="96">
        <v>3.3</v>
      </c>
      <c r="X20" s="97">
        <v>0.90900000000000003</v>
      </c>
      <c r="Y20" s="88">
        <v>0.158</v>
      </c>
      <c r="Z20" s="97">
        <v>0.91700000000000004</v>
      </c>
      <c r="AA20" s="88">
        <v>0.17199999999999999</v>
      </c>
      <c r="AB20" s="97">
        <v>1.131</v>
      </c>
      <c r="AC20" s="88">
        <v>0.42</v>
      </c>
      <c r="AD20" s="97">
        <v>0.93700000000000006</v>
      </c>
      <c r="AE20" s="88">
        <v>0.215</v>
      </c>
    </row>
    <row r="21" spans="1:31" ht="15.6" x14ac:dyDescent="0.3">
      <c r="A21" s="29"/>
      <c r="B21" s="11" t="s">
        <v>26</v>
      </c>
      <c r="C21" s="30">
        <v>5</v>
      </c>
      <c r="D21" s="19" t="s">
        <v>27</v>
      </c>
      <c r="E21" s="31">
        <v>25</v>
      </c>
      <c r="F21" s="8" t="s">
        <v>6</v>
      </c>
      <c r="G21" s="8">
        <f>(PI()/4*E21^2)*C21</f>
        <v>2454.3692606170262</v>
      </c>
      <c r="H21" s="8" t="s">
        <v>25</v>
      </c>
      <c r="I21" s="8" t="s">
        <v>28</v>
      </c>
      <c r="J21" s="32"/>
      <c r="L21" s="95">
        <v>3.5</v>
      </c>
      <c r="M21" s="95">
        <v>1.171</v>
      </c>
      <c r="N21" s="95">
        <v>0.219</v>
      </c>
      <c r="O21" s="95">
        <v>1.1830000000000001</v>
      </c>
      <c r="P21" s="95">
        <v>0.23400000000000001</v>
      </c>
      <c r="Q21" s="95">
        <v>1.196</v>
      </c>
      <c r="R21" s="95">
        <v>0.254</v>
      </c>
      <c r="S21" s="95">
        <v>1.2110000000000001</v>
      </c>
      <c r="T21" s="95">
        <v>0.28199999999999997</v>
      </c>
      <c r="W21" s="96">
        <v>3.4</v>
      </c>
      <c r="X21" s="97">
        <v>0.93300000000000005</v>
      </c>
      <c r="Y21" s="88">
        <v>0.183</v>
      </c>
      <c r="Z21" s="97">
        <v>0.94299999999999995</v>
      </c>
      <c r="AA21" s="88">
        <v>0.2</v>
      </c>
      <c r="AB21" s="97">
        <v>1.1639999999999999</v>
      </c>
      <c r="AC21" s="88">
        <v>0.45700000000000002</v>
      </c>
      <c r="AD21" s="97">
        <v>0.96599999999999997</v>
      </c>
      <c r="AE21" s="88">
        <v>0.25</v>
      </c>
    </row>
    <row r="22" spans="1:31" ht="15.6" x14ac:dyDescent="0.3">
      <c r="A22" s="10"/>
      <c r="B22" s="8"/>
      <c r="C22" s="8"/>
      <c r="D22" s="11"/>
      <c r="E22" s="22" t="str">
        <f>IF(E19&lt;G22,"Hence Safe","Un Safe")</f>
        <v>Hence Safe</v>
      </c>
      <c r="F22" s="8"/>
      <c r="G22" s="33">
        <f>G21+G20</f>
        <v>4908.7385212340523</v>
      </c>
      <c r="H22" s="33" t="s">
        <v>29</v>
      </c>
      <c r="I22" s="34" t="s">
        <v>19</v>
      </c>
      <c r="J22" s="35"/>
      <c r="L22" s="95">
        <v>3.6</v>
      </c>
      <c r="M22" s="95">
        <v>1.2010000000000001</v>
      </c>
      <c r="N22" s="95">
        <v>0.25</v>
      </c>
      <c r="O22" s="95">
        <v>1.214</v>
      </c>
      <c r="P22" s="95">
        <v>0.26600000000000001</v>
      </c>
      <c r="Q22" s="95">
        <v>1.2290000000000001</v>
      </c>
      <c r="R22" s="95">
        <v>0.28999999999999998</v>
      </c>
      <c r="S22" s="95">
        <v>1.246</v>
      </c>
      <c r="T22" s="95">
        <v>0.32100000000000001</v>
      </c>
      <c r="W22" s="96">
        <v>3.5</v>
      </c>
      <c r="X22" s="97">
        <v>0.95699999999999996</v>
      </c>
      <c r="Y22" s="88">
        <v>0.20899999999999999</v>
      </c>
      <c r="Z22" s="97">
        <v>0.96799999999999997</v>
      </c>
      <c r="AA22" s="88">
        <v>0.22700000000000001</v>
      </c>
      <c r="AB22" s="97">
        <v>1.196</v>
      </c>
      <c r="AC22" s="88">
        <v>0.49299999999999999</v>
      </c>
      <c r="AD22" s="97">
        <v>0.995</v>
      </c>
      <c r="AE22" s="88">
        <v>0.28499999999999998</v>
      </c>
    </row>
    <row r="23" spans="1:31" x14ac:dyDescent="0.3">
      <c r="A23" s="29"/>
      <c r="B23" s="13"/>
      <c r="C23" s="13"/>
      <c r="D23" s="13"/>
      <c r="E23" s="13"/>
      <c r="F23" s="13"/>
      <c r="G23" s="13"/>
      <c r="H23" s="13"/>
      <c r="I23" s="36" t="s">
        <v>30</v>
      </c>
      <c r="J23" s="37"/>
      <c r="L23" s="95">
        <v>3.7</v>
      </c>
      <c r="M23" s="95">
        <v>1.23</v>
      </c>
      <c r="N23" s="95">
        <v>0.28100000000000003</v>
      </c>
      <c r="O23" s="95">
        <v>1.2450000000000001</v>
      </c>
      <c r="P23" s="95">
        <v>0.29899999999999999</v>
      </c>
      <c r="Q23" s="95">
        <v>1.2609999999999999</v>
      </c>
      <c r="R23" s="95">
        <v>0.32500000000000001</v>
      </c>
      <c r="S23" s="95">
        <v>1.28</v>
      </c>
      <c r="T23" s="95">
        <v>0.36</v>
      </c>
      <c r="W23" s="96">
        <v>3.6</v>
      </c>
      <c r="X23" s="97">
        <v>0.98199999999999998</v>
      </c>
      <c r="Y23" s="88">
        <v>0.23499999999999999</v>
      </c>
      <c r="Z23" s="97">
        <v>0.99399999999999999</v>
      </c>
      <c r="AA23" s="88">
        <v>0.255</v>
      </c>
      <c r="AB23" s="97">
        <v>1.2290000000000001</v>
      </c>
      <c r="AC23" s="88">
        <v>0.53100000000000003</v>
      </c>
      <c r="AD23" s="97">
        <v>1.024</v>
      </c>
      <c r="AE23" s="88">
        <v>0.32</v>
      </c>
    </row>
    <row r="24" spans="1:31" x14ac:dyDescent="0.3">
      <c r="A24" s="10" t="s">
        <v>31</v>
      </c>
      <c r="B24" s="8"/>
      <c r="C24" s="8"/>
      <c r="D24" s="11" t="s">
        <v>5</v>
      </c>
      <c r="E24" s="19" t="s">
        <v>32</v>
      </c>
      <c r="F24" s="8"/>
      <c r="G24" s="8"/>
      <c r="H24" s="8"/>
      <c r="I24" s="8"/>
      <c r="J24" s="9"/>
      <c r="L24" s="95">
        <v>3.8</v>
      </c>
      <c r="M24" s="95">
        <v>1.2589999999999999</v>
      </c>
      <c r="N24" s="95">
        <v>0.311</v>
      </c>
      <c r="O24" s="95">
        <v>1.276</v>
      </c>
      <c r="P24" s="95">
        <v>0.33200000000000002</v>
      </c>
      <c r="Q24" s="95">
        <v>1.294</v>
      </c>
      <c r="R24" s="95">
        <v>0.36099999999999999</v>
      </c>
      <c r="S24" s="95">
        <v>1.3149999999999999</v>
      </c>
      <c r="T24" s="95">
        <v>0.39900000000000002</v>
      </c>
      <c r="W24" s="96">
        <v>3.7</v>
      </c>
      <c r="X24" s="97">
        <v>1.006</v>
      </c>
      <c r="Y24" s="88">
        <v>0.26</v>
      </c>
      <c r="Z24" s="97">
        <v>1.02</v>
      </c>
      <c r="AA24" s="88">
        <v>0.28299999999999997</v>
      </c>
      <c r="AB24" s="97">
        <v>1.2609999999999999</v>
      </c>
      <c r="AC24" s="88">
        <v>0.56699999999999995</v>
      </c>
      <c r="AD24" s="97">
        <v>1.052</v>
      </c>
      <c r="AE24" s="88">
        <v>0.35399999999999998</v>
      </c>
    </row>
    <row r="25" spans="1:31" x14ac:dyDescent="0.3">
      <c r="A25" s="10"/>
      <c r="B25" s="8"/>
      <c r="C25" s="8"/>
      <c r="D25" s="11" t="s">
        <v>5</v>
      </c>
      <c r="E25" s="19" t="str">
        <f>"("&amp;E16&amp;"x"&amp;E5&amp;"x"&amp;E7&amp;")/100"</f>
        <v>(1.33x300x562.5)/100</v>
      </c>
      <c r="F25" s="8"/>
      <c r="G25" s="8"/>
      <c r="H25" s="8"/>
      <c r="I25" s="8"/>
      <c r="J25" s="9"/>
      <c r="L25" s="95">
        <v>3.9</v>
      </c>
      <c r="M25" s="95">
        <v>1.288</v>
      </c>
      <c r="N25" s="95">
        <v>0.34100000000000003</v>
      </c>
      <c r="O25" s="95">
        <v>1.306</v>
      </c>
      <c r="P25" s="95">
        <v>0.36299999999999999</v>
      </c>
      <c r="Q25" s="95">
        <v>1.327</v>
      </c>
      <c r="R25" s="95">
        <v>0.39600000000000002</v>
      </c>
      <c r="S25" s="95">
        <v>1.349</v>
      </c>
      <c r="T25" s="95">
        <v>0.437</v>
      </c>
      <c r="W25" s="96">
        <v>3.8</v>
      </c>
      <c r="X25" s="97">
        <v>1.03</v>
      </c>
      <c r="Y25" s="88">
        <v>0.28499999999999998</v>
      </c>
      <c r="Z25" s="97">
        <v>1.0449999999999999</v>
      </c>
      <c r="AA25" s="88">
        <v>0.31</v>
      </c>
      <c r="AB25" s="97">
        <v>1.294</v>
      </c>
      <c r="AC25" s="88">
        <v>0.60399999999999998</v>
      </c>
      <c r="AD25" s="97">
        <v>1.081</v>
      </c>
      <c r="AE25" s="88">
        <v>0.38900000000000001</v>
      </c>
    </row>
    <row r="26" spans="1:31" ht="15.6" x14ac:dyDescent="0.3">
      <c r="A26" s="38" t="s">
        <v>33</v>
      </c>
      <c r="B26" s="28"/>
      <c r="C26" s="28"/>
      <c r="D26" s="11" t="s">
        <v>5</v>
      </c>
      <c r="E26" s="19">
        <f>(E16*E5*E7)/100</f>
        <v>2244.375</v>
      </c>
      <c r="F26" s="8" t="s">
        <v>25</v>
      </c>
      <c r="G26" s="8"/>
      <c r="H26" s="8"/>
      <c r="I26" s="8"/>
      <c r="J26" s="9"/>
      <c r="L26" s="95">
        <v>4</v>
      </c>
      <c r="M26" s="95">
        <v>1.3169999999999999</v>
      </c>
      <c r="N26" s="95">
        <v>0.371</v>
      </c>
      <c r="O26" s="95">
        <v>1.337</v>
      </c>
      <c r="P26" s="95">
        <v>0.39600000000000002</v>
      </c>
      <c r="Q26" s="95">
        <v>1.359</v>
      </c>
      <c r="R26" s="95">
        <v>0.43099999999999999</v>
      </c>
      <c r="S26" s="95">
        <v>1.3839999999999999</v>
      </c>
      <c r="T26" s="95">
        <v>0.47699999999999998</v>
      </c>
      <c r="W26" s="96">
        <v>3.9</v>
      </c>
      <c r="X26" s="97">
        <v>1.054</v>
      </c>
      <c r="Y26" s="88">
        <v>0.31</v>
      </c>
      <c r="Z26" s="97">
        <v>1.071</v>
      </c>
      <c r="AA26" s="88">
        <v>0.33800000000000002</v>
      </c>
      <c r="AB26" s="97">
        <v>1.327</v>
      </c>
      <c r="AC26" s="88">
        <v>0.64100000000000001</v>
      </c>
      <c r="AD26" s="97">
        <v>1.1100000000000001</v>
      </c>
      <c r="AE26" s="88">
        <v>0.42399999999999999</v>
      </c>
    </row>
    <row r="27" spans="1:31" ht="15.6" x14ac:dyDescent="0.3">
      <c r="A27" s="10"/>
      <c r="B27" s="11" t="s">
        <v>26</v>
      </c>
      <c r="C27" s="30">
        <v>2</v>
      </c>
      <c r="D27" s="19" t="s">
        <v>27</v>
      </c>
      <c r="E27" s="31">
        <v>16</v>
      </c>
      <c r="F27" s="8" t="s">
        <v>6</v>
      </c>
      <c r="G27" s="8">
        <f>(PI()/4*E27^2)*C27</f>
        <v>402.12385965949352</v>
      </c>
      <c r="H27" s="8" t="s">
        <v>25</v>
      </c>
      <c r="I27" s="8" t="s">
        <v>34</v>
      </c>
      <c r="J27" s="32"/>
      <c r="L27" s="95">
        <v>4.0999999999999996</v>
      </c>
      <c r="M27" s="95">
        <v>1.3460000000000001</v>
      </c>
      <c r="N27" s="95">
        <v>0.40200000000000002</v>
      </c>
      <c r="O27" s="95">
        <v>1.3680000000000001</v>
      </c>
      <c r="P27" s="95">
        <v>0.42799999999999999</v>
      </c>
      <c r="Q27" s="95">
        <v>1.3919999999999999</v>
      </c>
      <c r="R27" s="95">
        <v>0.46700000000000003</v>
      </c>
      <c r="S27" s="95">
        <v>1.419</v>
      </c>
      <c r="T27" s="95">
        <v>0.51600000000000001</v>
      </c>
      <c r="W27" s="96">
        <v>4</v>
      </c>
      <c r="X27" s="97">
        <v>1.0780000000000001</v>
      </c>
      <c r="Y27" s="88">
        <v>0.33500000000000002</v>
      </c>
      <c r="Z27" s="97">
        <v>1.0960000000000001</v>
      </c>
      <c r="AA27" s="88">
        <v>0.36499999999999999</v>
      </c>
      <c r="AB27" s="97">
        <v>1.359</v>
      </c>
      <c r="AC27" s="88">
        <v>0.67700000000000005</v>
      </c>
      <c r="AD27" s="97">
        <v>1.1379999999999999</v>
      </c>
      <c r="AE27" s="88">
        <v>0.45700000000000002</v>
      </c>
    </row>
    <row r="28" spans="1:31" x14ac:dyDescent="0.3">
      <c r="A28" s="10"/>
      <c r="B28" s="8"/>
      <c r="C28" s="8"/>
      <c r="D28" s="11"/>
      <c r="E28" s="22" t="str">
        <f>IF(E26&lt;G27,"Hence Safe","Un Safe")</f>
        <v>Un Safe</v>
      </c>
      <c r="F28" s="8"/>
      <c r="G28" s="8"/>
      <c r="H28" s="39"/>
      <c r="I28" s="34" t="s">
        <v>19</v>
      </c>
      <c r="J28" s="35"/>
      <c r="L28" s="95">
        <v>4.2</v>
      </c>
      <c r="M28" s="95">
        <v>1.3759999999999999</v>
      </c>
      <c r="N28" s="95">
        <v>0.433</v>
      </c>
      <c r="O28" s="95">
        <v>1.399</v>
      </c>
      <c r="P28" s="95">
        <v>0.46100000000000002</v>
      </c>
      <c r="Q28" s="95">
        <v>1.4239999999999999</v>
      </c>
      <c r="R28" s="95">
        <v>0.501</v>
      </c>
      <c r="S28" s="95">
        <v>1.4530000000000001</v>
      </c>
      <c r="T28" s="95">
        <v>0.55500000000000005</v>
      </c>
      <c r="W28" s="96">
        <v>4.0999999999999996</v>
      </c>
      <c r="X28" s="97">
        <v>1.103</v>
      </c>
      <c r="Y28" s="88">
        <v>0.36199999999999999</v>
      </c>
      <c r="Z28" s="97">
        <v>1.1220000000000001</v>
      </c>
      <c r="AA28" s="88">
        <v>0.39400000000000002</v>
      </c>
      <c r="AB28" s="97">
        <v>1.3919999999999999</v>
      </c>
      <c r="AC28" s="88">
        <v>0.71399999999999997</v>
      </c>
      <c r="AD28" s="97">
        <v>1.167</v>
      </c>
      <c r="AE28" s="88">
        <v>0.49199999999999999</v>
      </c>
    </row>
    <row r="29" spans="1:31" x14ac:dyDescent="0.3">
      <c r="A29" s="29"/>
      <c r="B29" s="13"/>
      <c r="C29" s="13"/>
      <c r="D29" s="13"/>
      <c r="E29" s="13"/>
      <c r="F29" s="13"/>
      <c r="G29" s="13"/>
      <c r="H29" s="13"/>
      <c r="I29" s="36" t="s">
        <v>30</v>
      </c>
      <c r="J29" s="37"/>
      <c r="L29" s="95">
        <v>4.3</v>
      </c>
      <c r="M29" s="95">
        <v>1.405</v>
      </c>
      <c r="N29" s="95">
        <v>0.46300000000000002</v>
      </c>
      <c r="O29" s="95">
        <v>1.429</v>
      </c>
      <c r="P29" s="95">
        <v>0.49299999999999999</v>
      </c>
      <c r="Q29" s="95">
        <v>1.4570000000000001</v>
      </c>
      <c r="R29" s="95">
        <v>0.53700000000000003</v>
      </c>
      <c r="S29" s="95">
        <v>1.488</v>
      </c>
      <c r="T29" s="95">
        <v>0.59399999999999997</v>
      </c>
      <c r="W29" s="96">
        <v>4.1999999999999904</v>
      </c>
      <c r="X29" s="97">
        <v>1.127</v>
      </c>
      <c r="Y29" s="88">
        <v>0.38700000000000001</v>
      </c>
      <c r="Z29" s="97">
        <v>1.147</v>
      </c>
      <c r="AA29" s="88">
        <v>0.42099999999999999</v>
      </c>
      <c r="AB29" s="97">
        <v>1.4239999999999999</v>
      </c>
      <c r="AC29" s="88">
        <v>0.75</v>
      </c>
      <c r="AD29" s="97">
        <v>1.196</v>
      </c>
      <c r="AE29" s="88">
        <v>0.52700000000000002</v>
      </c>
    </row>
    <row r="30" spans="1:31" x14ac:dyDescent="0.3">
      <c r="A30" s="7" t="s">
        <v>35</v>
      </c>
      <c r="B30" s="8"/>
      <c r="C30" s="8"/>
      <c r="D30" s="8"/>
      <c r="E30" s="8"/>
      <c r="F30" s="8"/>
      <c r="G30" s="8"/>
      <c r="H30" s="8"/>
      <c r="I30" s="8"/>
      <c r="J30" s="9"/>
      <c r="L30" s="95">
        <v>4.4000000000000004</v>
      </c>
      <c r="M30" s="95">
        <v>1.4339999999999999</v>
      </c>
      <c r="N30" s="95">
        <v>0.49299999999999999</v>
      </c>
      <c r="O30" s="95">
        <v>1.46</v>
      </c>
      <c r="P30" s="95">
        <v>0.52500000000000002</v>
      </c>
      <c r="Q30" s="95">
        <v>1.49</v>
      </c>
      <c r="R30" s="95">
        <v>0.57299999999999995</v>
      </c>
      <c r="S30" s="95">
        <v>1.5229999999999999</v>
      </c>
      <c r="T30" s="95">
        <v>0.63400000000000001</v>
      </c>
      <c r="W30" s="96">
        <v>4.2999999999999901</v>
      </c>
      <c r="X30" s="97">
        <v>1.151</v>
      </c>
      <c r="Y30" s="88">
        <v>0.41199999999999998</v>
      </c>
      <c r="Z30" s="97">
        <v>1.173</v>
      </c>
      <c r="AA30" s="88">
        <v>0.44900000000000001</v>
      </c>
      <c r="AB30" s="97">
        <v>1.4570000000000001</v>
      </c>
      <c r="AC30" s="88">
        <v>0.78700000000000003</v>
      </c>
      <c r="AD30" s="97">
        <v>1.2250000000000001</v>
      </c>
      <c r="AE30" s="88">
        <v>0.56200000000000006</v>
      </c>
    </row>
    <row r="31" spans="1:31" x14ac:dyDescent="0.3">
      <c r="A31" s="40" t="s">
        <v>36</v>
      </c>
      <c r="B31" s="21"/>
      <c r="C31" s="11" t="s">
        <v>37</v>
      </c>
      <c r="D31" s="11" t="s">
        <v>5</v>
      </c>
      <c r="E31" s="15">
        <v>28</v>
      </c>
      <c r="F31" s="8" t="s">
        <v>38</v>
      </c>
      <c r="G31" s="16" t="s">
        <v>15</v>
      </c>
      <c r="H31" s="17"/>
      <c r="I31" s="41"/>
      <c r="J31" s="42"/>
      <c r="L31" s="95">
        <v>4.5</v>
      </c>
      <c r="M31" s="95">
        <v>1.4630000000000001</v>
      </c>
      <c r="N31" s="95">
        <v>0.52400000000000002</v>
      </c>
      <c r="O31" s="95">
        <v>1.4910000000000001</v>
      </c>
      <c r="P31" s="95">
        <v>0.55800000000000005</v>
      </c>
      <c r="Q31" s="95">
        <v>1.522</v>
      </c>
      <c r="R31" s="95">
        <v>0.60699999999999998</v>
      </c>
      <c r="S31" s="95">
        <v>1.5569999999999999</v>
      </c>
      <c r="T31" s="95">
        <v>0.67200000000000004</v>
      </c>
      <c r="W31" s="96">
        <v>4.3999999999999897</v>
      </c>
      <c r="X31" s="97">
        <v>1.175</v>
      </c>
      <c r="Y31" s="88">
        <v>0.437</v>
      </c>
      <c r="Z31" s="97">
        <v>1.198</v>
      </c>
      <c r="AA31" s="88">
        <v>0.47599999999999998</v>
      </c>
      <c r="AB31" s="97">
        <v>1.49</v>
      </c>
      <c r="AC31" s="88">
        <v>0.82499999999999996</v>
      </c>
      <c r="AD31" s="97">
        <v>1.2529999999999999</v>
      </c>
      <c r="AE31" s="88">
        <v>0.59599999999999997</v>
      </c>
    </row>
    <row r="32" spans="1:31" x14ac:dyDescent="0.3">
      <c r="A32" s="10"/>
      <c r="B32" s="8"/>
      <c r="C32" s="8"/>
      <c r="D32" s="8"/>
      <c r="E32" s="8"/>
      <c r="F32" s="8"/>
      <c r="G32" s="43"/>
      <c r="H32" s="43"/>
      <c r="I32" s="41"/>
      <c r="J32" s="42"/>
      <c r="L32" s="95">
        <v>4.5999999999999996</v>
      </c>
      <c r="M32" s="95">
        <v>1.492</v>
      </c>
      <c r="N32" s="95">
        <v>0.55400000000000005</v>
      </c>
      <c r="O32" s="95">
        <v>1.522</v>
      </c>
      <c r="P32" s="95">
        <v>0.59099999999999997</v>
      </c>
      <c r="Q32" s="95">
        <v>1.5549999999999999</v>
      </c>
      <c r="R32" s="95">
        <v>0.64300000000000002</v>
      </c>
      <c r="S32" s="95">
        <v>1.5920000000000001</v>
      </c>
      <c r="T32" s="95">
        <v>0.71099999999999997</v>
      </c>
      <c r="W32" s="96">
        <v>4.4999999999999902</v>
      </c>
      <c r="X32" s="97">
        <v>1.1990000000000001</v>
      </c>
      <c r="Y32" s="88">
        <v>0.46200000000000002</v>
      </c>
      <c r="Z32" s="97">
        <v>1.224</v>
      </c>
      <c r="AA32" s="88">
        <v>0.504</v>
      </c>
      <c r="AB32" s="97">
        <v>1.522</v>
      </c>
      <c r="AC32" s="88">
        <v>0.86099999999999999</v>
      </c>
      <c r="AD32" s="97">
        <v>1.282</v>
      </c>
      <c r="AE32" s="88">
        <v>0.63100000000000001</v>
      </c>
    </row>
    <row r="33" spans="1:31" x14ac:dyDescent="0.3">
      <c r="A33" s="10"/>
      <c r="B33" s="8"/>
      <c r="C33" s="11" t="s">
        <v>39</v>
      </c>
      <c r="D33" s="11" t="s">
        <v>5</v>
      </c>
      <c r="E33" s="8" t="s">
        <v>40</v>
      </c>
      <c r="F33" s="8"/>
      <c r="G33" s="8"/>
      <c r="H33" s="8"/>
      <c r="I33" s="8"/>
      <c r="J33" s="9"/>
      <c r="L33" s="95">
        <v>4.7</v>
      </c>
      <c r="M33" s="95">
        <v>1.5209999999999999</v>
      </c>
      <c r="N33" s="95">
        <v>0.58399999999999996</v>
      </c>
      <c r="O33" s="95">
        <v>1.552</v>
      </c>
      <c r="P33" s="95">
        <v>0.622</v>
      </c>
      <c r="Q33" s="95">
        <v>1.587</v>
      </c>
      <c r="R33" s="95">
        <v>0.67800000000000005</v>
      </c>
      <c r="S33" s="95">
        <v>1.6259999999999999</v>
      </c>
      <c r="T33" s="95">
        <v>0.75</v>
      </c>
      <c r="W33" s="96">
        <v>4.5999999999999899</v>
      </c>
      <c r="X33" s="97">
        <v>1.224</v>
      </c>
      <c r="Y33" s="88">
        <v>0.48899999999999999</v>
      </c>
      <c r="Z33" s="97">
        <v>1.2490000000000001</v>
      </c>
      <c r="AA33" s="88">
        <v>0.53100000000000003</v>
      </c>
      <c r="AB33" s="97">
        <v>1.5549999999999999</v>
      </c>
      <c r="AC33" s="88">
        <v>0.89800000000000002</v>
      </c>
      <c r="AD33" s="97">
        <v>1.3109999999999999</v>
      </c>
      <c r="AE33" s="88">
        <v>0.66600000000000004</v>
      </c>
    </row>
    <row r="34" spans="1:31" x14ac:dyDescent="0.3">
      <c r="A34" s="10"/>
      <c r="B34" s="8"/>
      <c r="C34" s="8"/>
      <c r="D34" s="11" t="s">
        <v>5</v>
      </c>
      <c r="E34" s="8" t="str">
        <f>E31&amp;"x10^3/"&amp;E5&amp;"x"&amp;E6</f>
        <v>28x10^3/300x600</v>
      </c>
      <c r="F34" s="8"/>
      <c r="G34" s="8"/>
      <c r="H34" s="8"/>
      <c r="I34" s="8"/>
      <c r="J34" s="9"/>
      <c r="L34" s="95">
        <v>4.8</v>
      </c>
      <c r="M34" s="95">
        <v>1.5509999999999999</v>
      </c>
      <c r="N34" s="95">
        <v>0.61499999999999999</v>
      </c>
      <c r="O34" s="95">
        <v>1.583</v>
      </c>
      <c r="P34" s="95">
        <v>0.65500000000000003</v>
      </c>
      <c r="Q34" s="95">
        <v>1.62</v>
      </c>
      <c r="R34" s="95">
        <v>0.71399999999999997</v>
      </c>
      <c r="S34" s="95">
        <v>1.661</v>
      </c>
      <c r="T34" s="95">
        <v>0.78900000000000003</v>
      </c>
      <c r="W34" s="96">
        <v>4.6999999999999904</v>
      </c>
      <c r="X34" s="97">
        <v>1.248</v>
      </c>
      <c r="Y34" s="88">
        <v>0.51400000000000001</v>
      </c>
      <c r="Z34" s="97">
        <v>1.2749999999999999</v>
      </c>
      <c r="AA34" s="88">
        <v>0.55900000000000005</v>
      </c>
      <c r="AB34" s="97">
        <v>1.587</v>
      </c>
      <c r="AC34" s="88">
        <v>0.93400000000000005</v>
      </c>
      <c r="AD34" s="97">
        <v>1.34</v>
      </c>
      <c r="AE34" s="88">
        <v>0.70099999999999996</v>
      </c>
    </row>
    <row r="35" spans="1:31" ht="15.6" x14ac:dyDescent="0.3">
      <c r="A35" s="10"/>
      <c r="B35" s="8"/>
      <c r="C35" s="8"/>
      <c r="D35" s="11" t="s">
        <v>5</v>
      </c>
      <c r="E35" s="44">
        <f>ROUND((E31*10^3)/(E5*E6),2)</f>
        <v>0.16</v>
      </c>
      <c r="F35" s="8" t="s">
        <v>11</v>
      </c>
      <c r="G35" s="8"/>
      <c r="H35" s="8"/>
      <c r="I35" s="8"/>
      <c r="J35" s="9"/>
      <c r="L35" s="95">
        <v>4.9000000000000004</v>
      </c>
      <c r="M35" s="95">
        <v>1.58</v>
      </c>
      <c r="N35" s="95">
        <v>0.64600000000000002</v>
      </c>
      <c r="O35" s="95">
        <v>1.6140000000000001</v>
      </c>
      <c r="P35" s="95">
        <v>0.68700000000000006</v>
      </c>
      <c r="Q35" s="95">
        <v>1.6519999999999999</v>
      </c>
      <c r="R35" s="95">
        <v>0.748</v>
      </c>
      <c r="S35" s="95">
        <v>1.696</v>
      </c>
      <c r="T35" s="95">
        <v>0.82899999999999996</v>
      </c>
      <c r="W35" s="96">
        <v>4.7999999999999901</v>
      </c>
      <c r="X35" s="97">
        <v>1.272</v>
      </c>
      <c r="Y35" s="88">
        <v>0.53900000000000003</v>
      </c>
      <c r="Z35" s="97">
        <v>1.3009999999999999</v>
      </c>
      <c r="AA35" s="88">
        <v>0.58699999999999997</v>
      </c>
      <c r="AB35" s="97">
        <v>1.62</v>
      </c>
      <c r="AC35" s="88">
        <v>0.97099999999999997</v>
      </c>
      <c r="AD35" s="97">
        <v>1.3680000000000001</v>
      </c>
      <c r="AE35" s="88">
        <v>0.73399999999999999</v>
      </c>
    </row>
    <row r="36" spans="1:31" ht="17.399999999999999" x14ac:dyDescent="0.4">
      <c r="A36" s="10"/>
      <c r="B36" s="8"/>
      <c r="C36" s="45" t="s">
        <v>41</v>
      </c>
      <c r="D36" s="11" t="s">
        <v>5</v>
      </c>
      <c r="E36" s="8">
        <v>2.8</v>
      </c>
      <c r="F36" s="8" t="s">
        <v>11</v>
      </c>
      <c r="G36" s="8"/>
      <c r="H36" s="46" t="s">
        <v>42</v>
      </c>
      <c r="I36" s="47"/>
      <c r="J36" s="48"/>
      <c r="L36" s="95">
        <v>5</v>
      </c>
      <c r="M36" s="95">
        <v>1.609</v>
      </c>
      <c r="N36" s="95">
        <v>0.67600000000000005</v>
      </c>
      <c r="O36" s="95">
        <v>1.645</v>
      </c>
      <c r="P36" s="95">
        <v>0.72</v>
      </c>
      <c r="Q36" s="95">
        <v>1.6850000000000001</v>
      </c>
      <c r="R36" s="95">
        <v>0.78400000000000003</v>
      </c>
      <c r="S36" s="95">
        <v>1.73</v>
      </c>
      <c r="T36" s="95">
        <v>0.86699999999999999</v>
      </c>
      <c r="W36" s="96">
        <v>4.8999999999999897</v>
      </c>
      <c r="X36" s="97">
        <v>1.296</v>
      </c>
      <c r="Y36" s="88">
        <v>0.56399999999999995</v>
      </c>
      <c r="Z36" s="97">
        <v>1.3260000000000001</v>
      </c>
      <c r="AA36" s="88">
        <v>0.61399999999999999</v>
      </c>
      <c r="AB36" s="97">
        <v>1.6519999999999999</v>
      </c>
      <c r="AC36" s="88">
        <v>1.0069999999999999</v>
      </c>
      <c r="AD36" s="97">
        <v>1.397</v>
      </c>
      <c r="AE36" s="88">
        <v>0.76900000000000002</v>
      </c>
    </row>
    <row r="37" spans="1:31" ht="17.399999999999999" x14ac:dyDescent="0.4">
      <c r="A37" s="10"/>
      <c r="B37" s="8"/>
      <c r="C37" s="49" t="s">
        <v>43</v>
      </c>
      <c r="D37" s="11" t="s">
        <v>5</v>
      </c>
      <c r="E37" s="8">
        <v>0.59</v>
      </c>
      <c r="F37" s="8" t="s">
        <v>11</v>
      </c>
      <c r="G37" s="8"/>
      <c r="H37" s="46" t="s">
        <v>42</v>
      </c>
      <c r="I37" s="47"/>
      <c r="J37" s="48"/>
      <c r="L37" s="95">
        <v>5.0999999999999996</v>
      </c>
      <c r="M37" s="95">
        <v>1.6379999999999999</v>
      </c>
      <c r="N37" s="95">
        <v>0.70599999999999996</v>
      </c>
      <c r="O37" s="95">
        <v>1.6759999999999999</v>
      </c>
      <c r="P37" s="95">
        <v>0.753</v>
      </c>
      <c r="Q37" s="95">
        <v>1.718</v>
      </c>
      <c r="R37" s="95">
        <v>0.82</v>
      </c>
      <c r="S37" s="95">
        <v>1.7649999999999999</v>
      </c>
      <c r="T37" s="95">
        <v>0.90600000000000003</v>
      </c>
      <c r="W37" s="96">
        <v>4.9999999999999902</v>
      </c>
      <c r="X37" s="97">
        <v>1.32</v>
      </c>
      <c r="Y37" s="88">
        <v>0.58899999999999997</v>
      </c>
      <c r="Z37" s="97">
        <v>1.3520000000000001</v>
      </c>
      <c r="AA37" s="88">
        <v>0.64200000000000002</v>
      </c>
      <c r="AB37" s="97">
        <v>1.6850000000000001</v>
      </c>
      <c r="AC37" s="88">
        <v>1.044</v>
      </c>
      <c r="AD37" s="97">
        <v>1.4259999999999999</v>
      </c>
      <c r="AE37" s="88">
        <v>0.80400000000000005</v>
      </c>
    </row>
    <row r="38" spans="1:31" x14ac:dyDescent="0.3">
      <c r="A38" s="10"/>
      <c r="B38" s="8"/>
      <c r="C38" s="11" t="s">
        <v>44</v>
      </c>
      <c r="D38" s="11" t="s">
        <v>5</v>
      </c>
      <c r="E38" s="8" t="s">
        <v>45</v>
      </c>
      <c r="F38" s="8"/>
      <c r="G38" s="8"/>
      <c r="H38" s="8"/>
      <c r="I38" s="8"/>
      <c r="J38" s="9"/>
      <c r="L38" s="95">
        <v>5.2</v>
      </c>
      <c r="M38" s="95">
        <v>1.667</v>
      </c>
      <c r="N38" s="95">
        <v>0.73599999999999999</v>
      </c>
      <c r="O38" s="95">
        <v>1.706</v>
      </c>
      <c r="P38" s="95">
        <v>0.78400000000000003</v>
      </c>
      <c r="Q38" s="95">
        <v>1.75</v>
      </c>
      <c r="R38" s="95">
        <v>0.85399999999999998</v>
      </c>
      <c r="S38" s="95">
        <v>1.8</v>
      </c>
      <c r="T38" s="95">
        <v>0.94599999999999995</v>
      </c>
      <c r="W38" s="96">
        <v>5.0999999999999899</v>
      </c>
      <c r="X38" s="97">
        <v>1.345</v>
      </c>
      <c r="Y38" s="88">
        <v>0.61499999999999999</v>
      </c>
      <c r="Z38" s="97">
        <v>1.377</v>
      </c>
      <c r="AA38" s="88">
        <v>0.66900000000000004</v>
      </c>
      <c r="AB38" s="97">
        <v>1.718</v>
      </c>
      <c r="AC38" s="88">
        <v>1.081</v>
      </c>
      <c r="AD38" s="97">
        <v>1.4550000000000001</v>
      </c>
      <c r="AE38" s="88">
        <v>0.83899999999999997</v>
      </c>
    </row>
    <row r="39" spans="1:31" x14ac:dyDescent="0.3">
      <c r="A39" s="10"/>
      <c r="B39" s="8" t="s">
        <v>46</v>
      </c>
      <c r="C39" s="30">
        <v>8</v>
      </c>
      <c r="D39" s="11" t="s">
        <v>47</v>
      </c>
      <c r="E39" s="8" t="s">
        <v>48</v>
      </c>
      <c r="F39" s="8"/>
      <c r="G39" s="8"/>
      <c r="H39" s="8"/>
      <c r="I39" s="8"/>
      <c r="J39" s="9"/>
      <c r="L39" s="95">
        <v>5.3</v>
      </c>
      <c r="M39" s="95">
        <v>1.696</v>
      </c>
      <c r="N39" s="95">
        <v>0.76700000000000002</v>
      </c>
      <c r="O39" s="95">
        <v>1.7370000000000001</v>
      </c>
      <c r="P39" s="95">
        <v>0.81699999999999995</v>
      </c>
      <c r="Q39" s="95">
        <v>1.7829999999999999</v>
      </c>
      <c r="R39" s="95">
        <v>0.89</v>
      </c>
      <c r="S39" s="95">
        <v>1.8340000000000001</v>
      </c>
      <c r="T39" s="95">
        <v>0.98399999999999999</v>
      </c>
      <c r="W39" s="96">
        <v>5.1999999999999904</v>
      </c>
      <c r="X39" s="97">
        <v>1.369</v>
      </c>
      <c r="Y39" s="88">
        <v>0.64100000000000001</v>
      </c>
      <c r="Z39" s="97">
        <v>1.403</v>
      </c>
      <c r="AA39" s="88">
        <v>0.69699999999999995</v>
      </c>
      <c r="AB39" s="97">
        <v>1.75</v>
      </c>
      <c r="AC39" s="88">
        <v>1.117</v>
      </c>
      <c r="AD39" s="97">
        <v>1.4830000000000001</v>
      </c>
      <c r="AE39" s="88">
        <v>0.873</v>
      </c>
    </row>
    <row r="40" spans="1:31" x14ac:dyDescent="0.3">
      <c r="A40" s="10"/>
      <c r="B40" s="8"/>
      <c r="C40" s="8"/>
      <c r="D40" s="8"/>
      <c r="E40" s="8"/>
      <c r="F40" s="8"/>
      <c r="G40" s="8"/>
      <c r="H40" s="8"/>
      <c r="I40" s="8"/>
      <c r="J40" s="9"/>
      <c r="L40" s="95">
        <v>5.4</v>
      </c>
      <c r="M40" s="95">
        <v>1.7250000000000001</v>
      </c>
      <c r="N40" s="95">
        <v>0.79700000000000004</v>
      </c>
      <c r="O40" s="95">
        <v>1.768</v>
      </c>
      <c r="P40" s="95">
        <v>0.85</v>
      </c>
      <c r="Q40" s="95">
        <v>1.8149999999999999</v>
      </c>
      <c r="R40" s="95">
        <v>0.92500000000000004</v>
      </c>
      <c r="S40" s="95">
        <v>1.869</v>
      </c>
      <c r="T40" s="95">
        <v>1.024</v>
      </c>
      <c r="W40" s="96">
        <v>5.2999999999999901</v>
      </c>
      <c r="X40" s="97">
        <v>1.393</v>
      </c>
      <c r="Y40" s="88">
        <v>0.66600000000000004</v>
      </c>
      <c r="Z40" s="97">
        <v>1.4279999999999999</v>
      </c>
      <c r="AA40" s="88">
        <v>0.72399999999999998</v>
      </c>
      <c r="AB40" s="97">
        <v>1.7829999999999999</v>
      </c>
      <c r="AC40" s="88">
        <v>1.155</v>
      </c>
      <c r="AD40" s="97">
        <v>1.512</v>
      </c>
      <c r="AE40" s="88">
        <v>0.90800000000000003</v>
      </c>
    </row>
    <row r="41" spans="1:31" ht="15.6" x14ac:dyDescent="0.3">
      <c r="A41" s="10"/>
      <c r="B41" s="8"/>
      <c r="C41" s="11" t="s">
        <v>49</v>
      </c>
      <c r="D41" s="11" t="s">
        <v>5</v>
      </c>
      <c r="E41" s="50">
        <f>ROUND(((PI()*C39*C39)/4)*2,0)</f>
        <v>101</v>
      </c>
      <c r="F41" s="8" t="s">
        <v>25</v>
      </c>
      <c r="G41" s="8"/>
      <c r="H41" s="8"/>
      <c r="I41" s="8"/>
      <c r="J41" s="9"/>
      <c r="L41" s="95">
        <v>5.5</v>
      </c>
      <c r="M41" s="95">
        <v>1.7549999999999999</v>
      </c>
      <c r="N41" s="95">
        <v>0.82799999999999996</v>
      </c>
      <c r="O41" s="95">
        <v>1.7989999999999999</v>
      </c>
      <c r="P41" s="95">
        <v>0.88200000000000001</v>
      </c>
      <c r="Q41" s="95">
        <v>1.8480000000000001</v>
      </c>
      <c r="R41" s="95">
        <v>0.96</v>
      </c>
      <c r="S41" s="95">
        <v>1.903</v>
      </c>
      <c r="T41" s="95">
        <v>1.0620000000000001</v>
      </c>
      <c r="W41" s="96">
        <v>5.3999999999999897</v>
      </c>
      <c r="X41" s="97">
        <v>1.417</v>
      </c>
      <c r="Y41" s="88">
        <v>0.69099999999999995</v>
      </c>
      <c r="Z41" s="97">
        <v>1.454</v>
      </c>
      <c r="AA41" s="88">
        <v>0.752</v>
      </c>
      <c r="AB41" s="97">
        <v>1.8149999999999999</v>
      </c>
      <c r="AC41" s="88">
        <v>1.1910000000000001</v>
      </c>
      <c r="AD41" s="97">
        <v>1.5409999999999999</v>
      </c>
      <c r="AE41" s="88">
        <v>0.94299999999999995</v>
      </c>
    </row>
    <row r="42" spans="1:31" x14ac:dyDescent="0.3">
      <c r="A42" s="10"/>
      <c r="B42" s="8"/>
      <c r="C42" s="8"/>
      <c r="D42" s="11"/>
      <c r="E42" s="8"/>
      <c r="F42" s="8"/>
      <c r="G42" s="8"/>
      <c r="H42" s="8"/>
      <c r="I42" s="8"/>
      <c r="J42" s="9"/>
      <c r="L42" s="95">
        <v>5.6</v>
      </c>
      <c r="M42" s="95">
        <v>1.784</v>
      </c>
      <c r="N42" s="95">
        <v>0.85799999999999998</v>
      </c>
      <c r="O42" s="95">
        <v>1.829</v>
      </c>
      <c r="P42" s="95">
        <v>0.91400000000000003</v>
      </c>
      <c r="Q42" s="95">
        <v>1.881</v>
      </c>
      <c r="R42" s="95">
        <v>0.996</v>
      </c>
      <c r="S42" s="95">
        <v>1.9379999999999999</v>
      </c>
      <c r="T42" s="95">
        <v>1.101</v>
      </c>
      <c r="W42" s="96">
        <v>5.4999999999999902</v>
      </c>
      <c r="X42" s="97">
        <v>1.4410000000000001</v>
      </c>
      <c r="Y42" s="88">
        <v>0.71599999999999997</v>
      </c>
      <c r="Z42" s="97">
        <v>1.4790000000000001</v>
      </c>
      <c r="AA42" s="88">
        <v>0.77900000000000003</v>
      </c>
      <c r="AB42" s="97">
        <v>1.8480000000000001</v>
      </c>
      <c r="AC42" s="88">
        <v>1.228</v>
      </c>
      <c r="AD42" s="97">
        <v>1.569</v>
      </c>
      <c r="AE42" s="88">
        <v>0.97599999999999998</v>
      </c>
    </row>
    <row r="43" spans="1:31" x14ac:dyDescent="0.3">
      <c r="A43" s="10"/>
      <c r="B43" s="8"/>
      <c r="C43" s="11" t="s">
        <v>50</v>
      </c>
      <c r="D43" s="11" t="s">
        <v>5</v>
      </c>
      <c r="E43" s="8" t="str">
        <f>E41&amp;"x.87x415/("&amp;E5&amp;"x("&amp;E35&amp;"-"&amp;E37&amp;")"</f>
        <v>101x.87x415/(300x(0.16-0.59)</v>
      </c>
      <c r="F43" s="8"/>
      <c r="G43" s="8"/>
      <c r="H43" s="8"/>
      <c r="I43" s="8"/>
      <c r="J43" s="9"/>
      <c r="L43" s="95">
        <v>5.7</v>
      </c>
      <c r="M43" s="95">
        <v>1.8129999999999999</v>
      </c>
      <c r="N43" s="95">
        <v>0.88900000000000001</v>
      </c>
      <c r="O43" s="95">
        <v>1.86</v>
      </c>
      <c r="P43" s="95">
        <v>0.94599999999999995</v>
      </c>
      <c r="Q43" s="95">
        <v>1.913</v>
      </c>
      <c r="R43" s="95">
        <v>1.0309999999999999</v>
      </c>
      <c r="S43" s="95">
        <v>1.9730000000000001</v>
      </c>
      <c r="T43" s="95">
        <v>1.141</v>
      </c>
      <c r="W43" s="96">
        <v>5.5999999999999899</v>
      </c>
      <c r="X43" s="97">
        <v>1.466</v>
      </c>
      <c r="Y43" s="88">
        <v>0.74199999999999999</v>
      </c>
      <c r="Z43" s="97">
        <v>1.5049999999999999</v>
      </c>
      <c r="AA43" s="88">
        <v>0.80800000000000005</v>
      </c>
      <c r="AB43" s="97">
        <v>1.881</v>
      </c>
      <c r="AC43" s="88">
        <v>1.2649999999999999</v>
      </c>
      <c r="AD43" s="97">
        <v>1.5980000000000001</v>
      </c>
      <c r="AE43" s="88">
        <v>1.0109999999999999</v>
      </c>
    </row>
    <row r="44" spans="1:31" x14ac:dyDescent="0.3">
      <c r="A44" s="10"/>
      <c r="B44" s="8"/>
      <c r="C44" s="8"/>
      <c r="D44" s="11" t="s">
        <v>5</v>
      </c>
      <c r="E44" s="51">
        <f>(E41*0.87*415)/(E5*(E35-E37))</f>
        <v>-282.68255813953499</v>
      </c>
      <c r="F44" s="8" t="s">
        <v>6</v>
      </c>
      <c r="G44" s="8"/>
      <c r="H44" s="8"/>
      <c r="I44" s="8"/>
      <c r="J44" s="9"/>
      <c r="L44" s="95">
        <v>5.8</v>
      </c>
      <c r="M44" s="95">
        <v>1.8420000000000001</v>
      </c>
      <c r="N44" s="95">
        <v>0.91900000000000004</v>
      </c>
      <c r="O44" s="95">
        <v>1.891</v>
      </c>
      <c r="P44" s="95">
        <v>0.97899999999999998</v>
      </c>
      <c r="Q44" s="95">
        <v>1.946</v>
      </c>
      <c r="R44" s="95">
        <v>1.0660000000000001</v>
      </c>
      <c r="S44" s="95">
        <v>2.0070000000000001</v>
      </c>
      <c r="T44" s="95">
        <v>1.179</v>
      </c>
      <c r="W44" s="96">
        <v>5.6999999999999904</v>
      </c>
      <c r="X44" s="97">
        <v>1.49</v>
      </c>
      <c r="Y44" s="88">
        <v>0.76700000000000002</v>
      </c>
      <c r="Z44" s="97">
        <v>1.53</v>
      </c>
      <c r="AA44" s="88">
        <v>0.83499999999999996</v>
      </c>
      <c r="AB44" s="97">
        <v>1.913</v>
      </c>
      <c r="AC44" s="88">
        <v>1.3009999999999999</v>
      </c>
      <c r="AD44" s="97">
        <v>1.627</v>
      </c>
      <c r="AE44" s="88">
        <v>1.046</v>
      </c>
    </row>
    <row r="45" spans="1:31" x14ac:dyDescent="0.3">
      <c r="A45" s="10"/>
      <c r="B45" s="8"/>
      <c r="C45" s="11" t="s">
        <v>51</v>
      </c>
      <c r="D45" s="11" t="s">
        <v>5</v>
      </c>
      <c r="E45" s="11" t="s">
        <v>52</v>
      </c>
      <c r="F45" s="8"/>
      <c r="G45" s="8"/>
      <c r="H45" s="8"/>
      <c r="I45" s="8"/>
      <c r="J45" s="9"/>
      <c r="L45" s="95">
        <v>5.9</v>
      </c>
      <c r="M45" s="95">
        <v>1.871</v>
      </c>
      <c r="N45" s="95">
        <v>0.94899999999999995</v>
      </c>
      <c r="O45" s="95">
        <v>1.9219999999999999</v>
      </c>
      <c r="P45" s="95">
        <v>1.012</v>
      </c>
      <c r="Q45" s="95">
        <v>1.978</v>
      </c>
      <c r="R45" s="95">
        <v>1.101</v>
      </c>
      <c r="S45" s="95">
        <v>2.0419999999999998</v>
      </c>
      <c r="T45" s="95">
        <v>1.2190000000000001</v>
      </c>
      <c r="W45" s="96">
        <v>5.7999999999999901</v>
      </c>
      <c r="X45" s="97">
        <v>1.514</v>
      </c>
      <c r="Y45" s="88">
        <v>0.79300000000000004</v>
      </c>
      <c r="Z45" s="97">
        <v>1.556</v>
      </c>
      <c r="AA45" s="88">
        <v>0.86299999999999999</v>
      </c>
      <c r="AB45" s="97">
        <v>1.946</v>
      </c>
      <c r="AC45" s="88">
        <v>1.3380000000000001</v>
      </c>
      <c r="AD45" s="97">
        <v>1.6559999999999999</v>
      </c>
      <c r="AE45" s="88">
        <v>1.081</v>
      </c>
    </row>
    <row r="46" spans="1:31" x14ac:dyDescent="0.3">
      <c r="A46" s="10"/>
      <c r="B46" s="8"/>
      <c r="C46" s="8"/>
      <c r="D46" s="11" t="s">
        <v>5</v>
      </c>
      <c r="E46" s="8">
        <f>0.75*E6</f>
        <v>450</v>
      </c>
      <c r="F46" s="8"/>
      <c r="G46" s="8"/>
      <c r="H46" s="8"/>
      <c r="I46" s="46" t="s">
        <v>19</v>
      </c>
      <c r="J46" s="48"/>
      <c r="L46" s="95">
        <v>6</v>
      </c>
      <c r="M46" s="95">
        <v>1.9</v>
      </c>
      <c r="N46" s="95">
        <v>0.97899999999999998</v>
      </c>
      <c r="O46" s="95">
        <v>1.9530000000000001</v>
      </c>
      <c r="P46" s="95">
        <v>1.044</v>
      </c>
      <c r="Q46" s="95">
        <v>2.0110000000000001</v>
      </c>
      <c r="R46" s="95">
        <v>1.137</v>
      </c>
      <c r="S46" s="95">
        <v>2.0760000000000001</v>
      </c>
      <c r="T46" s="95">
        <v>1.2569999999999999</v>
      </c>
      <c r="W46" s="96">
        <v>5.8999999999999897</v>
      </c>
      <c r="X46" s="97">
        <v>1.538</v>
      </c>
      <c r="Y46" s="88">
        <v>0.81799999999999995</v>
      </c>
      <c r="Z46" s="97">
        <v>1.581</v>
      </c>
      <c r="AA46" s="88">
        <v>0.89</v>
      </c>
      <c r="AB46" s="97">
        <v>1.978</v>
      </c>
      <c r="AC46" s="88">
        <v>1.3740000000000001</v>
      </c>
      <c r="AD46" s="97">
        <v>1.6839999999999999</v>
      </c>
      <c r="AE46" s="88">
        <v>1.115</v>
      </c>
    </row>
    <row r="47" spans="1:31" x14ac:dyDescent="0.3">
      <c r="A47" s="52" t="s">
        <v>53</v>
      </c>
      <c r="B47" s="53"/>
      <c r="C47" s="53"/>
      <c r="D47" s="30" t="s">
        <v>54</v>
      </c>
      <c r="E47" s="30">
        <v>8</v>
      </c>
      <c r="F47" s="8" t="s">
        <v>55</v>
      </c>
      <c r="G47" s="30">
        <v>200</v>
      </c>
      <c r="H47" s="8" t="s">
        <v>56</v>
      </c>
      <c r="I47" s="36" t="s">
        <v>30</v>
      </c>
      <c r="J47" s="37"/>
      <c r="L47" s="88">
        <v>6.1</v>
      </c>
      <c r="M47" s="88">
        <v>1.93</v>
      </c>
      <c r="N47" s="88">
        <v>1.0109999999999999</v>
      </c>
      <c r="O47" s="88">
        <v>1.9830000000000001</v>
      </c>
      <c r="P47" s="88">
        <v>1.0760000000000001</v>
      </c>
      <c r="Q47" s="88">
        <v>2.0430000000000001</v>
      </c>
      <c r="R47" s="88">
        <v>1.1719999999999999</v>
      </c>
      <c r="S47" s="88">
        <v>2.1110000000000002</v>
      </c>
      <c r="T47" s="88">
        <v>1.296</v>
      </c>
      <c r="W47" s="88">
        <v>6</v>
      </c>
      <c r="X47" s="88">
        <v>1.5620000000000001</v>
      </c>
      <c r="Y47" s="88">
        <v>0.84299999999999997</v>
      </c>
      <c r="Z47" s="88">
        <v>1.5620000000000001</v>
      </c>
      <c r="AA47" s="88">
        <v>0.86899999999999999</v>
      </c>
      <c r="AB47" s="88">
        <v>1.5620000000000001</v>
      </c>
      <c r="AC47" s="88">
        <v>0.90600000000000003</v>
      </c>
      <c r="AD47" s="88">
        <v>1.909</v>
      </c>
      <c r="AE47" s="88">
        <v>1.3859999999999999</v>
      </c>
    </row>
    <row r="48" spans="1:31" x14ac:dyDescent="0.3">
      <c r="A48" s="10"/>
      <c r="B48" s="8"/>
      <c r="C48" s="8"/>
      <c r="D48" s="8"/>
      <c r="E48" s="54" t="str">
        <f>IF(G47&lt;300,"Hence Safe","Un Safe")</f>
        <v>Hence Safe</v>
      </c>
      <c r="F48" s="8"/>
      <c r="G48" s="8"/>
      <c r="H48" s="8"/>
      <c r="I48" s="8"/>
      <c r="J48" s="9"/>
      <c r="L48" s="88">
        <v>6.2</v>
      </c>
      <c r="M48" s="88">
        <v>1.9590000000000001</v>
      </c>
      <c r="N48" s="88">
        <v>1.0409999999999999</v>
      </c>
      <c r="O48" s="88">
        <v>2.0139999999999998</v>
      </c>
      <c r="P48" s="88">
        <v>1.109</v>
      </c>
      <c r="Q48" s="88">
        <v>2.0760000000000001</v>
      </c>
      <c r="R48" s="88">
        <v>1.2070000000000001</v>
      </c>
      <c r="S48" s="88">
        <v>2.1459999999999999</v>
      </c>
      <c r="T48" s="88">
        <v>1.3360000000000001</v>
      </c>
      <c r="W48" s="88">
        <v>6.1</v>
      </c>
      <c r="X48" s="88">
        <v>1.587</v>
      </c>
      <c r="Y48" s="88">
        <v>0.86899999999999999</v>
      </c>
      <c r="Z48" s="88">
        <v>1.587</v>
      </c>
      <c r="AA48" s="88">
        <v>0.89600000000000002</v>
      </c>
      <c r="AB48" s="88">
        <v>1.587</v>
      </c>
      <c r="AC48" s="88">
        <v>0.93400000000000005</v>
      </c>
      <c r="AD48" s="88">
        <v>1.9430000000000001</v>
      </c>
      <c r="AE48" s="88">
        <v>1.4259999999999999</v>
      </c>
    </row>
    <row r="49" spans="1:31" x14ac:dyDescent="0.3">
      <c r="A49" s="10"/>
      <c r="B49" s="8"/>
      <c r="C49" s="8"/>
      <c r="D49" s="8"/>
      <c r="E49" s="8"/>
      <c r="F49" s="8"/>
      <c r="G49" s="8"/>
      <c r="H49" s="8"/>
      <c r="I49" s="8"/>
      <c r="J49" s="9"/>
      <c r="L49" s="88">
        <v>6.3</v>
      </c>
      <c r="M49" s="88">
        <v>1.988</v>
      </c>
      <c r="N49" s="88">
        <v>1.071</v>
      </c>
      <c r="O49" s="88">
        <v>2.0449999999999999</v>
      </c>
      <c r="P49" s="88">
        <v>1.141</v>
      </c>
      <c r="Q49" s="88">
        <v>2.109</v>
      </c>
      <c r="R49" s="88">
        <v>1.2430000000000001</v>
      </c>
      <c r="S49" s="88">
        <v>2.1800000000000002</v>
      </c>
      <c r="T49" s="88">
        <v>1.3740000000000001</v>
      </c>
      <c r="W49" s="88">
        <v>6.2</v>
      </c>
      <c r="X49" s="88">
        <v>1.611</v>
      </c>
      <c r="Y49" s="88">
        <v>0.89400000000000002</v>
      </c>
      <c r="Z49" s="88">
        <v>1.611</v>
      </c>
      <c r="AA49" s="88">
        <v>0.92200000000000004</v>
      </c>
      <c r="AB49" s="88">
        <v>1.611</v>
      </c>
      <c r="AC49" s="88">
        <v>0.96099999999999997</v>
      </c>
      <c r="AD49" s="88">
        <v>1.978</v>
      </c>
      <c r="AE49" s="88">
        <v>1.4690000000000001</v>
      </c>
    </row>
    <row r="50" spans="1:31" x14ac:dyDescent="0.3">
      <c r="A50" s="55"/>
      <c r="B50" s="56"/>
      <c r="C50" s="56"/>
      <c r="D50" s="56"/>
      <c r="E50" s="56"/>
      <c r="F50" s="56"/>
      <c r="G50" s="56"/>
      <c r="H50" s="56"/>
      <c r="I50" s="56"/>
      <c r="J50" s="57"/>
      <c r="L50" s="88">
        <v>6.4</v>
      </c>
      <c r="M50" s="88">
        <v>2.0169999999999999</v>
      </c>
      <c r="N50" s="88">
        <v>1.101</v>
      </c>
      <c r="O50" s="88">
        <v>2.0760000000000001</v>
      </c>
      <c r="P50" s="88">
        <v>1.1739999999999999</v>
      </c>
      <c r="Q50" s="88">
        <v>2.141</v>
      </c>
      <c r="R50" s="88">
        <v>1.278</v>
      </c>
      <c r="S50" s="88">
        <v>2.2149999999999999</v>
      </c>
      <c r="T50" s="88">
        <v>1.4139999999999999</v>
      </c>
      <c r="W50" s="88">
        <v>6.3</v>
      </c>
      <c r="X50" s="88">
        <v>1.635</v>
      </c>
      <c r="Y50" s="88">
        <v>0.91900000000000004</v>
      </c>
      <c r="Z50" s="88">
        <v>1.635</v>
      </c>
      <c r="AA50" s="88">
        <v>0.94799999999999995</v>
      </c>
      <c r="AB50" s="88">
        <v>1.635</v>
      </c>
      <c r="AC50" s="88">
        <v>0.98799999999999999</v>
      </c>
      <c r="AD50" s="88">
        <v>2.0129999999999999</v>
      </c>
      <c r="AE50" s="88">
        <v>1.5109999999999999</v>
      </c>
    </row>
    <row r="51" spans="1:31" x14ac:dyDescent="0.3">
      <c r="A51" s="58"/>
      <c r="B51" s="59"/>
      <c r="C51" s="59"/>
      <c r="D51" s="59"/>
      <c r="E51" s="59"/>
      <c r="F51" s="59"/>
      <c r="G51" s="59"/>
      <c r="H51" s="59"/>
      <c r="I51" s="59"/>
      <c r="J51" s="60"/>
      <c r="L51" s="88">
        <v>6.5</v>
      </c>
      <c r="M51" s="88">
        <v>2.0459999999999998</v>
      </c>
      <c r="N51" s="88">
        <v>1.1319999999999999</v>
      </c>
      <c r="O51" s="88">
        <v>2.1059999999999999</v>
      </c>
      <c r="P51" s="88">
        <v>1.2050000000000001</v>
      </c>
      <c r="Q51" s="88">
        <v>2.1739999999999999</v>
      </c>
      <c r="R51" s="88">
        <v>1.3129999999999999</v>
      </c>
      <c r="S51" s="88">
        <v>2.25</v>
      </c>
      <c r="T51" s="88">
        <v>1.4530000000000001</v>
      </c>
      <c r="W51" s="88">
        <v>6.4</v>
      </c>
      <c r="X51" s="88">
        <v>1.659</v>
      </c>
      <c r="Y51" s="88">
        <v>0.94499999999999995</v>
      </c>
      <c r="Z51" s="88">
        <v>1.659</v>
      </c>
      <c r="AA51" s="88">
        <v>0.97399999999999998</v>
      </c>
      <c r="AB51" s="88">
        <v>1.659</v>
      </c>
      <c r="AC51" s="88">
        <v>1.0149999999999999</v>
      </c>
      <c r="AD51" s="88">
        <v>2.0470000000000002</v>
      </c>
      <c r="AE51" s="88">
        <v>1.552</v>
      </c>
    </row>
    <row r="52" spans="1:31" x14ac:dyDescent="0.3">
      <c r="A52" s="7" t="s">
        <v>57</v>
      </c>
      <c r="B52" s="8"/>
      <c r="C52" s="8"/>
      <c r="D52" s="8"/>
      <c r="E52" s="8"/>
      <c r="F52" s="8"/>
      <c r="G52" s="8"/>
      <c r="H52" s="8"/>
      <c r="I52" s="8"/>
      <c r="J52" s="9"/>
      <c r="L52" s="88">
        <v>6.6</v>
      </c>
      <c r="M52" s="88">
        <v>2.0750000000000002</v>
      </c>
      <c r="N52" s="88">
        <v>1.1619999999999999</v>
      </c>
      <c r="O52" s="88">
        <v>2.137</v>
      </c>
      <c r="P52" s="88">
        <v>1.238</v>
      </c>
      <c r="Q52" s="88">
        <v>2.206</v>
      </c>
      <c r="R52" s="88">
        <v>1.3480000000000001</v>
      </c>
      <c r="S52" s="88">
        <v>2.2839999999999998</v>
      </c>
      <c r="T52" s="88">
        <v>1.492</v>
      </c>
      <c r="W52" s="88">
        <v>6.5</v>
      </c>
      <c r="X52" s="88">
        <v>1.6830000000000001</v>
      </c>
      <c r="Y52" s="88">
        <v>0.97</v>
      </c>
      <c r="Z52" s="88">
        <v>1.6830000000000001</v>
      </c>
      <c r="AA52" s="88">
        <v>1</v>
      </c>
      <c r="AB52" s="88">
        <v>1.6830000000000001</v>
      </c>
      <c r="AC52" s="88">
        <v>1.042</v>
      </c>
      <c r="AD52" s="88">
        <v>2.0819999999999999</v>
      </c>
      <c r="AE52" s="88">
        <v>1.5940000000000001</v>
      </c>
    </row>
    <row r="53" spans="1:31" x14ac:dyDescent="0.3">
      <c r="A53" s="10" t="s">
        <v>58</v>
      </c>
      <c r="B53" s="8"/>
      <c r="C53" s="8"/>
      <c r="D53" s="11" t="s">
        <v>5</v>
      </c>
      <c r="E53" s="61">
        <v>20</v>
      </c>
      <c r="F53" s="34" t="s">
        <v>59</v>
      </c>
      <c r="G53" s="62"/>
      <c r="H53" s="62"/>
      <c r="I53" s="63"/>
      <c r="J53" s="9"/>
      <c r="L53" s="88">
        <v>6.7</v>
      </c>
      <c r="M53" s="88">
        <v>2.1040000000000001</v>
      </c>
      <c r="N53" s="88">
        <v>1.1919999999999999</v>
      </c>
      <c r="O53" s="88">
        <v>2.1680000000000001</v>
      </c>
      <c r="P53" s="88">
        <v>1.2709999999999999</v>
      </c>
      <c r="Q53" s="88">
        <v>2.2389999999999999</v>
      </c>
      <c r="R53" s="88">
        <v>1.3839999999999999</v>
      </c>
      <c r="S53" s="88">
        <v>2.319</v>
      </c>
      <c r="T53" s="88">
        <v>1.5309999999999999</v>
      </c>
      <c r="W53" s="88">
        <v>6.6</v>
      </c>
      <c r="X53" s="88">
        <v>1.708</v>
      </c>
      <c r="Y53" s="88">
        <v>0.996</v>
      </c>
      <c r="Z53" s="88">
        <v>1.708</v>
      </c>
      <c r="AA53" s="88">
        <v>1.0269999999999999</v>
      </c>
      <c r="AB53" s="88">
        <v>1.708</v>
      </c>
      <c r="AC53" s="88">
        <v>1.07</v>
      </c>
      <c r="AD53" s="88">
        <v>2.117</v>
      </c>
      <c r="AE53" s="88">
        <v>1.6359999999999999</v>
      </c>
    </row>
    <row r="54" spans="1:31" x14ac:dyDescent="0.3">
      <c r="A54" s="29"/>
      <c r="B54" s="13"/>
      <c r="C54" s="64" t="s">
        <v>60</v>
      </c>
      <c r="D54" s="11" t="s">
        <v>5</v>
      </c>
      <c r="E54" s="65">
        <f>ROUND(0.58*E9*(E19/G22),0)</f>
        <v>204</v>
      </c>
      <c r="F54" s="13"/>
      <c r="G54" s="13"/>
      <c r="H54" s="13"/>
      <c r="I54" s="13"/>
      <c r="J54" s="32"/>
      <c r="L54" s="88">
        <v>6.8</v>
      </c>
      <c r="M54" s="88">
        <v>2.1339999999999999</v>
      </c>
      <c r="N54" s="88">
        <v>1.2230000000000001</v>
      </c>
      <c r="O54" s="88">
        <v>2.1989999999999998</v>
      </c>
      <c r="P54" s="88">
        <v>1.3029999999999999</v>
      </c>
      <c r="Q54" s="88">
        <v>2.2719999999999998</v>
      </c>
      <c r="R54" s="88">
        <v>1.419</v>
      </c>
      <c r="S54" s="88">
        <v>2.3530000000000002</v>
      </c>
      <c r="T54" s="88">
        <v>1.569</v>
      </c>
      <c r="W54" s="88">
        <v>6.7</v>
      </c>
      <c r="X54" s="88">
        <v>1.732</v>
      </c>
      <c r="Y54" s="88">
        <v>1.0209999999999999</v>
      </c>
      <c r="Z54" s="88">
        <v>1.732</v>
      </c>
      <c r="AA54" s="88">
        <v>1.0529999999999999</v>
      </c>
      <c r="AB54" s="88">
        <v>1.732</v>
      </c>
      <c r="AC54" s="88">
        <v>1.097</v>
      </c>
      <c r="AD54" s="88">
        <v>2.1509999999999998</v>
      </c>
      <c r="AE54" s="88">
        <v>1.677</v>
      </c>
    </row>
    <row r="55" spans="1:31" x14ac:dyDescent="0.3">
      <c r="A55" s="66" t="s">
        <v>61</v>
      </c>
      <c r="B55" s="8"/>
      <c r="C55" s="8"/>
      <c r="D55" s="11"/>
      <c r="E55" s="67"/>
      <c r="F55" s="8"/>
      <c r="G55" s="13"/>
      <c r="H55" s="13"/>
      <c r="I55" s="13"/>
      <c r="J55" s="32"/>
      <c r="L55" s="88">
        <v>6.9</v>
      </c>
      <c r="M55" s="88">
        <v>2.1629999999999998</v>
      </c>
      <c r="N55" s="88">
        <v>1.254</v>
      </c>
      <c r="O55" s="88">
        <v>2.23</v>
      </c>
      <c r="P55" s="88">
        <v>1.3360000000000001</v>
      </c>
      <c r="Q55" s="88">
        <v>2.3039999999999998</v>
      </c>
      <c r="R55" s="88">
        <v>1.454</v>
      </c>
      <c r="S55" s="88">
        <v>2.3879999999999999</v>
      </c>
      <c r="T55" s="88">
        <v>1.609</v>
      </c>
      <c r="W55" s="88">
        <v>6.8</v>
      </c>
      <c r="X55" s="88">
        <v>1.756</v>
      </c>
      <c r="Y55" s="88">
        <v>1.046</v>
      </c>
      <c r="Z55" s="88">
        <v>1.756</v>
      </c>
      <c r="AA55" s="88">
        <v>1.079</v>
      </c>
      <c r="AB55" s="88">
        <v>1.756</v>
      </c>
      <c r="AC55" s="88">
        <v>1.1240000000000001</v>
      </c>
      <c r="AD55" s="88">
        <v>2.1859999999999999</v>
      </c>
      <c r="AE55" s="88">
        <v>1.7190000000000001</v>
      </c>
    </row>
    <row r="56" spans="1:31" x14ac:dyDescent="0.3">
      <c r="A56" s="10" t="s">
        <v>62</v>
      </c>
      <c r="B56" s="8"/>
      <c r="C56" s="8"/>
      <c r="D56" s="11" t="s">
        <v>5</v>
      </c>
      <c r="E56" s="68">
        <f>(G22*100)/(E5*E7)</f>
        <v>2.9088820866572158</v>
      </c>
      <c r="F56" s="8"/>
      <c r="G56" s="13"/>
      <c r="H56" s="13"/>
      <c r="I56" s="13"/>
      <c r="J56" s="32"/>
      <c r="L56" s="88">
        <v>7</v>
      </c>
      <c r="M56" s="88">
        <v>2.1920000000000002</v>
      </c>
      <c r="N56" s="88">
        <v>1.284</v>
      </c>
      <c r="O56" s="88">
        <v>2.2599999999999998</v>
      </c>
      <c r="P56" s="88">
        <v>1.3680000000000001</v>
      </c>
      <c r="Q56" s="88">
        <v>2.3370000000000002</v>
      </c>
      <c r="R56" s="88">
        <v>1.49</v>
      </c>
      <c r="S56" s="88">
        <v>2.423</v>
      </c>
      <c r="T56" s="88">
        <v>1.6479999999999999</v>
      </c>
      <c r="W56" s="88">
        <v>6.9</v>
      </c>
      <c r="X56" s="88">
        <v>1.78</v>
      </c>
      <c r="Y56" s="88">
        <v>1.071</v>
      </c>
      <c r="Z56" s="88">
        <v>1.78</v>
      </c>
      <c r="AA56" s="88">
        <v>1.105</v>
      </c>
      <c r="AB56" s="88">
        <v>1.78</v>
      </c>
      <c r="AC56" s="88">
        <v>1.151</v>
      </c>
      <c r="AD56" s="88">
        <v>2.2200000000000002</v>
      </c>
      <c r="AE56" s="88">
        <v>1.76</v>
      </c>
    </row>
    <row r="57" spans="1:31" ht="15" x14ac:dyDescent="0.35">
      <c r="A57" s="10" t="s">
        <v>63</v>
      </c>
      <c r="B57" s="8"/>
      <c r="C57" s="8"/>
      <c r="D57" s="11" t="s">
        <v>5</v>
      </c>
      <c r="E57" s="61">
        <v>0.95</v>
      </c>
      <c r="F57" s="34" t="s">
        <v>64</v>
      </c>
      <c r="G57" s="62"/>
      <c r="H57" s="62"/>
      <c r="I57" s="63"/>
      <c r="J57" s="32"/>
      <c r="L57" s="88">
        <v>7.1000000000000103</v>
      </c>
      <c r="M57" s="88">
        <v>2.2210000000000001</v>
      </c>
      <c r="N57" s="88">
        <v>1.3140000000000001</v>
      </c>
      <c r="O57" s="88">
        <v>2.2909999999999999</v>
      </c>
      <c r="P57" s="88">
        <v>1.4</v>
      </c>
      <c r="Q57" s="88">
        <v>2.3690000000000002</v>
      </c>
      <c r="R57" s="88">
        <v>1.524</v>
      </c>
      <c r="S57" s="88">
        <v>2.4569999999999999</v>
      </c>
      <c r="T57" s="88">
        <v>1.6870000000000001</v>
      </c>
      <c r="W57" s="88">
        <v>7</v>
      </c>
      <c r="X57" s="88">
        <v>1.804</v>
      </c>
      <c r="Y57" s="88">
        <v>1.097</v>
      </c>
      <c r="Z57" s="88">
        <v>1.804</v>
      </c>
      <c r="AA57" s="88">
        <v>1.131</v>
      </c>
      <c r="AB57" s="88">
        <v>1.804</v>
      </c>
      <c r="AC57" s="88">
        <v>1.1779999999999999</v>
      </c>
      <c r="AD57" s="88">
        <v>2.2549999999999999</v>
      </c>
      <c r="AE57" s="88">
        <v>1.802</v>
      </c>
    </row>
    <row r="58" spans="1:31" ht="15" x14ac:dyDescent="0.35">
      <c r="A58" s="10" t="s">
        <v>65</v>
      </c>
      <c r="B58" s="8"/>
      <c r="C58" s="8"/>
      <c r="D58" s="11" t="s">
        <v>5</v>
      </c>
      <c r="E58" s="11">
        <f>SUM(E53*E57)</f>
        <v>19</v>
      </c>
      <c r="F58" s="8" t="s">
        <v>6</v>
      </c>
      <c r="G58" s="13"/>
      <c r="H58" s="13"/>
      <c r="I58" s="13"/>
      <c r="J58" s="32"/>
    </row>
    <row r="59" spans="1:31" ht="15.6" x14ac:dyDescent="0.3">
      <c r="A59" s="10" t="s">
        <v>66</v>
      </c>
      <c r="B59" s="8"/>
      <c r="C59" s="13"/>
      <c r="D59" s="11" t="s">
        <v>5</v>
      </c>
      <c r="E59" s="53" t="str">
        <f>CONCATENATE("(",E4/1000,"/",E20/1000,")")</f>
        <v>(3.115/0.025)</v>
      </c>
      <c r="F59" s="53"/>
      <c r="G59" s="13"/>
      <c r="H59" s="13"/>
      <c r="I59" s="13"/>
      <c r="J59" s="32"/>
      <c r="L59" s="81" t="s">
        <v>70</v>
      </c>
      <c r="M59" s="82"/>
      <c r="N59" s="82"/>
      <c r="O59" s="82"/>
      <c r="P59" s="82"/>
      <c r="Q59" s="83"/>
      <c r="R59" s="88" t="s">
        <v>71</v>
      </c>
      <c r="S59" s="98">
        <v>415</v>
      </c>
      <c r="T59" s="85" t="s">
        <v>72</v>
      </c>
      <c r="W59" s="81" t="s">
        <v>70</v>
      </c>
      <c r="X59" s="82"/>
      <c r="Y59" s="82"/>
      <c r="Z59" s="82"/>
      <c r="AA59" s="82"/>
      <c r="AB59" s="83"/>
      <c r="AC59" s="88" t="s">
        <v>71</v>
      </c>
      <c r="AD59" s="98">
        <v>500</v>
      </c>
      <c r="AE59" s="85" t="s">
        <v>72</v>
      </c>
    </row>
    <row r="60" spans="1:31" ht="15.6" x14ac:dyDescent="0.3">
      <c r="A60" s="29"/>
      <c r="B60" s="13"/>
      <c r="C60" s="13"/>
      <c r="D60" s="11" t="s">
        <v>5</v>
      </c>
      <c r="E60" s="69">
        <f>SUM(E4/E7)</f>
        <v>5.5377777777777775</v>
      </c>
      <c r="F60" s="8" t="s">
        <v>6</v>
      </c>
      <c r="G60" s="13"/>
      <c r="H60" s="13"/>
      <c r="I60" s="13"/>
      <c r="J60" s="32"/>
      <c r="L60" s="89"/>
      <c r="M60" s="90"/>
      <c r="N60" s="90"/>
      <c r="O60" s="90"/>
      <c r="P60" s="90"/>
      <c r="Q60" s="91"/>
      <c r="R60" s="88" t="s">
        <v>74</v>
      </c>
      <c r="S60" s="98">
        <v>25</v>
      </c>
      <c r="T60" s="85" t="s">
        <v>72</v>
      </c>
      <c r="W60" s="89"/>
      <c r="X60" s="90"/>
      <c r="Y60" s="90"/>
      <c r="Z60" s="90"/>
      <c r="AA60" s="90"/>
      <c r="AB60" s="91"/>
      <c r="AC60" s="88" t="s">
        <v>74</v>
      </c>
      <c r="AD60" s="98">
        <v>25</v>
      </c>
      <c r="AE60" s="85" t="s">
        <v>72</v>
      </c>
    </row>
    <row r="61" spans="1:31" x14ac:dyDescent="0.3">
      <c r="A61" s="29"/>
      <c r="B61" s="13"/>
      <c r="C61" s="13"/>
      <c r="D61" s="70">
        <f>+E60</f>
        <v>5.5377777777777775</v>
      </c>
      <c r="E61" s="71" t="str">
        <f>IF(D61&gt;F61,"&gt;", "&lt;")</f>
        <v>&lt;</v>
      </c>
      <c r="F61" s="70">
        <f>+E58</f>
        <v>19</v>
      </c>
      <c r="G61" s="13"/>
      <c r="H61" s="13"/>
      <c r="I61" s="13"/>
      <c r="J61" s="32"/>
      <c r="L61" s="88" t="s">
        <v>75</v>
      </c>
      <c r="M61" s="88" t="s">
        <v>76</v>
      </c>
      <c r="N61" s="88">
        <v>0.05</v>
      </c>
      <c r="O61" s="88" t="s">
        <v>76</v>
      </c>
      <c r="P61" s="88">
        <v>0.1</v>
      </c>
      <c r="Q61" s="88" t="s">
        <v>76</v>
      </c>
      <c r="R61" s="88">
        <v>0.15</v>
      </c>
      <c r="S61" s="88" t="s">
        <v>76</v>
      </c>
      <c r="T61" s="88">
        <v>0.2</v>
      </c>
      <c r="W61" s="88" t="s">
        <v>75</v>
      </c>
      <c r="X61" s="88" t="s">
        <v>76</v>
      </c>
      <c r="Y61" s="88">
        <v>0.05</v>
      </c>
      <c r="Z61" s="88" t="s">
        <v>76</v>
      </c>
      <c r="AA61" s="88">
        <v>0.1</v>
      </c>
      <c r="AB61" s="88" t="s">
        <v>76</v>
      </c>
      <c r="AC61" s="88">
        <v>0.15</v>
      </c>
      <c r="AD61" s="88" t="s">
        <v>76</v>
      </c>
      <c r="AE61" s="88">
        <v>0.2</v>
      </c>
    </row>
    <row r="62" spans="1:31" x14ac:dyDescent="0.3">
      <c r="A62" s="10" t="s">
        <v>67</v>
      </c>
      <c r="B62" s="8"/>
      <c r="C62" s="8"/>
      <c r="D62" s="8"/>
      <c r="E62" s="8"/>
      <c r="F62" s="8"/>
      <c r="G62" s="8"/>
      <c r="H62" s="9"/>
      <c r="I62" s="13"/>
      <c r="J62" s="32"/>
      <c r="L62" s="88" t="s">
        <v>77</v>
      </c>
      <c r="M62" s="88" t="s">
        <v>18</v>
      </c>
      <c r="N62" s="88" t="s">
        <v>20</v>
      </c>
      <c r="O62" s="88" t="s">
        <v>18</v>
      </c>
      <c r="P62" s="88" t="s">
        <v>20</v>
      </c>
      <c r="Q62" s="88" t="s">
        <v>18</v>
      </c>
      <c r="R62" s="88" t="s">
        <v>20</v>
      </c>
      <c r="S62" s="88" t="s">
        <v>18</v>
      </c>
      <c r="T62" s="88" t="s">
        <v>20</v>
      </c>
      <c r="W62" s="88" t="s">
        <v>77</v>
      </c>
      <c r="X62" s="88" t="s">
        <v>18</v>
      </c>
      <c r="Y62" s="88" t="s">
        <v>20</v>
      </c>
      <c r="Z62" s="88" t="s">
        <v>18</v>
      </c>
      <c r="AA62" s="88" t="s">
        <v>20</v>
      </c>
      <c r="AB62" s="88" t="s">
        <v>18</v>
      </c>
      <c r="AC62" s="88" t="s">
        <v>20</v>
      </c>
      <c r="AD62" s="88" t="s">
        <v>18</v>
      </c>
      <c r="AE62" s="88" t="s">
        <v>20</v>
      </c>
    </row>
    <row r="63" spans="1:31" x14ac:dyDescent="0.3">
      <c r="A63" s="66"/>
      <c r="B63" s="72"/>
      <c r="C63" s="72"/>
      <c r="D63" s="73" t="str">
        <f>IF(F61&gt;D61,"Hence Safe", "Un Safe")</f>
        <v>Hence Safe</v>
      </c>
      <c r="E63" s="73"/>
      <c r="F63" s="72"/>
      <c r="G63" s="72"/>
      <c r="H63" s="72"/>
      <c r="I63" s="13"/>
      <c r="J63" s="32"/>
      <c r="L63" s="88">
        <v>3.46</v>
      </c>
      <c r="M63" s="88">
        <v>1.198</v>
      </c>
      <c r="N63" s="88">
        <v>3.0000000000000001E-3</v>
      </c>
      <c r="O63" s="88">
        <v>1.1970000000000001</v>
      </c>
      <c r="P63" s="88">
        <v>5.0000000000000001E-3</v>
      </c>
      <c r="Q63" s="88">
        <v>1.1970000000000001</v>
      </c>
      <c r="R63" s="88">
        <v>5.0000000000000001E-3</v>
      </c>
      <c r="S63" s="88">
        <v>1.1970000000000001</v>
      </c>
      <c r="T63" s="88">
        <v>5.0000000000000001E-3</v>
      </c>
      <c r="W63" s="88">
        <v>3.33</v>
      </c>
      <c r="X63" s="88">
        <v>0.94399999999999995</v>
      </c>
      <c r="Y63" s="88">
        <v>4.0000000000000001E-3</v>
      </c>
      <c r="Z63" s="88">
        <v>0.94399999999999995</v>
      </c>
      <c r="AA63" s="88">
        <v>4.0000000000000001E-3</v>
      </c>
      <c r="AB63" s="88">
        <v>0.94299999999999995</v>
      </c>
      <c r="AC63" s="88">
        <v>5.0000000000000001E-3</v>
      </c>
      <c r="AD63" s="88">
        <v>0.94299999999999995</v>
      </c>
      <c r="AE63" s="88">
        <v>5.0000000000000001E-3</v>
      </c>
    </row>
    <row r="64" spans="1:31" x14ac:dyDescent="0.3">
      <c r="A64" s="29"/>
      <c r="B64" s="13"/>
      <c r="C64" s="13"/>
      <c r="D64" s="13"/>
      <c r="E64" s="13"/>
      <c r="F64" s="13"/>
      <c r="G64" s="13"/>
      <c r="H64" s="13"/>
      <c r="I64" s="13"/>
      <c r="J64" s="32"/>
      <c r="L64" s="88">
        <v>3.5</v>
      </c>
      <c r="M64" s="88">
        <v>1.2090000000000001</v>
      </c>
      <c r="N64" s="88">
        <v>8.0000000000000002E-3</v>
      </c>
      <c r="O64" s="88">
        <v>1.21</v>
      </c>
      <c r="P64" s="88">
        <v>8.9999999999999993E-3</v>
      </c>
      <c r="Q64" s="88">
        <v>1.21</v>
      </c>
      <c r="R64" s="88">
        <v>0.01</v>
      </c>
      <c r="S64" s="88">
        <v>1.2110000000000001</v>
      </c>
      <c r="T64" s="88">
        <v>1.0999999999999999E-2</v>
      </c>
      <c r="W64" s="88">
        <v>3.4</v>
      </c>
      <c r="X64" s="88">
        <v>0.96099999999999997</v>
      </c>
      <c r="Y64" s="88">
        <v>1.4E-2</v>
      </c>
      <c r="Z64" s="88">
        <v>0.96199999999999997</v>
      </c>
      <c r="AA64" s="88">
        <v>1.6E-2</v>
      </c>
      <c r="AB64" s="88">
        <v>1.1779999999999999</v>
      </c>
      <c r="AC64" s="88">
        <v>0.26100000000000001</v>
      </c>
      <c r="AD64" s="88">
        <v>0.96299999999999997</v>
      </c>
      <c r="AE64" s="88">
        <v>1.9E-2</v>
      </c>
    </row>
    <row r="65" spans="1:31" x14ac:dyDescent="0.3">
      <c r="A65" s="29"/>
      <c r="B65" s="13"/>
      <c r="C65" s="13"/>
      <c r="D65" s="13"/>
      <c r="E65" s="13"/>
      <c r="F65" s="13"/>
      <c r="G65" s="13"/>
      <c r="H65" s="13"/>
      <c r="I65" s="13"/>
      <c r="J65" s="32"/>
      <c r="L65" s="88">
        <v>3.6</v>
      </c>
      <c r="M65" s="88">
        <v>1.238</v>
      </c>
      <c r="N65" s="88">
        <v>3.9E-2</v>
      </c>
      <c r="O65" s="88">
        <v>1.24</v>
      </c>
      <c r="P65" s="88">
        <v>4.1000000000000002E-2</v>
      </c>
      <c r="Q65" s="88">
        <v>1.2430000000000001</v>
      </c>
      <c r="R65" s="88">
        <v>4.5999999999999999E-2</v>
      </c>
      <c r="S65" s="88">
        <v>1.2450000000000001</v>
      </c>
      <c r="T65" s="88">
        <v>0.05</v>
      </c>
      <c r="W65" s="88">
        <v>3.5</v>
      </c>
      <c r="X65" s="88">
        <v>0.98499999999999999</v>
      </c>
      <c r="Y65" s="88">
        <v>0.04</v>
      </c>
      <c r="Z65" s="88">
        <v>0.98699999999999999</v>
      </c>
      <c r="AA65" s="88">
        <v>4.2999999999999997E-2</v>
      </c>
      <c r="AB65" s="88">
        <v>1.21</v>
      </c>
      <c r="AC65" s="88">
        <v>0.29699999999999999</v>
      </c>
      <c r="AD65" s="88">
        <v>0.99199999999999999</v>
      </c>
      <c r="AE65" s="88">
        <v>5.3999999999999999E-2</v>
      </c>
    </row>
    <row r="66" spans="1:31" x14ac:dyDescent="0.3">
      <c r="A66" s="66" t="s">
        <v>68</v>
      </c>
      <c r="B66" s="8"/>
      <c r="C66" s="8"/>
      <c r="D66" s="11"/>
      <c r="E66" s="67"/>
      <c r="F66" s="8"/>
      <c r="G66" s="13"/>
      <c r="H66" s="13"/>
      <c r="I66" s="13"/>
      <c r="J66" s="32"/>
      <c r="L66" s="88">
        <v>3.7</v>
      </c>
      <c r="M66" s="88">
        <v>1.268</v>
      </c>
      <c r="N66" s="88">
        <v>7.0000000000000007E-2</v>
      </c>
      <c r="O66" s="88">
        <v>1.2709999999999999</v>
      </c>
      <c r="P66" s="88">
        <v>7.3999999999999996E-2</v>
      </c>
      <c r="Q66" s="88">
        <v>1.2749999999999999</v>
      </c>
      <c r="R66" s="88">
        <v>0.08</v>
      </c>
      <c r="S66" s="88">
        <v>1.28</v>
      </c>
      <c r="T66" s="88">
        <v>8.8999999999999996E-2</v>
      </c>
      <c r="W66" s="88">
        <v>3.6</v>
      </c>
      <c r="X66" s="88">
        <v>1.0089999999999999</v>
      </c>
      <c r="Y66" s="88">
        <v>6.5000000000000002E-2</v>
      </c>
      <c r="Z66" s="88">
        <v>1.0129999999999999</v>
      </c>
      <c r="AA66" s="88">
        <v>7.0999999999999994E-2</v>
      </c>
      <c r="AB66" s="88">
        <v>1.2430000000000001</v>
      </c>
      <c r="AC66" s="88">
        <v>0.33500000000000002</v>
      </c>
      <c r="AD66" s="88">
        <v>1.0209999999999999</v>
      </c>
      <c r="AE66" s="88">
        <v>8.8999999999999996E-2</v>
      </c>
    </row>
    <row r="67" spans="1:31" x14ac:dyDescent="0.3">
      <c r="A67" s="10" t="s">
        <v>62</v>
      </c>
      <c r="B67" s="8"/>
      <c r="C67" s="8"/>
      <c r="D67" s="11" t="s">
        <v>5</v>
      </c>
      <c r="E67" s="68">
        <f>(G27*100)/(E5*E7)</f>
        <v>0.23829562053895914</v>
      </c>
      <c r="F67" s="8"/>
      <c r="G67" s="13"/>
      <c r="H67" s="13"/>
      <c r="I67" s="13"/>
      <c r="J67" s="32"/>
      <c r="L67" s="88">
        <v>3.8</v>
      </c>
      <c r="M67" s="88">
        <v>1.2969999999999999</v>
      </c>
      <c r="N67" s="88">
        <v>0.10100000000000001</v>
      </c>
      <c r="O67" s="88">
        <v>1.302</v>
      </c>
      <c r="P67" s="88">
        <v>0.107</v>
      </c>
      <c r="Q67" s="88">
        <v>1.3080000000000001</v>
      </c>
      <c r="R67" s="88">
        <v>0.11600000000000001</v>
      </c>
      <c r="S67" s="88">
        <v>1.3149999999999999</v>
      </c>
      <c r="T67" s="88">
        <v>0.129</v>
      </c>
      <c r="W67" s="88">
        <v>3.7</v>
      </c>
      <c r="X67" s="88">
        <v>1.0329999999999999</v>
      </c>
      <c r="Y67" s="88">
        <v>0.09</v>
      </c>
      <c r="Z67" s="88">
        <v>1.038</v>
      </c>
      <c r="AA67" s="88">
        <v>9.8000000000000004E-2</v>
      </c>
      <c r="AB67" s="88">
        <v>1.2749999999999999</v>
      </c>
      <c r="AC67" s="88">
        <v>0.371</v>
      </c>
      <c r="AD67" s="88">
        <v>1.05</v>
      </c>
      <c r="AE67" s="88">
        <v>0.124</v>
      </c>
    </row>
    <row r="68" spans="1:31" ht="15" x14ac:dyDescent="0.35">
      <c r="A68" s="10" t="s">
        <v>63</v>
      </c>
      <c r="B68" s="8"/>
      <c r="C68" s="8"/>
      <c r="D68" s="11" t="s">
        <v>5</v>
      </c>
      <c r="E68" s="61">
        <v>1.1499999999999999</v>
      </c>
      <c r="F68" s="34" t="s">
        <v>69</v>
      </c>
      <c r="G68" s="62"/>
      <c r="H68" s="62"/>
      <c r="I68" s="63"/>
      <c r="J68" s="32"/>
      <c r="L68" s="88">
        <v>3.9</v>
      </c>
      <c r="M68" s="88">
        <v>1.3260000000000001</v>
      </c>
      <c r="N68" s="88">
        <v>0.13100000000000001</v>
      </c>
      <c r="O68" s="88">
        <v>1.333</v>
      </c>
      <c r="P68" s="88">
        <v>0.14000000000000001</v>
      </c>
      <c r="Q68" s="88">
        <v>1.341</v>
      </c>
      <c r="R68" s="88">
        <v>0.152</v>
      </c>
      <c r="S68" s="88">
        <v>1.349</v>
      </c>
      <c r="T68" s="88">
        <v>0.16800000000000001</v>
      </c>
      <c r="W68" s="88">
        <v>3.8</v>
      </c>
      <c r="X68" s="88">
        <v>1.0580000000000001</v>
      </c>
      <c r="Y68" s="88">
        <v>0.11600000000000001</v>
      </c>
      <c r="Z68" s="88">
        <v>1.0640000000000001</v>
      </c>
      <c r="AA68" s="88">
        <v>0.127</v>
      </c>
      <c r="AB68" s="88">
        <v>1.3080000000000001</v>
      </c>
      <c r="AC68" s="88">
        <v>0.40799999999999997</v>
      </c>
      <c r="AD68" s="88">
        <v>1.0780000000000001</v>
      </c>
      <c r="AE68" s="88">
        <v>0.158</v>
      </c>
    </row>
    <row r="69" spans="1:31" ht="15" x14ac:dyDescent="0.35">
      <c r="A69" s="10" t="s">
        <v>65</v>
      </c>
      <c r="B69" s="8"/>
      <c r="C69" s="8"/>
      <c r="D69" s="11" t="s">
        <v>5</v>
      </c>
      <c r="E69" s="11">
        <f>SUM(E53*E68)</f>
        <v>23</v>
      </c>
      <c r="F69" s="8" t="s">
        <v>6</v>
      </c>
      <c r="G69" s="13"/>
      <c r="H69" s="13"/>
      <c r="I69" s="13"/>
      <c r="J69" s="32"/>
      <c r="L69" s="88">
        <v>4</v>
      </c>
      <c r="M69" s="88">
        <v>1.355</v>
      </c>
      <c r="N69" s="88">
        <v>0.161</v>
      </c>
      <c r="O69" s="88">
        <v>1.3640000000000001</v>
      </c>
      <c r="P69" s="88">
        <v>0.17199999999999999</v>
      </c>
      <c r="Q69" s="88">
        <v>1.373</v>
      </c>
      <c r="R69" s="88">
        <v>0.187</v>
      </c>
      <c r="S69" s="88">
        <v>1.3839999999999999</v>
      </c>
      <c r="T69" s="88">
        <v>0.20699999999999999</v>
      </c>
      <c r="W69" s="88">
        <v>3.9</v>
      </c>
      <c r="X69" s="88">
        <v>1.0820000000000001</v>
      </c>
      <c r="Y69" s="88">
        <v>0.14199999999999999</v>
      </c>
      <c r="Z69" s="88">
        <v>1.089</v>
      </c>
      <c r="AA69" s="88">
        <v>0.154</v>
      </c>
      <c r="AB69" s="88">
        <v>1.341</v>
      </c>
      <c r="AC69" s="88">
        <v>0.44600000000000001</v>
      </c>
      <c r="AD69" s="88">
        <v>1.107</v>
      </c>
      <c r="AE69" s="88">
        <v>0.193</v>
      </c>
    </row>
    <row r="70" spans="1:31" x14ac:dyDescent="0.3">
      <c r="A70" s="10" t="s">
        <v>66</v>
      </c>
      <c r="B70" s="8"/>
      <c r="C70" s="13"/>
      <c r="D70" s="11" t="s">
        <v>5</v>
      </c>
      <c r="E70" s="53" t="str">
        <f>CONCATENATE("(",E4/1000,"/",E7/1000,")")</f>
        <v>(3.115/0.5625)</v>
      </c>
      <c r="F70" s="53"/>
      <c r="G70" s="13"/>
      <c r="H70" s="13"/>
      <c r="I70" s="13"/>
      <c r="J70" s="32"/>
      <c r="L70" s="88">
        <v>4.0999999999999996</v>
      </c>
      <c r="M70" s="88">
        <v>1.3839999999999999</v>
      </c>
      <c r="N70" s="88">
        <v>0.192</v>
      </c>
      <c r="O70" s="88">
        <v>1.3939999999999999</v>
      </c>
      <c r="P70" s="88">
        <v>0.20399999999999999</v>
      </c>
      <c r="Q70" s="88">
        <v>1.4059999999999999</v>
      </c>
      <c r="R70" s="88">
        <v>0.223</v>
      </c>
      <c r="S70" s="88">
        <v>1.4179999999999999</v>
      </c>
      <c r="T70" s="88">
        <v>0.246</v>
      </c>
      <c r="W70" s="88">
        <v>4</v>
      </c>
      <c r="X70" s="88">
        <v>1.1060000000000001</v>
      </c>
      <c r="Y70" s="88">
        <v>0.16700000000000001</v>
      </c>
      <c r="Z70" s="88">
        <v>1.115</v>
      </c>
      <c r="AA70" s="88">
        <v>0.182</v>
      </c>
      <c r="AB70" s="88">
        <v>1.373</v>
      </c>
      <c r="AC70" s="88">
        <v>0.48199999999999998</v>
      </c>
      <c r="AD70" s="88">
        <v>1.1359999999999999</v>
      </c>
      <c r="AE70" s="88">
        <v>0.22800000000000001</v>
      </c>
    </row>
    <row r="71" spans="1:31" x14ac:dyDescent="0.3">
      <c r="A71" s="29"/>
      <c r="B71" s="13"/>
      <c r="C71" s="13"/>
      <c r="D71" s="11" t="s">
        <v>5</v>
      </c>
      <c r="E71" s="69">
        <f>SUM(E4/E7)</f>
        <v>5.5377777777777775</v>
      </c>
      <c r="F71" s="8" t="s">
        <v>6</v>
      </c>
      <c r="G71" s="13"/>
      <c r="H71" s="13"/>
      <c r="I71" s="13"/>
      <c r="J71" s="32"/>
      <c r="L71" s="88">
        <v>4.2</v>
      </c>
      <c r="M71" s="88">
        <v>1.413</v>
      </c>
      <c r="N71" s="88">
        <v>0.222</v>
      </c>
      <c r="O71" s="88">
        <v>1.425</v>
      </c>
      <c r="P71" s="88">
        <v>0.23699999999999999</v>
      </c>
      <c r="Q71" s="88">
        <v>1.4379999999999999</v>
      </c>
      <c r="R71" s="88">
        <v>0.25800000000000001</v>
      </c>
      <c r="S71" s="88">
        <v>1.4530000000000001</v>
      </c>
      <c r="T71" s="88">
        <v>0.28599999999999998</v>
      </c>
      <c r="W71" s="88">
        <v>4.0999999999999996</v>
      </c>
      <c r="X71" s="88">
        <v>1.1299999999999999</v>
      </c>
      <c r="Y71" s="88">
        <v>0.192</v>
      </c>
      <c r="Z71" s="88">
        <v>1.1399999999999999</v>
      </c>
      <c r="AA71" s="88">
        <v>0.20899999999999999</v>
      </c>
      <c r="AB71" s="88">
        <v>1.4059999999999999</v>
      </c>
      <c r="AC71" s="88">
        <v>0.51900000000000002</v>
      </c>
      <c r="AD71" s="88">
        <v>1.1639999999999999</v>
      </c>
      <c r="AE71" s="88">
        <v>0.26200000000000001</v>
      </c>
    </row>
    <row r="72" spans="1:31" x14ac:dyDescent="0.3">
      <c r="A72" s="29"/>
      <c r="B72" s="13"/>
      <c r="C72" s="13"/>
      <c r="D72" s="70">
        <f>+E71</f>
        <v>5.5377777777777775</v>
      </c>
      <c r="E72" s="71" t="str">
        <f>IF(D72&gt;F72,"&gt;", "&lt;")</f>
        <v>&lt;</v>
      </c>
      <c r="F72" s="70">
        <f>+E69</f>
        <v>23</v>
      </c>
      <c r="G72" s="13"/>
      <c r="H72" s="13"/>
      <c r="I72" s="13"/>
      <c r="J72" s="32"/>
      <c r="L72" s="88">
        <v>4.3</v>
      </c>
      <c r="M72" s="88">
        <v>1.4430000000000001</v>
      </c>
      <c r="N72" s="88">
        <v>0.254</v>
      </c>
      <c r="O72" s="88">
        <v>1.456</v>
      </c>
      <c r="P72" s="88">
        <v>0.27</v>
      </c>
      <c r="Q72" s="88">
        <v>1.4710000000000001</v>
      </c>
      <c r="R72" s="88">
        <v>0.29399999999999998</v>
      </c>
      <c r="S72" s="88">
        <v>1.488</v>
      </c>
      <c r="T72" s="88">
        <v>0.32600000000000001</v>
      </c>
      <c r="W72" s="88">
        <v>4.2</v>
      </c>
      <c r="X72" s="88">
        <v>1.1539999999999999</v>
      </c>
      <c r="Y72" s="88">
        <v>0.218</v>
      </c>
      <c r="Z72" s="88">
        <v>1.1659999999999999</v>
      </c>
      <c r="AA72" s="88">
        <v>0.23799999999999999</v>
      </c>
      <c r="AB72" s="88">
        <v>1.4379999999999999</v>
      </c>
      <c r="AC72" s="88">
        <v>0.55600000000000005</v>
      </c>
      <c r="AD72" s="88">
        <v>1.1930000000000001</v>
      </c>
      <c r="AE72" s="88">
        <v>0.29699999999999999</v>
      </c>
    </row>
    <row r="73" spans="1:31" x14ac:dyDescent="0.3">
      <c r="A73" s="10" t="s">
        <v>67</v>
      </c>
      <c r="B73" s="8"/>
      <c r="C73" s="8"/>
      <c r="D73" s="8"/>
      <c r="E73" s="8"/>
      <c r="F73" s="8"/>
      <c r="G73" s="8"/>
      <c r="H73" s="9"/>
      <c r="I73" s="13"/>
      <c r="J73" s="32"/>
      <c r="L73" s="88">
        <v>4.4000000000000004</v>
      </c>
      <c r="M73" s="88">
        <v>1.472</v>
      </c>
      <c r="N73" s="88">
        <v>0.28399999999999997</v>
      </c>
      <c r="O73" s="88">
        <v>1.4870000000000001</v>
      </c>
      <c r="P73" s="88">
        <v>0.30299999999999999</v>
      </c>
      <c r="Q73" s="88">
        <v>1.5029999999999999</v>
      </c>
      <c r="R73" s="88">
        <v>0.32900000000000001</v>
      </c>
      <c r="S73" s="88">
        <v>1.522</v>
      </c>
      <c r="T73" s="88">
        <v>0.36399999999999999</v>
      </c>
      <c r="W73" s="88">
        <v>4.3</v>
      </c>
      <c r="X73" s="88">
        <v>1.179</v>
      </c>
      <c r="Y73" s="88">
        <v>0.24399999999999999</v>
      </c>
      <c r="Z73" s="88">
        <v>1.1910000000000001</v>
      </c>
      <c r="AA73" s="88">
        <v>0.26500000000000001</v>
      </c>
      <c r="AB73" s="88">
        <v>1.4710000000000001</v>
      </c>
      <c r="AC73" s="88">
        <v>0.59299999999999997</v>
      </c>
      <c r="AD73" s="88">
        <v>1.222</v>
      </c>
      <c r="AE73" s="88">
        <v>0.33200000000000002</v>
      </c>
    </row>
    <row r="74" spans="1:31" x14ac:dyDescent="0.3">
      <c r="A74" s="66"/>
      <c r="B74" s="72"/>
      <c r="C74" s="72"/>
      <c r="D74" s="73" t="str">
        <f>IF(F72&gt;D72,"Hence Safe", "Un Safe")</f>
        <v>Hence Safe</v>
      </c>
      <c r="E74" s="73"/>
      <c r="F74" s="72"/>
      <c r="G74" s="72"/>
      <c r="H74" s="72"/>
      <c r="I74" s="13"/>
      <c r="J74" s="32"/>
      <c r="L74" s="88">
        <v>4.5</v>
      </c>
      <c r="M74" s="88">
        <v>1.5009999999999999</v>
      </c>
      <c r="N74" s="88">
        <v>0.315</v>
      </c>
      <c r="O74" s="88">
        <v>1.5169999999999999</v>
      </c>
      <c r="P74" s="88">
        <v>0.33500000000000002</v>
      </c>
      <c r="Q74" s="88">
        <v>1.536</v>
      </c>
      <c r="R74" s="88">
        <v>0.36499999999999999</v>
      </c>
      <c r="S74" s="88">
        <v>1.5569999999999999</v>
      </c>
      <c r="T74" s="88">
        <v>0.40400000000000003</v>
      </c>
      <c r="W74" s="88">
        <v>4.4000000000000004</v>
      </c>
      <c r="X74" s="88">
        <v>1.2030000000000001</v>
      </c>
      <c r="Y74" s="88">
        <v>0.26900000000000002</v>
      </c>
      <c r="Z74" s="88">
        <v>1.2170000000000001</v>
      </c>
      <c r="AA74" s="88">
        <v>0.29299999999999998</v>
      </c>
      <c r="AB74" s="88">
        <v>1.5029999999999999</v>
      </c>
      <c r="AC74" s="88">
        <v>0.629</v>
      </c>
      <c r="AD74" s="88">
        <v>1.2509999999999999</v>
      </c>
      <c r="AE74" s="88">
        <v>0.36799999999999999</v>
      </c>
    </row>
    <row r="75" spans="1:31" x14ac:dyDescent="0.3">
      <c r="A75" s="74"/>
      <c r="B75" s="75"/>
      <c r="C75" s="75"/>
      <c r="D75" s="75"/>
      <c r="E75" s="75"/>
      <c r="F75" s="75"/>
      <c r="G75" s="75"/>
      <c r="H75" s="75"/>
      <c r="I75" s="75"/>
      <c r="J75" s="76"/>
      <c r="L75" s="88">
        <v>4.5999999999999996</v>
      </c>
      <c r="M75" s="88">
        <v>1.53</v>
      </c>
      <c r="N75" s="88">
        <v>0.34499999999999997</v>
      </c>
      <c r="O75" s="88">
        <v>1.548</v>
      </c>
      <c r="P75" s="88">
        <v>0.36699999999999999</v>
      </c>
      <c r="Q75" s="88">
        <v>1.569</v>
      </c>
      <c r="R75" s="88">
        <v>0.40100000000000002</v>
      </c>
      <c r="S75" s="88">
        <v>1.5920000000000001</v>
      </c>
      <c r="T75" s="88">
        <v>0.44400000000000001</v>
      </c>
      <c r="W75" s="88">
        <v>4.5</v>
      </c>
      <c r="X75" s="88">
        <v>1.2270000000000001</v>
      </c>
      <c r="Y75" s="88">
        <v>0.29499999999999998</v>
      </c>
      <c r="Z75" s="88">
        <v>1.2430000000000001</v>
      </c>
      <c r="AA75" s="88">
        <v>0.32100000000000001</v>
      </c>
      <c r="AB75" s="88">
        <v>1.536</v>
      </c>
      <c r="AC75" s="88">
        <v>0.66700000000000004</v>
      </c>
      <c r="AD75" s="88">
        <v>1.2789999999999999</v>
      </c>
      <c r="AE75" s="88">
        <v>0.40200000000000002</v>
      </c>
    </row>
    <row r="76" spans="1:31" x14ac:dyDescent="0.3">
      <c r="L76" s="88">
        <v>4.7</v>
      </c>
      <c r="M76" s="88">
        <v>1.5589999999999999</v>
      </c>
      <c r="N76" s="88">
        <v>0.376</v>
      </c>
      <c r="O76" s="88">
        <v>1.579</v>
      </c>
      <c r="P76" s="88">
        <v>0.4</v>
      </c>
      <c r="Q76" s="88">
        <v>1.601</v>
      </c>
      <c r="R76" s="88">
        <v>0.436</v>
      </c>
      <c r="S76" s="88">
        <v>1.6259999999999999</v>
      </c>
      <c r="T76" s="88">
        <v>0.48199999999999998</v>
      </c>
      <c r="W76" s="88">
        <v>4.5999999999999996</v>
      </c>
      <c r="X76" s="88">
        <v>1.2509999999999999</v>
      </c>
      <c r="Y76" s="88">
        <v>0.32</v>
      </c>
      <c r="Z76" s="88">
        <v>1.268</v>
      </c>
      <c r="AA76" s="88">
        <v>0.34799999999999998</v>
      </c>
      <c r="AB76" s="88">
        <v>1.569</v>
      </c>
      <c r="AC76" s="88">
        <v>0.70399999999999996</v>
      </c>
      <c r="AD76" s="88">
        <v>1.3080000000000001</v>
      </c>
      <c r="AE76" s="88">
        <v>0.437</v>
      </c>
    </row>
    <row r="77" spans="1:31" x14ac:dyDescent="0.3">
      <c r="L77" s="88">
        <v>4.8</v>
      </c>
      <c r="M77" s="88">
        <v>1.5880000000000001</v>
      </c>
      <c r="N77" s="88">
        <v>0.40600000000000003</v>
      </c>
      <c r="O77" s="88">
        <v>1.61</v>
      </c>
      <c r="P77" s="88">
        <v>0.433</v>
      </c>
      <c r="Q77" s="88">
        <v>1.6339999999999999</v>
      </c>
      <c r="R77" s="88">
        <v>0.47199999999999998</v>
      </c>
      <c r="S77" s="88">
        <v>1.661</v>
      </c>
      <c r="T77" s="88">
        <v>0.52200000000000002</v>
      </c>
      <c r="W77" s="88">
        <v>4.7</v>
      </c>
      <c r="X77" s="88">
        <v>1.2749999999999999</v>
      </c>
      <c r="Y77" s="88">
        <v>0.34499999999999997</v>
      </c>
      <c r="Z77" s="88">
        <v>1.294</v>
      </c>
      <c r="AA77" s="88">
        <v>0.377</v>
      </c>
      <c r="AB77" s="88">
        <v>1.601</v>
      </c>
      <c r="AC77" s="88">
        <v>0.74</v>
      </c>
      <c r="AD77" s="88">
        <v>1.337</v>
      </c>
      <c r="AE77" s="88">
        <v>0.47199999999999998</v>
      </c>
    </row>
    <row r="78" spans="1:31" x14ac:dyDescent="0.3">
      <c r="L78" s="88">
        <v>4.9000000000000004</v>
      </c>
      <c r="M78" s="88">
        <v>1.617</v>
      </c>
      <c r="N78" s="88">
        <v>0.436</v>
      </c>
      <c r="O78" s="88">
        <v>1.641</v>
      </c>
      <c r="P78" s="88">
        <v>0.46600000000000003</v>
      </c>
      <c r="Q78" s="88">
        <v>1.6659999999999999</v>
      </c>
      <c r="R78" s="88">
        <v>0.50700000000000001</v>
      </c>
      <c r="S78" s="88">
        <v>1.6950000000000001</v>
      </c>
      <c r="T78" s="88">
        <v>0.56100000000000005</v>
      </c>
      <c r="W78" s="88">
        <v>4.8</v>
      </c>
      <c r="X78" s="88">
        <v>1.3</v>
      </c>
      <c r="Y78" s="88">
        <v>0.372</v>
      </c>
      <c r="Z78" s="88">
        <v>1.319</v>
      </c>
      <c r="AA78" s="88">
        <v>0.40400000000000003</v>
      </c>
      <c r="AB78" s="88">
        <v>1.6339999999999999</v>
      </c>
      <c r="AC78" s="88">
        <v>0.77800000000000002</v>
      </c>
      <c r="AD78" s="88">
        <v>1.3660000000000001</v>
      </c>
      <c r="AE78" s="88">
        <v>0.50700000000000001</v>
      </c>
    </row>
    <row r="79" spans="1:31" x14ac:dyDescent="0.3">
      <c r="L79" s="88">
        <v>5</v>
      </c>
      <c r="M79" s="88">
        <v>1.647</v>
      </c>
      <c r="N79" s="88">
        <v>0.46800000000000003</v>
      </c>
      <c r="O79" s="88">
        <v>1.671</v>
      </c>
      <c r="P79" s="88">
        <v>0.498</v>
      </c>
      <c r="Q79" s="88">
        <v>1.6990000000000001</v>
      </c>
      <c r="R79" s="88">
        <v>0.54300000000000004</v>
      </c>
      <c r="S79" s="88">
        <v>1.73</v>
      </c>
      <c r="T79" s="88">
        <v>0.6</v>
      </c>
      <c r="W79" s="88">
        <v>4.9000000000000004</v>
      </c>
      <c r="X79" s="88">
        <v>1.3240000000000001</v>
      </c>
      <c r="Y79" s="88">
        <v>0.39700000000000002</v>
      </c>
      <c r="Z79" s="88">
        <v>1.345</v>
      </c>
      <c r="AA79" s="88">
        <v>0.432</v>
      </c>
      <c r="AB79" s="88">
        <v>1.6659999999999999</v>
      </c>
      <c r="AC79" s="88">
        <v>0.81399999999999995</v>
      </c>
      <c r="AD79" s="88">
        <v>1.3939999999999999</v>
      </c>
      <c r="AE79" s="88">
        <v>0.54100000000000004</v>
      </c>
    </row>
    <row r="80" spans="1:31" x14ac:dyDescent="0.3">
      <c r="L80" s="88">
        <v>5.0999999999999996</v>
      </c>
      <c r="M80" s="88">
        <v>1.6759999999999999</v>
      </c>
      <c r="N80" s="88">
        <v>0.498</v>
      </c>
      <c r="O80" s="88">
        <v>1.702</v>
      </c>
      <c r="P80" s="88">
        <v>0.53100000000000003</v>
      </c>
      <c r="Q80" s="88">
        <v>1.732</v>
      </c>
      <c r="R80" s="88">
        <v>0.57899999999999996</v>
      </c>
      <c r="S80" s="88">
        <v>1.7649999999999999</v>
      </c>
      <c r="T80" s="88">
        <v>0.64</v>
      </c>
      <c r="W80" s="88">
        <v>5</v>
      </c>
      <c r="X80" s="88">
        <v>1.3480000000000001</v>
      </c>
      <c r="Y80" s="88">
        <v>0.42199999999999999</v>
      </c>
      <c r="Z80" s="88">
        <v>1.37</v>
      </c>
      <c r="AA80" s="88">
        <v>0.45900000000000002</v>
      </c>
      <c r="AB80" s="88">
        <v>1.6990000000000001</v>
      </c>
      <c r="AC80" s="88">
        <v>0.85099999999999998</v>
      </c>
      <c r="AD80" s="88">
        <v>1.423</v>
      </c>
      <c r="AE80" s="88">
        <v>0.57599999999999996</v>
      </c>
    </row>
    <row r="81" spans="12:31" x14ac:dyDescent="0.3">
      <c r="L81" s="88">
        <v>5.2</v>
      </c>
      <c r="M81" s="88">
        <v>1.7050000000000001</v>
      </c>
      <c r="N81" s="88">
        <v>0.52900000000000003</v>
      </c>
      <c r="O81" s="88">
        <v>1.7330000000000001</v>
      </c>
      <c r="P81" s="88">
        <v>0.56299999999999994</v>
      </c>
      <c r="Q81" s="88">
        <v>1.764</v>
      </c>
      <c r="R81" s="88">
        <v>0.61299999999999999</v>
      </c>
      <c r="S81" s="88">
        <v>1.7989999999999999</v>
      </c>
      <c r="T81" s="88">
        <v>0.67900000000000005</v>
      </c>
      <c r="W81" s="88">
        <v>5.0999999999999996</v>
      </c>
      <c r="X81" s="88">
        <v>1.3720000000000001</v>
      </c>
      <c r="Y81" s="88">
        <v>0.44700000000000001</v>
      </c>
      <c r="Z81" s="88">
        <v>1.3959999999999999</v>
      </c>
      <c r="AA81" s="88">
        <v>0.48799999999999999</v>
      </c>
      <c r="AB81" s="88">
        <v>1.732</v>
      </c>
      <c r="AC81" s="88">
        <v>0.88900000000000001</v>
      </c>
      <c r="AD81" s="88">
        <v>1.452</v>
      </c>
      <c r="AE81" s="88">
        <v>0.61099999999999999</v>
      </c>
    </row>
    <row r="82" spans="12:31" x14ac:dyDescent="0.3">
      <c r="L82" s="88">
        <v>5.3</v>
      </c>
      <c r="M82" s="88">
        <v>1.734</v>
      </c>
      <c r="N82" s="88">
        <v>0.55900000000000005</v>
      </c>
      <c r="O82" s="88">
        <v>1.764</v>
      </c>
      <c r="P82" s="88">
        <v>0.59599999999999997</v>
      </c>
      <c r="Q82" s="88">
        <v>1.7969999999999999</v>
      </c>
      <c r="R82" s="88">
        <v>0.64900000000000002</v>
      </c>
      <c r="S82" s="88">
        <v>1.8340000000000001</v>
      </c>
      <c r="T82" s="88">
        <v>0.71799999999999997</v>
      </c>
      <c r="W82" s="88">
        <v>5.2</v>
      </c>
      <c r="X82" s="88">
        <v>1.3959999999999999</v>
      </c>
      <c r="Y82" s="88">
        <v>0.47299999999999998</v>
      </c>
      <c r="Z82" s="88">
        <v>1.421</v>
      </c>
      <c r="AA82" s="88">
        <v>0.51500000000000001</v>
      </c>
      <c r="AB82" s="88">
        <v>1.764</v>
      </c>
      <c r="AC82" s="88">
        <v>0.92500000000000004</v>
      </c>
      <c r="AD82" s="88">
        <v>1.4810000000000001</v>
      </c>
      <c r="AE82" s="88">
        <v>0.64600000000000002</v>
      </c>
    </row>
    <row r="83" spans="12:31" x14ac:dyDescent="0.3">
      <c r="L83" s="88">
        <v>5.4</v>
      </c>
      <c r="M83" s="88">
        <v>1.7629999999999999</v>
      </c>
      <c r="N83" s="88">
        <v>0.59</v>
      </c>
      <c r="O83" s="88">
        <v>1.794</v>
      </c>
      <c r="P83" s="88">
        <v>0.628</v>
      </c>
      <c r="Q83" s="88">
        <v>1.829</v>
      </c>
      <c r="R83" s="88">
        <v>0.68400000000000005</v>
      </c>
      <c r="S83" s="88">
        <v>1.869</v>
      </c>
      <c r="T83" s="88">
        <v>0.75800000000000001</v>
      </c>
      <c r="W83" s="88">
        <v>5.3</v>
      </c>
      <c r="X83" s="88">
        <v>1.421</v>
      </c>
      <c r="Y83" s="88">
        <v>0.499</v>
      </c>
      <c r="Z83" s="88">
        <v>1.4470000000000001</v>
      </c>
      <c r="AA83" s="88">
        <v>0.54300000000000004</v>
      </c>
      <c r="AB83" s="88">
        <v>1.7969999999999999</v>
      </c>
      <c r="AC83" s="88">
        <v>0.96299999999999997</v>
      </c>
      <c r="AD83" s="88">
        <v>1.5089999999999999</v>
      </c>
      <c r="AE83" s="88">
        <v>0.68</v>
      </c>
    </row>
    <row r="84" spans="12:31" x14ac:dyDescent="0.3">
      <c r="L84" s="88">
        <v>5.5</v>
      </c>
      <c r="M84" s="88">
        <v>1.792</v>
      </c>
      <c r="N84" s="88">
        <v>0.62</v>
      </c>
      <c r="O84" s="88">
        <v>1.825</v>
      </c>
      <c r="P84" s="88">
        <v>0.66100000000000003</v>
      </c>
      <c r="Q84" s="88">
        <v>1.8620000000000001</v>
      </c>
      <c r="R84" s="88">
        <v>0.72</v>
      </c>
      <c r="S84" s="88">
        <v>1.903</v>
      </c>
      <c r="T84" s="88">
        <v>0.79700000000000004</v>
      </c>
      <c r="W84" s="88">
        <v>5.4</v>
      </c>
      <c r="X84" s="88">
        <v>1.4450000000000001</v>
      </c>
      <c r="Y84" s="88">
        <v>0.52400000000000002</v>
      </c>
      <c r="Z84" s="88">
        <v>1.472</v>
      </c>
      <c r="AA84" s="88">
        <v>0.56999999999999995</v>
      </c>
      <c r="AB84" s="88">
        <v>1.829</v>
      </c>
      <c r="AC84" s="88">
        <v>0.999</v>
      </c>
      <c r="AD84" s="88">
        <v>1.538</v>
      </c>
      <c r="AE84" s="88">
        <v>0.71499999999999997</v>
      </c>
    </row>
    <row r="85" spans="12:31" x14ac:dyDescent="0.3">
      <c r="L85" s="88">
        <v>5.6</v>
      </c>
      <c r="M85" s="88">
        <v>1.8220000000000001</v>
      </c>
      <c r="N85" s="88">
        <v>0.65200000000000002</v>
      </c>
      <c r="O85" s="88">
        <v>1.8560000000000001</v>
      </c>
      <c r="P85" s="88">
        <v>0.69399999999999995</v>
      </c>
      <c r="Q85" s="88">
        <v>1.8939999999999999</v>
      </c>
      <c r="R85" s="88">
        <v>0.755</v>
      </c>
      <c r="S85" s="88">
        <v>1.9379999999999999</v>
      </c>
      <c r="T85" s="88">
        <v>0.83599999999999997</v>
      </c>
      <c r="W85" s="88">
        <v>5.5</v>
      </c>
      <c r="X85" s="88">
        <v>1.4690000000000001</v>
      </c>
      <c r="Y85" s="88">
        <v>0.55000000000000004</v>
      </c>
      <c r="Z85" s="88">
        <v>1.498</v>
      </c>
      <c r="AA85" s="88">
        <v>0.59799999999999998</v>
      </c>
      <c r="AB85" s="88">
        <v>1.8620000000000001</v>
      </c>
      <c r="AC85" s="88">
        <v>1.036</v>
      </c>
      <c r="AD85" s="88">
        <v>1.5669999999999999</v>
      </c>
      <c r="AE85" s="88">
        <v>0.75</v>
      </c>
    </row>
    <row r="86" spans="12:31" x14ac:dyDescent="0.3">
      <c r="L86" s="88">
        <v>5.7</v>
      </c>
      <c r="M86" s="88">
        <v>1.851</v>
      </c>
      <c r="N86" s="88">
        <v>0.68200000000000005</v>
      </c>
      <c r="O86" s="88">
        <v>1.887</v>
      </c>
      <c r="P86" s="88">
        <v>0.72699999999999998</v>
      </c>
      <c r="Q86" s="88">
        <v>1.927</v>
      </c>
      <c r="R86" s="88">
        <v>0.79100000000000004</v>
      </c>
      <c r="S86" s="88">
        <v>1.972</v>
      </c>
      <c r="T86" s="88">
        <v>0.875</v>
      </c>
      <c r="W86" s="88">
        <v>5.6</v>
      </c>
      <c r="X86" s="88">
        <v>1.4930000000000001</v>
      </c>
      <c r="Y86" s="88">
        <v>0.57499999999999996</v>
      </c>
      <c r="Z86" s="88">
        <v>1.5229999999999999</v>
      </c>
      <c r="AA86" s="88">
        <v>0.626</v>
      </c>
      <c r="AB86" s="88">
        <v>1.8939999999999999</v>
      </c>
      <c r="AC86" s="88">
        <v>1.0720000000000001</v>
      </c>
      <c r="AD86" s="88">
        <v>1.595</v>
      </c>
      <c r="AE86" s="88">
        <v>0.78400000000000003</v>
      </c>
    </row>
    <row r="87" spans="12:31" x14ac:dyDescent="0.3">
      <c r="L87" s="88">
        <v>5.8</v>
      </c>
      <c r="M87" s="88">
        <v>1.88</v>
      </c>
      <c r="N87" s="88">
        <v>0.71299999999999997</v>
      </c>
      <c r="O87" s="88">
        <v>1.9179999999999999</v>
      </c>
      <c r="P87" s="88">
        <v>0.76</v>
      </c>
      <c r="Q87" s="88">
        <v>1.96</v>
      </c>
      <c r="R87" s="88">
        <v>0.82699999999999996</v>
      </c>
      <c r="S87" s="88">
        <v>2.0070000000000001</v>
      </c>
      <c r="T87" s="88">
        <v>0.91500000000000004</v>
      </c>
      <c r="W87" s="88">
        <v>5.7</v>
      </c>
      <c r="X87" s="88">
        <v>1.5169999999999999</v>
      </c>
      <c r="Y87" s="88">
        <v>0.6</v>
      </c>
      <c r="Z87" s="88">
        <v>1.5489999999999999</v>
      </c>
      <c r="AA87" s="88">
        <v>0.65400000000000003</v>
      </c>
      <c r="AB87" s="88">
        <v>1.927</v>
      </c>
      <c r="AC87" s="88">
        <v>1.1100000000000001</v>
      </c>
      <c r="AD87" s="88">
        <v>1.6240000000000001</v>
      </c>
      <c r="AE87" s="88">
        <v>0.81899999999999995</v>
      </c>
    </row>
    <row r="88" spans="12:31" x14ac:dyDescent="0.3">
      <c r="L88" s="88">
        <v>5.9</v>
      </c>
      <c r="M88" s="88">
        <v>1.909</v>
      </c>
      <c r="N88" s="88">
        <v>0.74299999999999999</v>
      </c>
      <c r="O88" s="88">
        <v>1.948</v>
      </c>
      <c r="P88" s="88">
        <v>0.79100000000000004</v>
      </c>
      <c r="Q88" s="88">
        <v>1.992</v>
      </c>
      <c r="R88" s="88">
        <v>0.86199999999999999</v>
      </c>
      <c r="S88" s="88">
        <v>2.0419999999999998</v>
      </c>
      <c r="T88" s="88">
        <v>0.95399999999999996</v>
      </c>
      <c r="W88" s="88">
        <v>5.8</v>
      </c>
      <c r="X88" s="88">
        <v>1.542</v>
      </c>
      <c r="Y88" s="88">
        <v>0.627</v>
      </c>
      <c r="Z88" s="88">
        <v>1.575</v>
      </c>
      <c r="AA88" s="88">
        <v>0.68200000000000005</v>
      </c>
      <c r="AB88" s="88">
        <v>1.96</v>
      </c>
      <c r="AC88" s="88">
        <v>1.147</v>
      </c>
      <c r="AD88" s="88">
        <v>1.653</v>
      </c>
      <c r="AE88" s="88">
        <v>0.85499999999999998</v>
      </c>
    </row>
    <row r="89" spans="12:31" x14ac:dyDescent="0.3">
      <c r="L89" s="88">
        <v>6</v>
      </c>
      <c r="M89" s="88">
        <v>1.9379999999999999</v>
      </c>
      <c r="N89" s="88">
        <v>0.77300000000000002</v>
      </c>
      <c r="O89" s="88">
        <v>1.9790000000000001</v>
      </c>
      <c r="P89" s="88">
        <v>0.82399999999999995</v>
      </c>
      <c r="Q89" s="88">
        <v>2.0249999999999999</v>
      </c>
      <c r="R89" s="88">
        <v>0.89800000000000002</v>
      </c>
      <c r="S89" s="88">
        <v>2.0760000000000001</v>
      </c>
      <c r="T89" s="88">
        <v>0.99299999999999999</v>
      </c>
      <c r="W89" s="88">
        <v>5.9</v>
      </c>
      <c r="X89" s="88">
        <v>1.5660000000000001</v>
      </c>
      <c r="Y89" s="88">
        <v>0.65200000000000002</v>
      </c>
      <c r="Z89" s="88">
        <v>1.6</v>
      </c>
      <c r="AA89" s="88">
        <v>0.70899999999999996</v>
      </c>
      <c r="AB89" s="88">
        <v>1.992</v>
      </c>
      <c r="AC89" s="88">
        <v>1.1830000000000001</v>
      </c>
      <c r="AD89" s="88">
        <v>1.6819999999999999</v>
      </c>
      <c r="AE89" s="88">
        <v>0.89</v>
      </c>
    </row>
    <row r="90" spans="12:31" x14ac:dyDescent="0.3">
      <c r="L90" s="88">
        <v>6.1</v>
      </c>
      <c r="M90" s="88">
        <v>1.9670000000000001</v>
      </c>
      <c r="N90" s="88">
        <v>0.80400000000000005</v>
      </c>
      <c r="O90" s="88">
        <v>2.0099999999999998</v>
      </c>
      <c r="P90" s="88">
        <v>0.85699999999999998</v>
      </c>
      <c r="Q90" s="88">
        <v>2.0569999999999999</v>
      </c>
      <c r="R90" s="88">
        <v>0.93300000000000005</v>
      </c>
      <c r="S90" s="88">
        <v>2.1110000000000002</v>
      </c>
      <c r="T90" s="88">
        <v>1.0329999999999999</v>
      </c>
      <c r="W90" s="88">
        <v>6</v>
      </c>
      <c r="X90" s="88">
        <v>1.59</v>
      </c>
      <c r="Y90" s="88">
        <v>0.67700000000000005</v>
      </c>
      <c r="Z90" s="88">
        <v>1.6259999999999999</v>
      </c>
      <c r="AA90" s="88">
        <v>0.73799999999999999</v>
      </c>
      <c r="AB90" s="88">
        <v>2.0249999999999999</v>
      </c>
      <c r="AC90" s="88">
        <v>1.2210000000000001</v>
      </c>
      <c r="AD90" s="88">
        <v>1.71</v>
      </c>
      <c r="AE90" s="88">
        <v>0.92400000000000004</v>
      </c>
    </row>
    <row r="91" spans="12:31" x14ac:dyDescent="0.3">
      <c r="L91" s="88">
        <v>6.2</v>
      </c>
      <c r="M91" s="88">
        <v>1.996</v>
      </c>
      <c r="N91" s="88">
        <v>0.83399999999999996</v>
      </c>
      <c r="O91" s="88">
        <v>2.0409999999999999</v>
      </c>
      <c r="P91" s="88">
        <v>0.89</v>
      </c>
      <c r="Q91" s="88">
        <v>2.09</v>
      </c>
      <c r="R91" s="88">
        <v>0.96899999999999997</v>
      </c>
      <c r="S91" s="88">
        <v>2.1459999999999999</v>
      </c>
      <c r="T91" s="88">
        <v>1.073</v>
      </c>
      <c r="W91" s="88">
        <v>6.1</v>
      </c>
      <c r="X91" s="88">
        <v>1.6140000000000001</v>
      </c>
      <c r="Y91" s="88">
        <v>0.70199999999999996</v>
      </c>
      <c r="Z91" s="88">
        <v>1.651</v>
      </c>
      <c r="AA91" s="88">
        <v>0.76500000000000001</v>
      </c>
      <c r="AB91" s="88">
        <v>2.0569999999999999</v>
      </c>
      <c r="AC91" s="88">
        <v>1.2569999999999999</v>
      </c>
      <c r="AD91" s="88">
        <v>1.7390000000000001</v>
      </c>
      <c r="AE91" s="88">
        <v>0.95899999999999996</v>
      </c>
    </row>
    <row r="92" spans="12:31" x14ac:dyDescent="0.3">
      <c r="L92" s="88">
        <v>6.3</v>
      </c>
      <c r="M92" s="88">
        <v>2.0259999999999998</v>
      </c>
      <c r="N92" s="88">
        <v>0.86599999999999999</v>
      </c>
      <c r="O92" s="88">
        <v>2.0710000000000002</v>
      </c>
      <c r="P92" s="88">
        <v>0.92200000000000004</v>
      </c>
      <c r="Q92" s="88">
        <v>2.1230000000000002</v>
      </c>
      <c r="R92" s="88">
        <v>1.0049999999999999</v>
      </c>
      <c r="S92" s="88">
        <v>2.1800000000000002</v>
      </c>
      <c r="T92" s="88">
        <v>1.111</v>
      </c>
      <c r="W92" s="88">
        <v>6.2</v>
      </c>
      <c r="X92" s="88">
        <v>1.6379999999999999</v>
      </c>
      <c r="Y92" s="88">
        <v>0.72799999999999998</v>
      </c>
      <c r="Z92" s="88">
        <v>1.677</v>
      </c>
      <c r="AA92" s="88">
        <v>0.79300000000000004</v>
      </c>
      <c r="AB92" s="88">
        <v>2.09</v>
      </c>
      <c r="AC92" s="88">
        <v>1.294</v>
      </c>
      <c r="AD92" s="88">
        <v>1.768</v>
      </c>
      <c r="AE92" s="88">
        <v>0.99399999999999999</v>
      </c>
    </row>
    <row r="93" spans="12:31" x14ac:dyDescent="0.3">
      <c r="L93" s="88">
        <v>6.4</v>
      </c>
      <c r="M93" s="88">
        <v>2.0550000000000002</v>
      </c>
      <c r="N93" s="88">
        <v>0.89600000000000002</v>
      </c>
      <c r="O93" s="88">
        <v>2.1019999999999999</v>
      </c>
      <c r="P93" s="88">
        <v>0.95399999999999996</v>
      </c>
      <c r="Q93" s="88">
        <v>2.1549999999999998</v>
      </c>
      <c r="R93" s="88">
        <v>1.04</v>
      </c>
      <c r="S93" s="88">
        <v>2.2149999999999999</v>
      </c>
      <c r="T93" s="88">
        <v>1.151</v>
      </c>
      <c r="W93" s="88">
        <v>6.3</v>
      </c>
      <c r="X93" s="88">
        <v>1.663</v>
      </c>
      <c r="Y93" s="88">
        <v>0.754</v>
      </c>
      <c r="Z93" s="88">
        <v>1.702</v>
      </c>
      <c r="AA93" s="88">
        <v>0.82</v>
      </c>
      <c r="AB93" s="88">
        <v>2.1230000000000002</v>
      </c>
      <c r="AC93" s="88">
        <v>1.3320000000000001</v>
      </c>
      <c r="AD93" s="88">
        <v>1.7969999999999999</v>
      </c>
      <c r="AE93" s="88">
        <v>1.0289999999999999</v>
      </c>
    </row>
    <row r="94" spans="12:31" x14ac:dyDescent="0.3">
      <c r="L94" s="88">
        <v>6.5</v>
      </c>
      <c r="M94" s="88">
        <v>2.0840000000000001</v>
      </c>
      <c r="N94" s="88">
        <v>0.92700000000000005</v>
      </c>
      <c r="O94" s="88">
        <v>2.133</v>
      </c>
      <c r="P94" s="88">
        <v>0.98699999999999999</v>
      </c>
      <c r="Q94" s="88">
        <v>2.1880000000000002</v>
      </c>
      <c r="R94" s="88">
        <v>1.0760000000000001</v>
      </c>
      <c r="S94" s="88">
        <v>2.2490000000000001</v>
      </c>
      <c r="T94" s="88">
        <v>1.1890000000000001</v>
      </c>
      <c r="W94" s="88">
        <v>6.4</v>
      </c>
      <c r="X94" s="88">
        <v>1.6870000000000001</v>
      </c>
      <c r="Y94" s="88">
        <v>0.77900000000000003</v>
      </c>
      <c r="Z94" s="88">
        <v>1.728</v>
      </c>
      <c r="AA94" s="88">
        <v>0.84899999999999998</v>
      </c>
      <c r="AB94" s="88">
        <v>2.1549999999999998</v>
      </c>
      <c r="AC94" s="88">
        <v>1.3680000000000001</v>
      </c>
      <c r="AD94" s="88">
        <v>1.825</v>
      </c>
      <c r="AE94" s="88">
        <v>1.0629999999999999</v>
      </c>
    </row>
    <row r="95" spans="12:31" x14ac:dyDescent="0.3">
      <c r="L95" s="88">
        <v>6.6</v>
      </c>
      <c r="M95" s="88">
        <v>2.113</v>
      </c>
      <c r="N95" s="88">
        <v>0.95699999999999996</v>
      </c>
      <c r="O95" s="88">
        <v>2.1640000000000001</v>
      </c>
      <c r="P95" s="88">
        <v>1.02</v>
      </c>
      <c r="Q95" s="88">
        <v>2.2200000000000002</v>
      </c>
      <c r="R95" s="88">
        <v>1.1100000000000001</v>
      </c>
      <c r="S95" s="88">
        <v>2.2839999999999998</v>
      </c>
      <c r="T95" s="88">
        <v>1.2290000000000001</v>
      </c>
      <c r="W95" s="88">
        <v>6.5</v>
      </c>
      <c r="X95" s="88">
        <v>1.7110000000000001</v>
      </c>
      <c r="Y95" s="88">
        <v>0.80500000000000005</v>
      </c>
      <c r="Z95" s="88">
        <v>1.7529999999999999</v>
      </c>
      <c r="AA95" s="88">
        <v>0.876</v>
      </c>
      <c r="AB95" s="88">
        <v>2.1880000000000002</v>
      </c>
      <c r="AC95" s="88">
        <v>1.4059999999999999</v>
      </c>
      <c r="AD95" s="88">
        <v>1.8540000000000001</v>
      </c>
      <c r="AE95" s="88">
        <v>1.0980000000000001</v>
      </c>
    </row>
    <row r="96" spans="12:31" x14ac:dyDescent="0.3">
      <c r="L96" s="88">
        <v>6.7</v>
      </c>
      <c r="M96" s="88">
        <v>2.1419999999999999</v>
      </c>
      <c r="N96" s="88">
        <v>0.98799999999999999</v>
      </c>
      <c r="O96" s="88">
        <v>2.194</v>
      </c>
      <c r="P96" s="88">
        <v>1.052</v>
      </c>
      <c r="Q96" s="88">
        <v>2.2530000000000001</v>
      </c>
      <c r="R96" s="88">
        <v>1.1459999999999999</v>
      </c>
      <c r="S96" s="88">
        <v>2.319</v>
      </c>
      <c r="T96" s="88">
        <v>1.2689999999999999</v>
      </c>
      <c r="W96" s="88">
        <v>6.6</v>
      </c>
      <c r="X96" s="88">
        <v>1.7350000000000001</v>
      </c>
      <c r="Y96" s="88">
        <v>0.83</v>
      </c>
      <c r="Z96" s="88">
        <v>1.7789999999999999</v>
      </c>
      <c r="AA96" s="88">
        <v>0.90400000000000003</v>
      </c>
      <c r="AB96" s="88">
        <v>2.2200000000000002</v>
      </c>
      <c r="AC96" s="88">
        <v>1.4419999999999999</v>
      </c>
      <c r="AD96" s="88">
        <v>1.883</v>
      </c>
      <c r="AE96" s="88">
        <v>1.133</v>
      </c>
    </row>
    <row r="97" spans="12:31" x14ac:dyDescent="0.3">
      <c r="L97" s="88">
        <v>6.8</v>
      </c>
      <c r="M97" s="88">
        <v>2.1709999999999998</v>
      </c>
      <c r="N97" s="88">
        <v>1.018</v>
      </c>
      <c r="O97" s="88">
        <v>2.2250000000000001</v>
      </c>
      <c r="P97" s="88">
        <v>1.085</v>
      </c>
      <c r="Q97" s="88">
        <v>2.286</v>
      </c>
      <c r="R97" s="88">
        <v>1.1819999999999999</v>
      </c>
      <c r="S97" s="88">
        <v>2.3530000000000002</v>
      </c>
      <c r="T97" s="88">
        <v>1.3080000000000001</v>
      </c>
      <c r="W97" s="96">
        <v>6.7</v>
      </c>
      <c r="X97" s="97">
        <v>1.7589999999999999</v>
      </c>
      <c r="Y97" s="88">
        <v>0.85499999999999998</v>
      </c>
      <c r="Z97" s="97">
        <v>1.7589999999999999</v>
      </c>
      <c r="AA97" s="88">
        <v>0.88200000000000001</v>
      </c>
      <c r="AB97" s="97">
        <v>1.7589999999999999</v>
      </c>
      <c r="AC97" s="88">
        <v>0.91900000000000004</v>
      </c>
      <c r="AD97" s="97">
        <v>2.109</v>
      </c>
      <c r="AE97" s="88">
        <v>1.407</v>
      </c>
    </row>
    <row r="98" spans="12:31" x14ac:dyDescent="0.3">
      <c r="L98" s="88">
        <v>6.9</v>
      </c>
      <c r="M98" s="88">
        <v>2.2010000000000001</v>
      </c>
      <c r="N98" s="88">
        <v>1.05</v>
      </c>
      <c r="O98" s="88">
        <v>2.2559999999999998</v>
      </c>
      <c r="P98" s="88">
        <v>1.1180000000000001</v>
      </c>
      <c r="Q98" s="88">
        <v>2.3180000000000001</v>
      </c>
      <c r="R98" s="88">
        <v>1.2170000000000001</v>
      </c>
      <c r="S98" s="88">
        <v>2.3879999999999999</v>
      </c>
      <c r="T98" s="88">
        <v>1.347</v>
      </c>
      <c r="W98" s="96">
        <v>6.8</v>
      </c>
      <c r="X98" s="97">
        <v>1.784</v>
      </c>
      <c r="Y98" s="88">
        <v>0.88200000000000001</v>
      </c>
      <c r="Z98" s="97">
        <v>1.784</v>
      </c>
      <c r="AA98" s="88">
        <v>0.90900000000000003</v>
      </c>
      <c r="AB98" s="97">
        <v>1.784</v>
      </c>
      <c r="AC98" s="88">
        <v>0.94799999999999995</v>
      </c>
      <c r="AD98" s="97">
        <v>2.1440000000000001</v>
      </c>
      <c r="AE98" s="88">
        <v>1.4490000000000001</v>
      </c>
    </row>
    <row r="99" spans="12:31" x14ac:dyDescent="0.3">
      <c r="L99" s="88">
        <v>7</v>
      </c>
      <c r="M99" s="88">
        <v>2.23</v>
      </c>
      <c r="N99" s="88">
        <v>1.08</v>
      </c>
      <c r="O99" s="88">
        <v>2.2869999999999999</v>
      </c>
      <c r="P99" s="88">
        <v>1.151</v>
      </c>
      <c r="Q99" s="88">
        <v>2.351</v>
      </c>
      <c r="R99" s="88">
        <v>1.2529999999999999</v>
      </c>
      <c r="S99" s="88">
        <v>2.423</v>
      </c>
      <c r="T99" s="88">
        <v>1.387</v>
      </c>
      <c r="W99" s="96">
        <v>6.9</v>
      </c>
      <c r="X99" s="97">
        <v>1.8080000000000001</v>
      </c>
      <c r="Y99" s="88">
        <v>0.90700000000000003</v>
      </c>
      <c r="Z99" s="97">
        <v>1.8080000000000001</v>
      </c>
      <c r="AA99" s="88">
        <v>0.93600000000000005</v>
      </c>
      <c r="AB99" s="97">
        <v>1.8080000000000001</v>
      </c>
      <c r="AC99" s="88">
        <v>0.97499999999999998</v>
      </c>
      <c r="AD99" s="97">
        <v>2.1779999999999999</v>
      </c>
      <c r="AE99" s="88">
        <v>1.49</v>
      </c>
    </row>
    <row r="100" spans="12:31" x14ac:dyDescent="0.3">
      <c r="L100" s="88">
        <v>7.1</v>
      </c>
      <c r="M100" s="88">
        <v>2.2589999999999999</v>
      </c>
      <c r="N100" s="88">
        <v>1.1100000000000001</v>
      </c>
      <c r="O100" s="88">
        <v>2.3180000000000001</v>
      </c>
      <c r="P100" s="88">
        <v>1.1830000000000001</v>
      </c>
      <c r="Q100" s="88">
        <v>2.383</v>
      </c>
      <c r="R100" s="88">
        <v>1.288</v>
      </c>
      <c r="S100" s="88">
        <v>2.4569999999999999</v>
      </c>
      <c r="T100" s="88">
        <v>1.4259999999999999</v>
      </c>
      <c r="W100" s="96">
        <v>7</v>
      </c>
      <c r="X100" s="97">
        <v>1.8320000000000001</v>
      </c>
      <c r="Y100" s="88">
        <v>0.93200000000000005</v>
      </c>
      <c r="Z100" s="97">
        <v>1.8320000000000001</v>
      </c>
      <c r="AA100" s="88">
        <v>0.96199999999999997</v>
      </c>
      <c r="AB100" s="97">
        <v>1.8320000000000001</v>
      </c>
      <c r="AC100" s="88">
        <v>1.002</v>
      </c>
      <c r="AD100" s="97">
        <v>2.2130000000000001</v>
      </c>
      <c r="AE100" s="88">
        <v>1.5329999999999999</v>
      </c>
    </row>
    <row r="101" spans="12:31" x14ac:dyDescent="0.3">
      <c r="L101" s="88">
        <v>7.2</v>
      </c>
      <c r="M101" s="88">
        <v>2.2879999999999998</v>
      </c>
      <c r="N101" s="88">
        <v>1.141</v>
      </c>
      <c r="O101" s="88">
        <v>2.3479999999999999</v>
      </c>
      <c r="P101" s="88">
        <v>1.2150000000000001</v>
      </c>
      <c r="Q101" s="88">
        <v>2.4159999999999999</v>
      </c>
      <c r="R101" s="88">
        <v>1.3240000000000001</v>
      </c>
      <c r="S101" s="88">
        <v>2.492</v>
      </c>
      <c r="T101" s="88">
        <v>1.4650000000000001</v>
      </c>
      <c r="W101" s="96">
        <v>7.1</v>
      </c>
      <c r="X101" s="97">
        <v>1.8560000000000001</v>
      </c>
      <c r="Y101" s="88">
        <v>0.95799999999999996</v>
      </c>
      <c r="Z101" s="97">
        <v>1.8560000000000001</v>
      </c>
      <c r="AA101" s="88">
        <v>0.98799999999999999</v>
      </c>
      <c r="AB101" s="97">
        <v>1.8560000000000001</v>
      </c>
      <c r="AC101" s="88">
        <v>1.0289999999999999</v>
      </c>
      <c r="AD101" s="97">
        <v>2.2480000000000002</v>
      </c>
      <c r="AE101" s="88">
        <v>1.575</v>
      </c>
    </row>
    <row r="102" spans="12:31" x14ac:dyDescent="0.3">
      <c r="L102" s="88">
        <v>7.3</v>
      </c>
      <c r="M102" s="88">
        <v>2.3170000000000002</v>
      </c>
      <c r="N102" s="88">
        <v>1.171</v>
      </c>
      <c r="O102" s="88">
        <v>2.379</v>
      </c>
      <c r="P102" s="88">
        <v>1.248</v>
      </c>
      <c r="Q102" s="88">
        <v>2.448</v>
      </c>
      <c r="R102" s="88">
        <v>1.359</v>
      </c>
      <c r="S102" s="88">
        <v>2.5259999999999998</v>
      </c>
      <c r="T102" s="88">
        <v>1.504</v>
      </c>
      <c r="W102" s="96">
        <v>7.2</v>
      </c>
      <c r="X102" s="97">
        <v>1.88</v>
      </c>
      <c r="Y102" s="88">
        <v>0.98299999999999998</v>
      </c>
      <c r="Z102" s="97">
        <v>1.88</v>
      </c>
      <c r="AA102" s="88">
        <v>1.014</v>
      </c>
      <c r="AB102" s="97">
        <v>1.88</v>
      </c>
      <c r="AC102" s="88">
        <v>1.0569999999999999</v>
      </c>
      <c r="AD102" s="97">
        <v>2.282</v>
      </c>
      <c r="AE102" s="88">
        <v>1.6160000000000001</v>
      </c>
    </row>
    <row r="103" spans="12:31" x14ac:dyDescent="0.3">
      <c r="L103" s="88">
        <v>7.4</v>
      </c>
      <c r="M103" s="88">
        <v>2.3460000000000001</v>
      </c>
      <c r="N103" s="88">
        <v>1.202</v>
      </c>
      <c r="O103" s="88">
        <v>2.41</v>
      </c>
      <c r="P103" s="88">
        <v>1.2809999999999999</v>
      </c>
      <c r="Q103" s="88">
        <v>2.4809999999999999</v>
      </c>
      <c r="R103" s="88">
        <v>1.395</v>
      </c>
      <c r="S103" s="88">
        <v>2.5609999999999999</v>
      </c>
      <c r="T103" s="88">
        <v>1.544</v>
      </c>
      <c r="W103" s="96">
        <v>7.3</v>
      </c>
      <c r="X103" s="97">
        <v>1.905</v>
      </c>
      <c r="Y103" s="88">
        <v>1.0089999999999999</v>
      </c>
      <c r="Z103" s="97">
        <v>1.905</v>
      </c>
      <c r="AA103" s="88">
        <v>1.0409999999999999</v>
      </c>
      <c r="AB103" s="97">
        <v>1.905</v>
      </c>
      <c r="AC103" s="88">
        <v>1.085</v>
      </c>
      <c r="AD103" s="97">
        <v>2.3170000000000002</v>
      </c>
      <c r="AE103" s="88">
        <v>1.659</v>
      </c>
    </row>
    <row r="104" spans="12:31" x14ac:dyDescent="0.3">
      <c r="L104" s="88">
        <v>7.5</v>
      </c>
      <c r="M104" s="88">
        <v>2.375</v>
      </c>
      <c r="N104" s="88">
        <v>1.232</v>
      </c>
      <c r="O104" s="88">
        <v>2.4409999999999998</v>
      </c>
      <c r="P104" s="88">
        <v>1.3140000000000001</v>
      </c>
      <c r="Q104" s="88">
        <v>2.5139999999999998</v>
      </c>
      <c r="R104" s="88">
        <v>1.431</v>
      </c>
      <c r="S104" s="88">
        <v>2.5960000000000001</v>
      </c>
      <c r="T104" s="88">
        <v>1.583</v>
      </c>
      <c r="W104" s="96">
        <v>7.4</v>
      </c>
      <c r="X104" s="97">
        <v>1.929</v>
      </c>
      <c r="Y104" s="88">
        <v>1.034</v>
      </c>
      <c r="Z104" s="97">
        <v>1.929</v>
      </c>
      <c r="AA104" s="88">
        <v>1.0669999999999999</v>
      </c>
      <c r="AB104" s="97">
        <v>1.929</v>
      </c>
      <c r="AC104" s="88">
        <v>1.1120000000000001</v>
      </c>
      <c r="AD104" s="97">
        <v>2.351</v>
      </c>
      <c r="AE104" s="88">
        <v>1.7</v>
      </c>
    </row>
    <row r="105" spans="12:31" x14ac:dyDescent="0.3">
      <c r="L105" s="88">
        <v>7.6</v>
      </c>
      <c r="M105" s="88">
        <v>2.4049999999999998</v>
      </c>
      <c r="N105" s="88">
        <v>1.264</v>
      </c>
      <c r="O105" s="88">
        <v>2.4710000000000001</v>
      </c>
      <c r="P105" s="88">
        <v>1.345</v>
      </c>
      <c r="Q105" s="88">
        <v>2.5459999999999998</v>
      </c>
      <c r="R105" s="88">
        <v>1.466</v>
      </c>
      <c r="S105" s="88">
        <v>2.63</v>
      </c>
      <c r="T105" s="88">
        <v>1.6220000000000001</v>
      </c>
      <c r="W105" s="96">
        <v>7.5</v>
      </c>
      <c r="X105" s="97">
        <v>1.9530000000000001</v>
      </c>
      <c r="Y105" s="88">
        <v>1.06</v>
      </c>
      <c r="Z105" s="97">
        <v>1.9530000000000001</v>
      </c>
      <c r="AA105" s="88">
        <v>1.093</v>
      </c>
      <c r="AB105" s="97">
        <v>1.9530000000000001</v>
      </c>
      <c r="AC105" s="88">
        <v>1.139</v>
      </c>
      <c r="AD105" s="97">
        <v>2.3860000000000001</v>
      </c>
      <c r="AE105" s="88">
        <v>1.742</v>
      </c>
    </row>
    <row r="106" spans="12:31" x14ac:dyDescent="0.3">
      <c r="L106" s="88">
        <v>7.7</v>
      </c>
      <c r="M106" s="88">
        <v>2.4340000000000002</v>
      </c>
      <c r="N106" s="88">
        <v>1.294</v>
      </c>
      <c r="O106" s="88">
        <v>2.5019999999999998</v>
      </c>
      <c r="P106" s="88">
        <v>1.3779999999999999</v>
      </c>
      <c r="Q106" s="88">
        <v>2.5790000000000002</v>
      </c>
      <c r="R106" s="88">
        <v>1.502</v>
      </c>
      <c r="S106" s="88">
        <v>2.665</v>
      </c>
      <c r="T106" s="88">
        <v>1.6619999999999999</v>
      </c>
      <c r="W106" s="96">
        <v>7.6</v>
      </c>
      <c r="X106" s="97">
        <v>1.9770000000000001</v>
      </c>
      <c r="Y106" s="88">
        <v>1.085</v>
      </c>
      <c r="Z106" s="97">
        <v>1.9770000000000001</v>
      </c>
      <c r="AA106" s="88">
        <v>1.119</v>
      </c>
      <c r="AB106" s="97">
        <v>1.9770000000000001</v>
      </c>
      <c r="AC106" s="88">
        <v>1.1659999999999999</v>
      </c>
      <c r="AD106" s="97">
        <v>2.4209999999999998</v>
      </c>
      <c r="AE106" s="88">
        <v>1.7849999999999999</v>
      </c>
    </row>
    <row r="107" spans="12:31" x14ac:dyDescent="0.3">
      <c r="L107" s="88">
        <v>7.8000000000000096</v>
      </c>
      <c r="M107" s="88">
        <v>2.4630000000000001</v>
      </c>
      <c r="N107" s="88">
        <v>1.325</v>
      </c>
      <c r="O107" s="88">
        <v>2.5329999999999999</v>
      </c>
      <c r="P107" s="88">
        <v>1.411</v>
      </c>
      <c r="Q107" s="88">
        <v>2.6110000000000002</v>
      </c>
      <c r="R107" s="88">
        <v>1.5369999999999999</v>
      </c>
      <c r="S107" s="88">
        <v>2.6989999999999998</v>
      </c>
      <c r="T107" s="88">
        <v>1.7</v>
      </c>
      <c r="W107" s="96">
        <v>7.7</v>
      </c>
      <c r="X107" s="97">
        <v>2.0009999999999999</v>
      </c>
      <c r="Y107" s="88">
        <v>1.1100000000000001</v>
      </c>
      <c r="Z107" s="97">
        <v>2.0009999999999999</v>
      </c>
      <c r="AA107" s="88">
        <v>1.145</v>
      </c>
      <c r="AB107" s="97">
        <v>2.0009999999999999</v>
      </c>
      <c r="AC107" s="88">
        <v>1.194</v>
      </c>
      <c r="AD107" s="97">
        <v>2.4550000000000001</v>
      </c>
      <c r="AE107" s="88">
        <v>1.8260000000000001</v>
      </c>
    </row>
  </sheetData>
  <protectedRanges>
    <protectedRange password="CC4D" sqref="A47 I1:J21 G15:G16 G17:H50 G1:H14 I24:J27 I30:J45 I48:J50 C1:F50 A1:B46 A48:B50" name="Range1"/>
  </protectedRanges>
  <mergeCells count="29">
    <mergeCell ref="L9:Q10"/>
    <mergeCell ref="W9:AB10"/>
    <mergeCell ref="L59:Q60"/>
    <mergeCell ref="W59:AB60"/>
    <mergeCell ref="F57:I57"/>
    <mergeCell ref="E59:F59"/>
    <mergeCell ref="D63:E63"/>
    <mergeCell ref="F68:I68"/>
    <mergeCell ref="E70:F70"/>
    <mergeCell ref="D74:E74"/>
    <mergeCell ref="H36:J36"/>
    <mergeCell ref="H37:J37"/>
    <mergeCell ref="I46:J46"/>
    <mergeCell ref="A47:C47"/>
    <mergeCell ref="I47:J47"/>
    <mergeCell ref="F53:I53"/>
    <mergeCell ref="I23:J23"/>
    <mergeCell ref="A26:C26"/>
    <mergeCell ref="I28:J28"/>
    <mergeCell ref="I29:J29"/>
    <mergeCell ref="G31:H31"/>
    <mergeCell ref="I31:I32"/>
    <mergeCell ref="J31:J32"/>
    <mergeCell ref="B1:I1"/>
    <mergeCell ref="H10:I10"/>
    <mergeCell ref="G15:I15"/>
    <mergeCell ref="G16:I16"/>
    <mergeCell ref="B19:C19"/>
    <mergeCell ref="I22:J22"/>
  </mergeCells>
  <dataValidations count="2">
    <dataValidation type="list" allowBlank="1" showInputMessage="1" showErrorMessage="1" sqref="E9">
      <formula1>$N$2:$N$4</formula1>
    </dataValidation>
    <dataValidation type="list" allowBlank="1" showInputMessage="1" showErrorMessage="1" sqref="E8">
      <formula1>$M$2:$M$6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2022-04-04T15:40:26Z</dcterms:created>
  <dcterms:modified xsi:type="dcterms:W3CDTF">2022-04-04T15:44:22Z</dcterms:modified>
</cp:coreProperties>
</file>