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Nandi\Staad Pro\"/>
    </mc:Choice>
  </mc:AlternateContent>
  <bookViews>
    <workbookView xWindow="0" yWindow="0" windowWidth="23040" windowHeight="9192" activeTab="1"/>
  </bookViews>
  <sheets>
    <sheet name="Singly reinforced beam" sheetId="1" r:id="rId1"/>
    <sheet name="Doubly reinforced Bea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2" l="1"/>
  <c r="D51" i="2"/>
  <c r="D47" i="2"/>
  <c r="D41" i="2"/>
  <c r="D38" i="2"/>
  <c r="D36" i="2"/>
  <c r="D34" i="2"/>
  <c r="D32" i="2"/>
  <c r="D28" i="2"/>
  <c r="D26" i="2"/>
  <c r="C24" i="2"/>
  <c r="D22" i="2"/>
  <c r="D20" i="2"/>
  <c r="D18" i="2"/>
  <c r="D14" i="2"/>
  <c r="D13" i="2"/>
  <c r="D10" i="2"/>
  <c r="D8" i="2"/>
  <c r="E44" i="1"/>
  <c r="E41" i="1"/>
  <c r="E38" i="1"/>
  <c r="E37" i="1"/>
  <c r="C34" i="1"/>
  <c r="D33" i="1"/>
  <c r="C33" i="1"/>
  <c r="E28" i="1"/>
  <c r="E25" i="1"/>
  <c r="E22" i="1"/>
  <c r="E20" i="1"/>
  <c r="C17" i="1"/>
  <c r="E16" i="1"/>
  <c r="E15" i="1"/>
  <c r="F11" i="1"/>
</calcChain>
</file>

<file path=xl/sharedStrings.xml><?xml version="1.0" encoding="utf-8"?>
<sst xmlns="http://schemas.openxmlformats.org/spreadsheetml/2006/main" count="152" uniqueCount="104">
  <si>
    <t>DESIGN OF SINGLY REINFORCED BEAM</t>
  </si>
  <si>
    <t>Characteristic strength of concrete</t>
  </si>
  <si>
    <t>fck</t>
  </si>
  <si>
    <r>
      <t>N/mm</t>
    </r>
    <r>
      <rPr>
        <vertAlign val="superscript"/>
        <sz val="11"/>
        <color theme="1"/>
        <rFont val="Calibri"/>
        <family val="2"/>
        <scheme val="minor"/>
      </rPr>
      <t>2</t>
    </r>
  </si>
  <si>
    <t>Characteristic strength of steel</t>
  </si>
  <si>
    <t>fy</t>
  </si>
  <si>
    <t>Width of beam</t>
  </si>
  <si>
    <t>b</t>
  </si>
  <si>
    <t>mm</t>
  </si>
  <si>
    <t>Depth of beam</t>
  </si>
  <si>
    <t>D</t>
  </si>
  <si>
    <t>Clear cover</t>
  </si>
  <si>
    <t>d'</t>
  </si>
  <si>
    <t>Moment</t>
  </si>
  <si>
    <t>Mu</t>
  </si>
  <si>
    <t>KN/m</t>
  </si>
  <si>
    <t>Shear force</t>
  </si>
  <si>
    <t>Vu</t>
  </si>
  <si>
    <t xml:space="preserve">KN </t>
  </si>
  <si>
    <t>Dia of steel used</t>
  </si>
  <si>
    <t>T</t>
  </si>
  <si>
    <t>Effective depth</t>
  </si>
  <si>
    <t>d</t>
  </si>
  <si>
    <t>Xumax/d</t>
  </si>
  <si>
    <t>Mulim</t>
  </si>
  <si>
    <r>
      <t>0.36Xumax/dx(1-0.42Xumax/d)fck x b x d</t>
    </r>
    <r>
      <rPr>
        <vertAlign val="superscript"/>
        <sz val="11"/>
        <color theme="1"/>
        <rFont val="Calibri"/>
        <family val="2"/>
        <scheme val="minor"/>
      </rPr>
      <t>2</t>
    </r>
  </si>
  <si>
    <t>For fe415 steel</t>
  </si>
  <si>
    <t>N-mm</t>
  </si>
  <si>
    <t>KNm</t>
  </si>
  <si>
    <t>Calculation of area of steel required:</t>
  </si>
  <si>
    <t>Ast</t>
  </si>
  <si>
    <r>
      <t>mm</t>
    </r>
    <r>
      <rPr>
        <vertAlign val="superscript"/>
        <sz val="11"/>
        <color theme="1"/>
        <rFont val="Calibri"/>
        <family val="2"/>
        <scheme val="minor"/>
      </rPr>
      <t>2</t>
    </r>
  </si>
  <si>
    <t>No. of bars required</t>
  </si>
  <si>
    <t>No.s</t>
  </si>
  <si>
    <t xml:space="preserve">Provide </t>
  </si>
  <si>
    <t>Area of steel provided</t>
  </si>
  <si>
    <t>Ast prov.</t>
  </si>
  <si>
    <t xml:space="preserve">No. of </t>
  </si>
  <si>
    <t>mm Dia. Bars</t>
  </si>
  <si>
    <t>Design of Shear</t>
  </si>
  <si>
    <r>
      <t>mm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</si>
  <si>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says 4 nos</t>
  </si>
  <si>
    <t>% of steel provided</t>
  </si>
  <si>
    <t>Pt</t>
  </si>
  <si>
    <t>100Astprov./bd</t>
  </si>
  <si>
    <t>?c</t>
  </si>
  <si>
    <t>?v</t>
  </si>
  <si>
    <t>Nominal shear reinforcement provided</t>
  </si>
  <si>
    <t>Vus</t>
  </si>
  <si>
    <t>N</t>
  </si>
  <si>
    <t>Provide</t>
  </si>
  <si>
    <t>2LVS</t>
  </si>
  <si>
    <t>Vu/bd</t>
  </si>
  <si>
    <t>Vus= Vu-?cxbd</t>
  </si>
  <si>
    <t>mm Dia bars</t>
  </si>
  <si>
    <t>sv= 0.87 x fy x asv x d/Vus</t>
  </si>
  <si>
    <t xml:space="preserve">mm  </t>
  </si>
  <si>
    <t xml:space="preserve">Sv </t>
  </si>
  <si>
    <t>Spacing of stirrups required</t>
  </si>
  <si>
    <t>LVS</t>
  </si>
  <si>
    <t>Dia at</t>
  </si>
  <si>
    <r>
      <t>N/mm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</si>
  <si>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0.5 x fck/fy x b d x (1-Sqrt(1-4.6 x Mu x 10^6/ (fck x b x d^2)))</t>
  </si>
  <si>
    <t>Ast req.</t>
  </si>
  <si>
    <t>DESIGN OF DOUBLY REINFORCED BEAM</t>
  </si>
  <si>
    <t>m</t>
  </si>
  <si>
    <t>DL</t>
  </si>
  <si>
    <t>A*Dc</t>
  </si>
  <si>
    <t>Imposed Load</t>
  </si>
  <si>
    <t>Total Load</t>
  </si>
  <si>
    <t>1.5*Total load</t>
  </si>
  <si>
    <t>Effective span (Leff)</t>
  </si>
  <si>
    <t>Factored Load (Wu)</t>
  </si>
  <si>
    <r>
      <t>(Wu*Leff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)/8</t>
    </r>
  </si>
  <si>
    <t>kN/m</t>
  </si>
  <si>
    <t>Design Shear</t>
  </si>
  <si>
    <t>Wu*Leff/2</t>
  </si>
  <si>
    <t>kN</t>
  </si>
  <si>
    <r>
      <t>0.138*fck*b*d</t>
    </r>
    <r>
      <rPr>
        <vertAlign val="superscript"/>
        <sz val="11"/>
        <color theme="1"/>
        <rFont val="Calibri"/>
        <family val="2"/>
        <scheme val="minor"/>
      </rPr>
      <t>2</t>
    </r>
  </si>
  <si>
    <t>kN-m</t>
  </si>
  <si>
    <t>Design Moment (Mu)</t>
  </si>
  <si>
    <t>Xulim</t>
  </si>
  <si>
    <t>0.48d</t>
  </si>
  <si>
    <t>0.36*fck*b*Xulim/0.87*fy</t>
  </si>
  <si>
    <t>Ast1</t>
  </si>
  <si>
    <t>To find Ast2</t>
  </si>
  <si>
    <t>Mu-Mulim</t>
  </si>
  <si>
    <t>Lever arm</t>
  </si>
  <si>
    <t>d-d'</t>
  </si>
  <si>
    <t>Ast2</t>
  </si>
  <si>
    <t>Mu-Mulim/0.87*fy*z</t>
  </si>
  <si>
    <t>Ast1+Ast2</t>
  </si>
  <si>
    <t>To find Asc</t>
  </si>
  <si>
    <t>Esc</t>
  </si>
  <si>
    <t>0.0035(Xulim-d'/Xulim)</t>
  </si>
  <si>
    <t>From stress strain curve for Fe415, corresponding fy/1.5</t>
  </si>
  <si>
    <t>fsc</t>
  </si>
  <si>
    <t>Asc</t>
  </si>
  <si>
    <t>0.87*fy*Ast2/fsc</t>
  </si>
  <si>
    <t xml:space="preserve">Provide 6 bars of 20mm Dia in tension zone </t>
  </si>
  <si>
    <t>Ast Prov</t>
  </si>
  <si>
    <t>Total Ast req.</t>
  </si>
  <si>
    <t>Provide 2 bars of 20mm Dia in compression zone</t>
  </si>
  <si>
    <t>Asc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</si>
</sst>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0" xfId="0" applyFont="1" applyBorder="1"/>
    <xf numFmtId="0" fontId="1" fillId="0" borderId="5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1" fillId="0" borderId="0" xfId="0" applyFont="1" applyFill="1" applyBorder="1"/>
    <xf numFmtId="0" fontId="0" fillId="0" borderId="6" xfId="0" applyFill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E25" sqref="E25"/>
    </sheetView>
  </sheetViews>
  <sheetFormatPr defaultRowHeight="14.4" x14ac:dyDescent="0.3"/>
  <cols>
    <col min="5" max="5" width="12" bestFit="1" customWidth="1"/>
  </cols>
  <sheetData>
    <row r="1" spans="1:9" ht="21" x14ac:dyDescent="0.4">
      <c r="A1" s="3"/>
      <c r="B1" s="4"/>
      <c r="C1" s="5" t="s">
        <v>0</v>
      </c>
      <c r="E1" s="5"/>
      <c r="F1" s="5"/>
      <c r="G1" s="5"/>
      <c r="H1" s="4"/>
      <c r="I1" s="6"/>
    </row>
    <row r="2" spans="1:9" x14ac:dyDescent="0.3">
      <c r="A2" s="7"/>
      <c r="B2" s="8"/>
      <c r="C2" s="8"/>
      <c r="D2" s="8"/>
      <c r="E2" s="8"/>
      <c r="F2" s="8"/>
      <c r="G2" s="8"/>
      <c r="H2" s="8"/>
      <c r="I2" s="9"/>
    </row>
    <row r="3" spans="1:9" ht="16.2" x14ac:dyDescent="0.3">
      <c r="A3" s="7" t="s">
        <v>1</v>
      </c>
      <c r="B3" s="8"/>
      <c r="C3" s="8"/>
      <c r="D3" s="8"/>
      <c r="E3" s="8" t="s">
        <v>2</v>
      </c>
      <c r="F3" s="8">
        <v>25</v>
      </c>
      <c r="G3" s="8" t="s">
        <v>3</v>
      </c>
      <c r="H3" s="8"/>
      <c r="I3" s="9"/>
    </row>
    <row r="4" spans="1:9" ht="16.2" x14ac:dyDescent="0.3">
      <c r="A4" s="7" t="s">
        <v>4</v>
      </c>
      <c r="B4" s="8"/>
      <c r="C4" s="8"/>
      <c r="D4" s="8"/>
      <c r="E4" s="8" t="s">
        <v>5</v>
      </c>
      <c r="F4" s="8">
        <v>415</v>
      </c>
      <c r="G4" s="8" t="s">
        <v>3</v>
      </c>
      <c r="H4" s="8"/>
      <c r="I4" s="9"/>
    </row>
    <row r="5" spans="1:9" x14ac:dyDescent="0.3">
      <c r="A5" s="7" t="s">
        <v>6</v>
      </c>
      <c r="B5" s="8"/>
      <c r="C5" s="8"/>
      <c r="D5" s="8"/>
      <c r="E5" s="8" t="s">
        <v>7</v>
      </c>
      <c r="F5" s="8">
        <v>300</v>
      </c>
      <c r="G5" s="8" t="s">
        <v>8</v>
      </c>
      <c r="H5" s="8"/>
      <c r="I5" s="9"/>
    </row>
    <row r="6" spans="1:9" x14ac:dyDescent="0.3">
      <c r="A6" s="7" t="s">
        <v>9</v>
      </c>
      <c r="B6" s="8"/>
      <c r="C6" s="8"/>
      <c r="D6" s="8"/>
      <c r="E6" s="8" t="s">
        <v>10</v>
      </c>
      <c r="F6" s="8">
        <v>500</v>
      </c>
      <c r="G6" s="8" t="s">
        <v>8</v>
      </c>
      <c r="H6" s="8"/>
      <c r="I6" s="9"/>
    </row>
    <row r="7" spans="1:9" x14ac:dyDescent="0.3">
      <c r="A7" s="7" t="s">
        <v>11</v>
      </c>
      <c r="B7" s="8"/>
      <c r="C7" s="8"/>
      <c r="D7" s="8"/>
      <c r="E7" s="8" t="s">
        <v>12</v>
      </c>
      <c r="F7" s="8">
        <v>40</v>
      </c>
      <c r="G7" s="8" t="s">
        <v>8</v>
      </c>
      <c r="H7" s="8"/>
      <c r="I7" s="9"/>
    </row>
    <row r="8" spans="1:9" x14ac:dyDescent="0.3">
      <c r="A8" s="7" t="s">
        <v>13</v>
      </c>
      <c r="B8" s="8"/>
      <c r="C8" s="8"/>
      <c r="D8" s="8"/>
      <c r="E8" s="8" t="s">
        <v>14</v>
      </c>
      <c r="F8" s="8">
        <v>100</v>
      </c>
      <c r="G8" s="8" t="s">
        <v>15</v>
      </c>
      <c r="H8" s="8"/>
      <c r="I8" s="9"/>
    </row>
    <row r="9" spans="1:9" x14ac:dyDescent="0.3">
      <c r="A9" s="7" t="s">
        <v>16</v>
      </c>
      <c r="B9" s="8"/>
      <c r="C9" s="8"/>
      <c r="D9" s="8"/>
      <c r="E9" s="8" t="s">
        <v>17</v>
      </c>
      <c r="F9" s="8">
        <v>100</v>
      </c>
      <c r="G9" s="8" t="s">
        <v>18</v>
      </c>
      <c r="H9" s="8"/>
      <c r="I9" s="9"/>
    </row>
    <row r="10" spans="1:9" x14ac:dyDescent="0.3">
      <c r="A10" s="7" t="s">
        <v>19</v>
      </c>
      <c r="B10" s="8"/>
      <c r="C10" s="8"/>
      <c r="D10" s="8"/>
      <c r="E10" s="8" t="s">
        <v>20</v>
      </c>
      <c r="F10" s="8">
        <v>16</v>
      </c>
      <c r="G10" s="8" t="s">
        <v>8</v>
      </c>
      <c r="H10" s="8"/>
      <c r="I10" s="9"/>
    </row>
    <row r="11" spans="1:9" x14ac:dyDescent="0.3">
      <c r="A11" s="7" t="s">
        <v>21</v>
      </c>
      <c r="B11" s="8"/>
      <c r="C11" s="8"/>
      <c r="D11" s="8"/>
      <c r="E11" s="8" t="s">
        <v>22</v>
      </c>
      <c r="F11" s="8">
        <f>F6-F7</f>
        <v>460</v>
      </c>
      <c r="G11" s="8"/>
      <c r="H11" s="8"/>
      <c r="I11" s="9"/>
    </row>
    <row r="12" spans="1:9" x14ac:dyDescent="0.3">
      <c r="A12" s="7"/>
      <c r="B12" s="8"/>
      <c r="C12" s="8"/>
      <c r="D12" s="8"/>
      <c r="E12" s="8" t="s">
        <v>23</v>
      </c>
      <c r="F12" s="8">
        <v>0.48</v>
      </c>
      <c r="G12" s="8" t="s">
        <v>26</v>
      </c>
      <c r="H12" s="8"/>
      <c r="I12" s="9"/>
    </row>
    <row r="13" spans="1:9" x14ac:dyDescent="0.3">
      <c r="A13" s="7"/>
      <c r="B13" s="8"/>
      <c r="C13" s="8"/>
      <c r="D13" s="8"/>
      <c r="E13" s="8"/>
      <c r="F13" s="8"/>
      <c r="G13" s="8"/>
      <c r="H13" s="8"/>
      <c r="I13" s="9"/>
    </row>
    <row r="14" spans="1:9" ht="16.2" x14ac:dyDescent="0.3">
      <c r="A14" s="7"/>
      <c r="B14" s="8"/>
      <c r="C14" s="8" t="s">
        <v>24</v>
      </c>
      <c r="D14" s="8" t="s">
        <v>25</v>
      </c>
      <c r="E14" s="8"/>
      <c r="F14" s="8"/>
      <c r="G14" s="8"/>
      <c r="H14" s="8"/>
      <c r="I14" s="9"/>
    </row>
    <row r="15" spans="1:9" x14ac:dyDescent="0.3">
      <c r="A15" s="7"/>
      <c r="B15" s="8"/>
      <c r="C15" s="8"/>
      <c r="D15" s="8" t="s">
        <v>24</v>
      </c>
      <c r="E15" s="8">
        <f>0.36*F12*(1-0.42*F12)*F3*F5*F11*F11</f>
        <v>218948106.23999995</v>
      </c>
      <c r="F15" s="8" t="s">
        <v>27</v>
      </c>
      <c r="G15" s="8"/>
      <c r="H15" s="8"/>
      <c r="I15" s="9"/>
    </row>
    <row r="16" spans="1:9" x14ac:dyDescent="0.3">
      <c r="A16" s="7"/>
      <c r="B16" s="8"/>
      <c r="C16" s="8"/>
      <c r="D16" s="10" t="s">
        <v>24</v>
      </c>
      <c r="E16" s="10">
        <f>E15/10^6</f>
        <v>218.94810623999996</v>
      </c>
      <c r="F16" s="10" t="s">
        <v>28</v>
      </c>
      <c r="G16" s="8"/>
      <c r="H16" s="8"/>
      <c r="I16" s="9"/>
    </row>
    <row r="17" spans="1:9" x14ac:dyDescent="0.3">
      <c r="A17" s="7"/>
      <c r="B17" s="8"/>
      <c r="C17" s="8" t="str">
        <f>IF(E16&gt;F8,"Singly reinforced beam","Doubly Reinforced Beam")</f>
        <v>Singly reinforced beam</v>
      </c>
      <c r="D17" s="8"/>
      <c r="E17" s="8"/>
      <c r="F17" s="8"/>
      <c r="G17" s="8"/>
      <c r="H17" s="8"/>
      <c r="I17" s="9"/>
    </row>
    <row r="18" spans="1:9" x14ac:dyDescent="0.3">
      <c r="A18" s="11" t="s">
        <v>29</v>
      </c>
      <c r="B18" s="10"/>
      <c r="C18" s="10"/>
      <c r="D18" s="10"/>
      <c r="E18" s="8"/>
      <c r="F18" s="8"/>
      <c r="G18" s="8"/>
      <c r="H18" s="8"/>
      <c r="I18" s="9"/>
    </row>
    <row r="19" spans="1:9" x14ac:dyDescent="0.3">
      <c r="A19" s="7"/>
      <c r="B19" s="8" t="s">
        <v>30</v>
      </c>
      <c r="C19" s="8" t="s">
        <v>62</v>
      </c>
      <c r="D19" s="8"/>
      <c r="E19" s="8"/>
      <c r="F19" s="8"/>
      <c r="G19" s="8"/>
      <c r="H19" s="8"/>
      <c r="I19" s="9"/>
    </row>
    <row r="20" spans="1:9" ht="16.2" x14ac:dyDescent="0.3">
      <c r="A20" s="7"/>
      <c r="B20" s="8"/>
      <c r="C20" s="8"/>
      <c r="D20" s="10" t="s">
        <v>63</v>
      </c>
      <c r="E20" s="10">
        <f>0.5*F3/F4*F5*F11*(1-SQRT(1-4.6*F8*10^6/(F3*F5*F11^2)))</f>
        <v>653.83331081767903</v>
      </c>
      <c r="F20" s="10" t="s">
        <v>40</v>
      </c>
      <c r="G20" s="8"/>
      <c r="H20" s="8"/>
      <c r="I20" s="9"/>
    </row>
    <row r="21" spans="1:9" x14ac:dyDescent="0.3">
      <c r="A21" s="7"/>
      <c r="B21" s="8"/>
      <c r="C21" s="8"/>
      <c r="D21" s="8"/>
      <c r="E21" s="8"/>
      <c r="F21" s="8"/>
      <c r="G21" s="8"/>
      <c r="H21" s="8"/>
      <c r="I21" s="9"/>
    </row>
    <row r="22" spans="1:9" x14ac:dyDescent="0.3">
      <c r="A22" s="7" t="s">
        <v>32</v>
      </c>
      <c r="B22" s="8"/>
      <c r="C22" s="8"/>
      <c r="D22" s="8"/>
      <c r="E22" s="8">
        <f>E20/(PI()/4*F10^2)</f>
        <v>3.2519001054616634</v>
      </c>
      <c r="F22" s="8" t="s">
        <v>33</v>
      </c>
      <c r="G22" s="10" t="s">
        <v>41</v>
      </c>
      <c r="H22" s="8"/>
      <c r="I22" s="9"/>
    </row>
    <row r="23" spans="1:9" x14ac:dyDescent="0.3">
      <c r="A23" s="7"/>
      <c r="B23" s="8"/>
      <c r="C23" s="8"/>
      <c r="D23" s="8"/>
      <c r="E23" s="8"/>
      <c r="F23" s="8"/>
      <c r="G23" s="8"/>
      <c r="H23" s="8"/>
      <c r="I23" s="9"/>
    </row>
    <row r="24" spans="1:9" x14ac:dyDescent="0.3">
      <c r="A24" s="7"/>
      <c r="B24" s="8" t="s">
        <v>34</v>
      </c>
      <c r="C24" s="8">
        <v>4</v>
      </c>
      <c r="D24" s="8" t="s">
        <v>37</v>
      </c>
      <c r="E24" s="8">
        <v>16</v>
      </c>
      <c r="F24" s="8" t="s">
        <v>38</v>
      </c>
      <c r="G24" s="8"/>
      <c r="H24" s="8"/>
      <c r="I24" s="9"/>
    </row>
    <row r="25" spans="1:9" ht="16.2" x14ac:dyDescent="0.3">
      <c r="A25" s="7" t="s">
        <v>35</v>
      </c>
      <c r="B25" s="8"/>
      <c r="C25" s="8"/>
      <c r="D25" s="10" t="s">
        <v>36</v>
      </c>
      <c r="E25" s="10">
        <f>C24*PI()/4*E24^2</f>
        <v>804.24771931898704</v>
      </c>
      <c r="F25" s="10" t="s">
        <v>40</v>
      </c>
      <c r="G25" s="8"/>
      <c r="H25" s="8"/>
      <c r="I25" s="9"/>
    </row>
    <row r="26" spans="1:9" x14ac:dyDescent="0.3">
      <c r="A26" s="7"/>
      <c r="B26" s="8"/>
      <c r="C26" s="8"/>
      <c r="D26" s="8"/>
      <c r="E26" s="8"/>
      <c r="F26" s="8"/>
      <c r="G26" s="8"/>
      <c r="H26" s="8"/>
      <c r="I26" s="9"/>
    </row>
    <row r="27" spans="1:9" x14ac:dyDescent="0.3">
      <c r="A27" s="11" t="s">
        <v>39</v>
      </c>
      <c r="B27" s="8"/>
      <c r="C27" s="8"/>
      <c r="D27" s="8"/>
      <c r="E27" s="8"/>
      <c r="F27" s="8"/>
      <c r="G27" s="8"/>
      <c r="H27" s="8"/>
      <c r="I27" s="9"/>
    </row>
    <row r="28" spans="1:9" x14ac:dyDescent="0.3">
      <c r="A28" s="7" t="s">
        <v>42</v>
      </c>
      <c r="B28" s="8"/>
      <c r="C28" s="8"/>
      <c r="D28" s="8" t="s">
        <v>43</v>
      </c>
      <c r="E28" s="8">
        <f>100*E25/(F5*F11)</f>
        <v>0.58278820240506313</v>
      </c>
      <c r="F28" s="8"/>
      <c r="G28" s="8" t="s">
        <v>44</v>
      </c>
      <c r="H28" s="8"/>
      <c r="I28" s="9"/>
    </row>
    <row r="29" spans="1:9" x14ac:dyDescent="0.3">
      <c r="A29" s="7"/>
      <c r="B29" s="8"/>
      <c r="C29" s="8"/>
      <c r="D29" s="8"/>
      <c r="E29" s="8"/>
      <c r="F29" s="8"/>
      <c r="G29" s="8"/>
      <c r="H29" s="8"/>
      <c r="I29" s="9"/>
    </row>
    <row r="30" spans="1:9" x14ac:dyDescent="0.3">
      <c r="A30" s="7"/>
      <c r="B30" s="8"/>
      <c r="C30" s="2" t="s">
        <v>43</v>
      </c>
      <c r="D30" s="2" t="s">
        <v>45</v>
      </c>
      <c r="E30" s="8"/>
      <c r="F30" s="8"/>
      <c r="G30" s="8"/>
      <c r="H30" s="8"/>
      <c r="I30" s="9"/>
    </row>
    <row r="31" spans="1:9" x14ac:dyDescent="0.3">
      <c r="A31" s="7"/>
      <c r="B31" s="8"/>
      <c r="C31" s="2">
        <v>0.5</v>
      </c>
      <c r="D31" s="2">
        <v>0.49</v>
      </c>
      <c r="E31" s="8"/>
      <c r="F31" s="8"/>
      <c r="G31" s="8"/>
      <c r="H31" s="8"/>
      <c r="I31" s="9"/>
    </row>
    <row r="32" spans="1:9" x14ac:dyDescent="0.3">
      <c r="A32" s="7"/>
      <c r="B32" s="8"/>
      <c r="C32" s="2">
        <v>0.75</v>
      </c>
      <c r="D32" s="2">
        <v>0.56999999999999995</v>
      </c>
      <c r="E32" s="8"/>
      <c r="F32" s="8"/>
      <c r="G32" s="8"/>
      <c r="H32" s="8"/>
      <c r="I32" s="9"/>
    </row>
    <row r="33" spans="1:9" x14ac:dyDescent="0.3">
      <c r="A33" s="7"/>
      <c r="B33" s="8"/>
      <c r="C33" s="2">
        <f>C32-C31</f>
        <v>0.25</v>
      </c>
      <c r="D33" s="2">
        <f>D32-D31</f>
        <v>7.999999999999996E-2</v>
      </c>
      <c r="E33" s="8"/>
      <c r="F33" s="8"/>
      <c r="G33" s="8"/>
      <c r="H33" s="8"/>
      <c r="I33" s="9"/>
    </row>
    <row r="34" spans="1:9" x14ac:dyDescent="0.3">
      <c r="A34" s="7"/>
      <c r="B34" s="8"/>
      <c r="C34" s="1">
        <f>E28-C31</f>
        <v>8.2788202405063127E-2</v>
      </c>
      <c r="D34" s="2" t="s">
        <v>45</v>
      </c>
      <c r="E34" s="8"/>
      <c r="F34" s="8"/>
      <c r="G34" s="8"/>
      <c r="H34" s="8"/>
      <c r="I34" s="9"/>
    </row>
    <row r="35" spans="1:9" x14ac:dyDescent="0.3">
      <c r="A35" s="7"/>
      <c r="B35" s="8"/>
      <c r="C35" s="8"/>
      <c r="D35" s="8"/>
      <c r="E35" s="8"/>
      <c r="F35" s="8"/>
      <c r="G35" s="8"/>
      <c r="H35" s="8"/>
      <c r="I35" s="9"/>
    </row>
    <row r="36" spans="1:9" x14ac:dyDescent="0.3">
      <c r="A36" s="7"/>
      <c r="B36" s="8"/>
      <c r="C36" s="8"/>
      <c r="D36" s="8"/>
      <c r="E36" s="8"/>
      <c r="F36" s="8"/>
      <c r="G36" s="8"/>
      <c r="H36" s="8"/>
      <c r="I36" s="9"/>
    </row>
    <row r="37" spans="1:9" ht="16.2" x14ac:dyDescent="0.3">
      <c r="A37" s="7"/>
      <c r="B37" s="8"/>
      <c r="C37" s="8"/>
      <c r="D37" s="10" t="s">
        <v>45</v>
      </c>
      <c r="E37" s="10">
        <f>D31+D33/C33*C34</f>
        <v>0.5164922247696202</v>
      </c>
      <c r="F37" s="10" t="s">
        <v>61</v>
      </c>
      <c r="G37" s="8"/>
      <c r="H37" s="8"/>
      <c r="I37" s="9"/>
    </row>
    <row r="38" spans="1:9" ht="16.2" x14ac:dyDescent="0.3">
      <c r="A38" s="7"/>
      <c r="B38" s="8"/>
      <c r="C38" s="8"/>
      <c r="D38" s="10" t="s">
        <v>46</v>
      </c>
      <c r="E38" s="10">
        <f>F9*10^3/(F5*F11)</f>
        <v>0.72463768115942029</v>
      </c>
      <c r="F38" s="10" t="s">
        <v>61</v>
      </c>
      <c r="G38" s="8"/>
      <c r="H38" s="8" t="s">
        <v>52</v>
      </c>
      <c r="I38" s="9"/>
    </row>
    <row r="39" spans="1:9" x14ac:dyDescent="0.3">
      <c r="A39" s="7"/>
      <c r="B39" s="8" t="s">
        <v>47</v>
      </c>
      <c r="C39" s="8"/>
      <c r="D39" s="8"/>
      <c r="E39" s="8"/>
      <c r="F39" s="8"/>
      <c r="G39" s="8"/>
      <c r="H39" s="8"/>
      <c r="I39" s="9"/>
    </row>
    <row r="40" spans="1:9" x14ac:dyDescent="0.3">
      <c r="A40" s="7"/>
      <c r="B40" s="8"/>
      <c r="C40" s="8" t="s">
        <v>53</v>
      </c>
      <c r="D40" s="8"/>
      <c r="E40" s="8"/>
      <c r="F40" s="8"/>
      <c r="G40" s="8"/>
      <c r="H40" s="8"/>
      <c r="I40" s="9"/>
    </row>
    <row r="41" spans="1:9" x14ac:dyDescent="0.3">
      <c r="A41" s="7"/>
      <c r="B41" s="8"/>
      <c r="C41" s="8"/>
      <c r="D41" s="10" t="s">
        <v>48</v>
      </c>
      <c r="E41" s="10">
        <f>F9*10^3-E37*F5*F11</f>
        <v>28724.0729817924</v>
      </c>
      <c r="F41" s="10" t="s">
        <v>49</v>
      </c>
      <c r="G41" s="8"/>
      <c r="H41" s="8"/>
      <c r="I41" s="9"/>
    </row>
    <row r="42" spans="1:9" x14ac:dyDescent="0.3">
      <c r="A42" s="7"/>
      <c r="B42" s="8" t="s">
        <v>50</v>
      </c>
      <c r="C42" s="8" t="s">
        <v>51</v>
      </c>
      <c r="D42" s="8"/>
      <c r="E42" s="8">
        <v>8</v>
      </c>
      <c r="F42" s="8" t="s">
        <v>54</v>
      </c>
      <c r="G42" s="8"/>
      <c r="H42" s="8"/>
      <c r="I42" s="9"/>
    </row>
    <row r="43" spans="1:9" x14ac:dyDescent="0.3">
      <c r="A43" s="7"/>
      <c r="B43" s="8"/>
      <c r="C43" s="8"/>
      <c r="D43" s="8" t="s">
        <v>55</v>
      </c>
      <c r="E43" s="8"/>
      <c r="F43" s="8"/>
      <c r="G43" s="8"/>
      <c r="H43" s="8"/>
      <c r="I43" s="9"/>
    </row>
    <row r="44" spans="1:9" x14ac:dyDescent="0.3">
      <c r="A44" s="7"/>
      <c r="B44" s="8"/>
      <c r="C44" s="8"/>
      <c r="D44" s="10" t="s">
        <v>57</v>
      </c>
      <c r="E44" s="10">
        <f>0.87*F4*(2*PI()/4*E42^2)*F11/E41</f>
        <v>581.27147415829484</v>
      </c>
      <c r="F44" s="10" t="s">
        <v>56</v>
      </c>
      <c r="G44" s="8"/>
      <c r="H44" s="8"/>
      <c r="I44" s="9"/>
    </row>
    <row r="45" spans="1:9" x14ac:dyDescent="0.3">
      <c r="A45" s="7"/>
      <c r="B45" s="8"/>
      <c r="C45" s="8"/>
      <c r="D45" s="8"/>
      <c r="E45" s="8"/>
      <c r="F45" s="8"/>
      <c r="G45" s="8"/>
      <c r="H45" s="8"/>
      <c r="I45" s="9"/>
    </row>
    <row r="46" spans="1:9" x14ac:dyDescent="0.3">
      <c r="A46" s="11" t="s">
        <v>58</v>
      </c>
      <c r="B46" s="10"/>
      <c r="C46" s="10"/>
      <c r="D46" s="8"/>
      <c r="E46" s="8"/>
      <c r="F46" s="8"/>
      <c r="G46" s="8"/>
      <c r="H46" s="8"/>
      <c r="I46" s="9"/>
    </row>
    <row r="47" spans="1:9" x14ac:dyDescent="0.3">
      <c r="A47" s="7"/>
      <c r="B47" s="8" t="s">
        <v>50</v>
      </c>
      <c r="C47" s="8">
        <v>2</v>
      </c>
      <c r="D47" s="8" t="s">
        <v>59</v>
      </c>
      <c r="E47" s="8">
        <v>8</v>
      </c>
      <c r="F47" s="8" t="s">
        <v>60</v>
      </c>
      <c r="G47" s="8">
        <v>300</v>
      </c>
      <c r="H47" s="8" t="s">
        <v>8</v>
      </c>
      <c r="I47" s="9"/>
    </row>
    <row r="48" spans="1:9" x14ac:dyDescent="0.3">
      <c r="A48" s="12"/>
      <c r="B48" s="13"/>
      <c r="C48" s="13"/>
      <c r="D48" s="13"/>
      <c r="E48" s="13"/>
      <c r="F48" s="13"/>
      <c r="G48" s="13"/>
      <c r="H48" s="13"/>
      <c r="I48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workbookViewId="0"/>
  </sheetViews>
  <sheetFormatPr defaultRowHeight="14.4" x14ac:dyDescent="0.3"/>
  <cols>
    <col min="1" max="1" width="29.77734375" bestFit="1" customWidth="1"/>
    <col min="2" max="2" width="17.6640625" bestFit="1" customWidth="1"/>
    <col min="3" max="3" width="51.44140625" bestFit="1" customWidth="1"/>
  </cols>
  <sheetData>
    <row r="1" spans="1:9" ht="21" x14ac:dyDescent="0.4">
      <c r="A1" s="3"/>
      <c r="B1" s="4"/>
      <c r="C1" s="5" t="s">
        <v>64</v>
      </c>
      <c r="D1" s="4"/>
      <c r="E1" s="4"/>
      <c r="F1" s="4"/>
      <c r="G1" s="6"/>
    </row>
    <row r="2" spans="1:9" x14ac:dyDescent="0.3">
      <c r="A2" s="7"/>
      <c r="B2" s="8"/>
      <c r="C2" s="8"/>
      <c r="D2" s="8"/>
      <c r="E2" s="8"/>
      <c r="F2" s="8"/>
      <c r="G2" s="9"/>
    </row>
    <row r="3" spans="1:9" ht="16.2" x14ac:dyDescent="0.3">
      <c r="A3" s="7" t="s">
        <v>1</v>
      </c>
      <c r="B3" s="8" t="s">
        <v>2</v>
      </c>
      <c r="C3" s="8"/>
      <c r="D3" s="8">
        <v>20</v>
      </c>
      <c r="E3" s="8" t="s">
        <v>3</v>
      </c>
      <c r="F3" s="8"/>
      <c r="G3" s="9"/>
    </row>
    <row r="4" spans="1:9" ht="16.2" x14ac:dyDescent="0.3">
      <c r="A4" s="7" t="s">
        <v>4</v>
      </c>
      <c r="B4" s="8" t="s">
        <v>5</v>
      </c>
      <c r="C4" s="8"/>
      <c r="D4" s="8">
        <v>415</v>
      </c>
      <c r="E4" s="8" t="s">
        <v>3</v>
      </c>
      <c r="F4" s="8"/>
      <c r="G4" s="9"/>
    </row>
    <row r="5" spans="1:9" x14ac:dyDescent="0.3">
      <c r="A5" s="7" t="s">
        <v>6</v>
      </c>
      <c r="B5" s="8" t="s">
        <v>7</v>
      </c>
      <c r="C5" s="8"/>
      <c r="D5" s="8">
        <v>0.23</v>
      </c>
      <c r="E5" s="8" t="s">
        <v>65</v>
      </c>
      <c r="F5" s="8">
        <v>230</v>
      </c>
      <c r="G5" s="9" t="s">
        <v>8</v>
      </c>
    </row>
    <row r="6" spans="1:9" x14ac:dyDescent="0.3">
      <c r="A6" s="7" t="s">
        <v>9</v>
      </c>
      <c r="B6" s="8" t="s">
        <v>10</v>
      </c>
      <c r="C6" s="8"/>
      <c r="D6" s="8">
        <v>0.6</v>
      </c>
      <c r="E6" s="8" t="s">
        <v>65</v>
      </c>
      <c r="F6" s="8">
        <v>600</v>
      </c>
      <c r="G6" s="9" t="s">
        <v>8</v>
      </c>
    </row>
    <row r="7" spans="1:9" x14ac:dyDescent="0.3">
      <c r="A7" s="7" t="s">
        <v>11</v>
      </c>
      <c r="B7" s="8" t="s">
        <v>12</v>
      </c>
      <c r="C7" s="8"/>
      <c r="D7" s="8">
        <v>0.05</v>
      </c>
      <c r="E7" s="8" t="s">
        <v>65</v>
      </c>
      <c r="F7" s="8">
        <v>50</v>
      </c>
      <c r="G7" s="9" t="s">
        <v>8</v>
      </c>
    </row>
    <row r="8" spans="1:9" x14ac:dyDescent="0.3">
      <c r="A8" s="7" t="s">
        <v>21</v>
      </c>
      <c r="B8" s="8" t="s">
        <v>22</v>
      </c>
      <c r="C8" s="8"/>
      <c r="D8" s="8">
        <f>D6-D7</f>
        <v>0.54999999999999993</v>
      </c>
      <c r="E8" s="8" t="s">
        <v>65</v>
      </c>
      <c r="F8" s="15">
        <v>550</v>
      </c>
      <c r="G8" s="17" t="s">
        <v>8</v>
      </c>
    </row>
    <row r="9" spans="1:9" x14ac:dyDescent="0.3">
      <c r="A9" s="7"/>
      <c r="B9" s="8"/>
      <c r="C9" s="8"/>
      <c r="D9" s="8"/>
      <c r="E9" s="8"/>
      <c r="F9" s="8"/>
      <c r="G9" s="9"/>
      <c r="H9" s="8"/>
      <c r="I9" s="8"/>
    </row>
    <row r="10" spans="1:9" x14ac:dyDescent="0.3">
      <c r="A10" s="7"/>
      <c r="B10" s="15" t="s">
        <v>66</v>
      </c>
      <c r="C10" s="8" t="s">
        <v>67</v>
      </c>
      <c r="D10" s="8">
        <f>D5*D6*25</f>
        <v>3.45</v>
      </c>
      <c r="E10" s="15" t="s">
        <v>74</v>
      </c>
      <c r="F10" s="8"/>
      <c r="G10" s="9"/>
      <c r="H10" s="8"/>
      <c r="I10" s="8"/>
    </row>
    <row r="11" spans="1:9" x14ac:dyDescent="0.3">
      <c r="A11" s="7"/>
      <c r="B11" s="15" t="s">
        <v>68</v>
      </c>
      <c r="C11" s="8"/>
      <c r="D11" s="8">
        <v>40</v>
      </c>
      <c r="E11" s="15" t="s">
        <v>74</v>
      </c>
      <c r="F11" s="8"/>
      <c r="G11" s="9"/>
    </row>
    <row r="12" spans="1:9" x14ac:dyDescent="0.3">
      <c r="A12" s="7"/>
      <c r="B12" s="8"/>
      <c r="C12" s="8"/>
      <c r="D12" s="8"/>
      <c r="E12" s="8"/>
      <c r="F12" s="8"/>
      <c r="G12" s="9"/>
    </row>
    <row r="13" spans="1:9" x14ac:dyDescent="0.3">
      <c r="A13" s="7"/>
      <c r="B13" s="10" t="s">
        <v>69</v>
      </c>
      <c r="C13" s="10"/>
      <c r="D13" s="10">
        <f>D11+D10</f>
        <v>43.45</v>
      </c>
      <c r="E13" s="16" t="s">
        <v>74</v>
      </c>
      <c r="F13" s="8"/>
      <c r="G13" s="9"/>
    </row>
    <row r="14" spans="1:9" x14ac:dyDescent="0.3">
      <c r="A14" s="7"/>
      <c r="B14" s="8" t="s">
        <v>72</v>
      </c>
      <c r="C14" s="8" t="s">
        <v>70</v>
      </c>
      <c r="D14" s="8">
        <f>1.5*D13</f>
        <v>65.175000000000011</v>
      </c>
      <c r="E14" s="8"/>
      <c r="F14" s="8"/>
      <c r="G14" s="9"/>
    </row>
    <row r="15" spans="1:9" x14ac:dyDescent="0.3">
      <c r="A15" s="7"/>
      <c r="B15" s="8"/>
      <c r="C15" s="8"/>
      <c r="D15" s="8"/>
      <c r="E15" s="8"/>
      <c r="F15" s="8"/>
      <c r="G15" s="9"/>
    </row>
    <row r="16" spans="1:9" x14ac:dyDescent="0.3">
      <c r="A16" s="7"/>
      <c r="B16" s="8" t="s">
        <v>71</v>
      </c>
      <c r="C16" s="8"/>
      <c r="D16" s="8">
        <v>6</v>
      </c>
      <c r="E16" s="8" t="s">
        <v>65</v>
      </c>
      <c r="F16" s="8"/>
      <c r="G16" s="9"/>
    </row>
    <row r="17" spans="1:7" x14ac:dyDescent="0.3">
      <c r="A17" s="7"/>
      <c r="B17" s="8"/>
      <c r="C17" s="8"/>
      <c r="D17" s="8"/>
      <c r="E17" s="8"/>
      <c r="F17" s="8"/>
      <c r="G17" s="9"/>
    </row>
    <row r="18" spans="1:7" ht="16.2" x14ac:dyDescent="0.3">
      <c r="A18" s="7"/>
      <c r="B18" s="8" t="s">
        <v>80</v>
      </c>
      <c r="C18" s="8" t="s">
        <v>73</v>
      </c>
      <c r="D18" s="10">
        <f>D14*D16^2/8</f>
        <v>293.28750000000002</v>
      </c>
      <c r="E18" s="10" t="s">
        <v>79</v>
      </c>
      <c r="F18" s="8"/>
      <c r="G18" s="9"/>
    </row>
    <row r="19" spans="1:7" x14ac:dyDescent="0.3">
      <c r="A19" s="7"/>
      <c r="B19" s="8"/>
      <c r="C19" s="8"/>
      <c r="D19" s="8"/>
      <c r="E19" s="8"/>
      <c r="F19" s="8"/>
      <c r="G19" s="9"/>
    </row>
    <row r="20" spans="1:7" x14ac:dyDescent="0.3">
      <c r="A20" s="7"/>
      <c r="B20" s="8" t="s">
        <v>75</v>
      </c>
      <c r="C20" s="8" t="s">
        <v>76</v>
      </c>
      <c r="D20" s="8">
        <f>D14*D16/2</f>
        <v>195.52500000000003</v>
      </c>
      <c r="E20" s="8" t="s">
        <v>77</v>
      </c>
      <c r="F20" s="8"/>
      <c r="G20" s="9"/>
    </row>
    <row r="21" spans="1:7" x14ac:dyDescent="0.3">
      <c r="A21" s="7"/>
      <c r="B21" s="8"/>
      <c r="C21" s="8"/>
      <c r="D21" s="8"/>
      <c r="E21" s="8"/>
      <c r="F21" s="8"/>
      <c r="G21" s="9"/>
    </row>
    <row r="22" spans="1:7" ht="16.2" x14ac:dyDescent="0.3">
      <c r="A22" s="7"/>
      <c r="B22" s="8" t="s">
        <v>24</v>
      </c>
      <c r="C22" s="8" t="s">
        <v>78</v>
      </c>
      <c r="D22" s="10">
        <f>0.138*D3*D5*D8^2*1000</f>
        <v>192.02699999999999</v>
      </c>
      <c r="E22" s="10" t="s">
        <v>79</v>
      </c>
      <c r="F22" s="8"/>
      <c r="G22" s="9"/>
    </row>
    <row r="23" spans="1:7" x14ac:dyDescent="0.3">
      <c r="A23" s="7"/>
      <c r="B23" s="8"/>
      <c r="C23" s="8"/>
      <c r="D23" s="8"/>
      <c r="E23" s="8"/>
      <c r="F23" s="8"/>
      <c r="G23" s="9"/>
    </row>
    <row r="24" spans="1:7" x14ac:dyDescent="0.3">
      <c r="A24" s="7"/>
      <c r="B24" s="8"/>
      <c r="C24" s="10" t="str">
        <f>IF(E23&gt;F15,"Singly reinforced beam","Doubly Reinforced Beam")</f>
        <v>Doubly Reinforced Beam</v>
      </c>
      <c r="D24" s="8"/>
      <c r="E24" s="8"/>
      <c r="F24" s="8"/>
      <c r="G24" s="9"/>
    </row>
    <row r="25" spans="1:7" x14ac:dyDescent="0.3">
      <c r="A25" s="7"/>
      <c r="B25" s="8"/>
      <c r="C25" s="8"/>
      <c r="D25" s="8"/>
      <c r="E25" s="8"/>
      <c r="F25" s="8"/>
      <c r="G25" s="9"/>
    </row>
    <row r="26" spans="1:7" x14ac:dyDescent="0.3">
      <c r="A26" s="7"/>
      <c r="B26" s="8" t="s">
        <v>81</v>
      </c>
      <c r="C26" s="8" t="s">
        <v>82</v>
      </c>
      <c r="D26" s="8">
        <f>0.48*F8</f>
        <v>264</v>
      </c>
      <c r="E26" s="8" t="s">
        <v>8</v>
      </c>
      <c r="F26" s="8"/>
      <c r="G26" s="9"/>
    </row>
    <row r="27" spans="1:7" x14ac:dyDescent="0.3">
      <c r="A27" s="7"/>
      <c r="B27" s="8"/>
      <c r="C27" s="8"/>
      <c r="D27" s="8"/>
      <c r="E27" s="8"/>
      <c r="F27" s="8"/>
      <c r="G27" s="9"/>
    </row>
    <row r="28" spans="1:7" ht="16.2" x14ac:dyDescent="0.3">
      <c r="A28" s="7"/>
      <c r="B28" s="8" t="s">
        <v>84</v>
      </c>
      <c r="C28" s="8" t="s">
        <v>83</v>
      </c>
      <c r="D28" s="10">
        <f>0.36*D3*F5*D26/(0.87*D4)</f>
        <v>1210.8683007893642</v>
      </c>
      <c r="E28" s="10" t="s">
        <v>40</v>
      </c>
      <c r="F28" s="8"/>
      <c r="G28" s="9"/>
    </row>
    <row r="29" spans="1:7" x14ac:dyDescent="0.3">
      <c r="A29" s="7"/>
      <c r="B29" s="8"/>
      <c r="C29" s="8"/>
      <c r="D29" s="8"/>
      <c r="E29" s="8"/>
      <c r="F29" s="8"/>
      <c r="G29" s="9"/>
    </row>
    <row r="30" spans="1:7" x14ac:dyDescent="0.3">
      <c r="A30" s="7"/>
      <c r="B30" s="8" t="s">
        <v>85</v>
      </c>
      <c r="C30" s="8"/>
      <c r="D30" s="8"/>
      <c r="E30" s="8"/>
      <c r="F30" s="8"/>
      <c r="G30" s="9"/>
    </row>
    <row r="31" spans="1:7" x14ac:dyDescent="0.3">
      <c r="A31" s="7"/>
      <c r="B31" s="8"/>
      <c r="C31" s="8"/>
      <c r="D31" s="8"/>
      <c r="E31" s="8"/>
      <c r="F31" s="8"/>
      <c r="G31" s="9"/>
    </row>
    <row r="32" spans="1:7" x14ac:dyDescent="0.3">
      <c r="A32" s="7"/>
      <c r="B32" s="8" t="s">
        <v>86</v>
      </c>
      <c r="C32" s="8"/>
      <c r="D32" s="8">
        <f>D18-D22</f>
        <v>101.26050000000004</v>
      </c>
      <c r="E32" s="8" t="s">
        <v>79</v>
      </c>
      <c r="F32" s="8"/>
      <c r="G32" s="9"/>
    </row>
    <row r="33" spans="1:7" x14ac:dyDescent="0.3">
      <c r="A33" s="7"/>
      <c r="B33" s="8"/>
      <c r="C33" s="8"/>
      <c r="D33" s="8"/>
      <c r="E33" s="8"/>
      <c r="F33" s="8"/>
      <c r="G33" s="9"/>
    </row>
    <row r="34" spans="1:7" x14ac:dyDescent="0.3">
      <c r="A34" s="7"/>
      <c r="B34" s="8" t="s">
        <v>87</v>
      </c>
      <c r="C34" s="8" t="s">
        <v>88</v>
      </c>
      <c r="D34" s="8">
        <f>F8-F7</f>
        <v>500</v>
      </c>
      <c r="E34" s="8" t="s">
        <v>8</v>
      </c>
      <c r="F34" s="8"/>
      <c r="G34" s="9"/>
    </row>
    <row r="35" spans="1:7" x14ac:dyDescent="0.3">
      <c r="A35" s="7"/>
      <c r="B35" s="8"/>
      <c r="C35" s="8"/>
      <c r="D35" s="8"/>
      <c r="E35" s="8"/>
      <c r="F35" s="8"/>
      <c r="G35" s="9"/>
    </row>
    <row r="36" spans="1:7" ht="16.2" x14ac:dyDescent="0.3">
      <c r="A36" s="7"/>
      <c r="B36" s="8" t="s">
        <v>89</v>
      </c>
      <c r="C36" s="8" t="s">
        <v>90</v>
      </c>
      <c r="D36" s="10">
        <f>D32*10^6/(0.87*D4*D34)</f>
        <v>560.92230992937277</v>
      </c>
      <c r="E36" s="10" t="s">
        <v>40</v>
      </c>
      <c r="F36" s="8"/>
      <c r="G36" s="9"/>
    </row>
    <row r="37" spans="1:7" x14ac:dyDescent="0.3">
      <c r="A37" s="7"/>
      <c r="B37" s="8"/>
      <c r="C37" s="8"/>
      <c r="D37" s="8"/>
      <c r="E37" s="8"/>
      <c r="F37" s="8"/>
      <c r="G37" s="9"/>
    </row>
    <row r="38" spans="1:7" ht="16.2" x14ac:dyDescent="0.3">
      <c r="A38" s="7"/>
      <c r="B38" s="8" t="s">
        <v>101</v>
      </c>
      <c r="C38" s="8" t="s">
        <v>91</v>
      </c>
      <c r="D38" s="10">
        <f>D28+D36</f>
        <v>1771.7906107187368</v>
      </c>
      <c r="E38" s="10" t="s">
        <v>40</v>
      </c>
      <c r="F38" s="8"/>
      <c r="G38" s="9"/>
    </row>
    <row r="39" spans="1:7" x14ac:dyDescent="0.3">
      <c r="A39" s="7"/>
      <c r="B39" s="8"/>
      <c r="C39" s="8"/>
      <c r="D39" s="8"/>
      <c r="E39" s="8"/>
      <c r="F39" s="8"/>
      <c r="G39" s="9"/>
    </row>
    <row r="40" spans="1:7" x14ac:dyDescent="0.3">
      <c r="A40" s="7"/>
      <c r="B40" s="8" t="s">
        <v>92</v>
      </c>
      <c r="C40" s="8"/>
      <c r="D40" s="8"/>
      <c r="E40" s="8"/>
      <c r="F40" s="8"/>
      <c r="G40" s="9"/>
    </row>
    <row r="41" spans="1:7" x14ac:dyDescent="0.3">
      <c r="A41" s="7"/>
      <c r="B41" s="8" t="s">
        <v>93</v>
      </c>
      <c r="C41" s="8" t="s">
        <v>94</v>
      </c>
      <c r="D41" s="8">
        <f>0.0035*(D26-F7)/D26</f>
        <v>2.8371212121212123E-3</v>
      </c>
      <c r="E41" s="8"/>
      <c r="F41" s="8"/>
      <c r="G41" s="9"/>
    </row>
    <row r="42" spans="1:7" x14ac:dyDescent="0.3">
      <c r="A42" s="7"/>
      <c r="B42" s="8"/>
      <c r="C42" s="8"/>
      <c r="D42" s="8"/>
      <c r="E42" s="8"/>
      <c r="F42" s="8"/>
      <c r="G42" s="9"/>
    </row>
    <row r="43" spans="1:7" x14ac:dyDescent="0.3">
      <c r="A43" s="7"/>
      <c r="B43" s="8" t="s">
        <v>95</v>
      </c>
      <c r="C43" s="8"/>
      <c r="D43" s="8"/>
      <c r="E43" s="8"/>
      <c r="F43" s="8"/>
      <c r="G43" s="9"/>
    </row>
    <row r="44" spans="1:7" x14ac:dyDescent="0.3">
      <c r="A44" s="7"/>
      <c r="B44" s="8"/>
      <c r="C44" s="8"/>
      <c r="D44" s="8"/>
      <c r="E44" s="8"/>
      <c r="F44" s="8"/>
      <c r="G44" s="9"/>
    </row>
    <row r="45" spans="1:7" ht="16.2" x14ac:dyDescent="0.3">
      <c r="A45" s="7"/>
      <c r="B45" s="8" t="s">
        <v>96</v>
      </c>
      <c r="C45" s="8"/>
      <c r="D45" s="8">
        <v>352</v>
      </c>
      <c r="E45" s="8" t="s">
        <v>3</v>
      </c>
      <c r="F45" s="8"/>
      <c r="G45" s="9"/>
    </row>
    <row r="46" spans="1:7" x14ac:dyDescent="0.3">
      <c r="A46" s="7"/>
      <c r="B46" s="8"/>
      <c r="C46" s="8"/>
      <c r="D46" s="8"/>
      <c r="E46" s="8"/>
      <c r="F46" s="8"/>
      <c r="G46" s="9"/>
    </row>
    <row r="47" spans="1:7" ht="16.2" x14ac:dyDescent="0.3">
      <c r="A47" s="7"/>
      <c r="B47" s="8" t="s">
        <v>97</v>
      </c>
      <c r="C47" s="8" t="s">
        <v>98</v>
      </c>
      <c r="D47" s="8">
        <f>0.87*D4*D36/D45</f>
        <v>575.34375000000011</v>
      </c>
      <c r="E47" s="8" t="s">
        <v>31</v>
      </c>
      <c r="F47" s="8"/>
      <c r="G47" s="9"/>
    </row>
    <row r="48" spans="1:7" x14ac:dyDescent="0.3">
      <c r="A48" s="7"/>
      <c r="B48" s="8"/>
      <c r="C48" s="8"/>
      <c r="D48" s="8"/>
      <c r="E48" s="8"/>
      <c r="F48" s="8"/>
      <c r="G48" s="9"/>
    </row>
    <row r="49" spans="1:7" x14ac:dyDescent="0.3">
      <c r="A49" s="7"/>
      <c r="B49" s="8" t="s">
        <v>99</v>
      </c>
      <c r="C49" s="8"/>
      <c r="D49" s="8"/>
      <c r="E49" s="8"/>
      <c r="F49" s="8"/>
      <c r="G49" s="9"/>
    </row>
    <row r="50" spans="1:7" x14ac:dyDescent="0.3">
      <c r="A50" s="7"/>
      <c r="B50" s="8"/>
      <c r="C50" s="8"/>
      <c r="D50" s="8"/>
      <c r="E50" s="8"/>
      <c r="F50" s="8"/>
      <c r="G50" s="9"/>
    </row>
    <row r="51" spans="1:7" ht="16.2" x14ac:dyDescent="0.3">
      <c r="A51" s="7"/>
      <c r="B51" s="8" t="s">
        <v>100</v>
      </c>
      <c r="C51" s="8"/>
      <c r="D51" s="10">
        <f>6*PI()/4*20^2</f>
        <v>1884.9555921538758</v>
      </c>
      <c r="E51" s="10" t="s">
        <v>40</v>
      </c>
      <c r="F51" s="8"/>
      <c r="G51" s="9"/>
    </row>
    <row r="52" spans="1:7" x14ac:dyDescent="0.3">
      <c r="A52" s="7"/>
      <c r="B52" s="8"/>
      <c r="C52" s="8"/>
      <c r="D52" s="8"/>
      <c r="E52" s="8"/>
      <c r="F52" s="8"/>
      <c r="G52" s="9"/>
    </row>
    <row r="53" spans="1:7" x14ac:dyDescent="0.3">
      <c r="A53" s="7"/>
      <c r="B53" s="8" t="s">
        <v>102</v>
      </c>
      <c r="C53" s="8"/>
      <c r="D53" s="8"/>
      <c r="E53" s="8"/>
      <c r="F53" s="8"/>
      <c r="G53" s="9"/>
    </row>
    <row r="54" spans="1:7" x14ac:dyDescent="0.3">
      <c r="A54" s="7"/>
      <c r="B54" s="8"/>
      <c r="C54" s="8"/>
      <c r="D54" s="8"/>
      <c r="E54" s="8"/>
      <c r="F54" s="8"/>
      <c r="G54" s="9"/>
    </row>
    <row r="55" spans="1:7" ht="16.2" x14ac:dyDescent="0.3">
      <c r="A55" s="12"/>
      <c r="B55" s="13" t="s">
        <v>103</v>
      </c>
      <c r="C55" s="13"/>
      <c r="D55" s="18">
        <f>2*PI()/4*20^2</f>
        <v>628.31853071795865</v>
      </c>
      <c r="E55" s="18" t="s">
        <v>40</v>
      </c>
      <c r="F55" s="13"/>
      <c r="G55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Singly reinforced beam</vt:lpstr>
      <vt:lpstr>Doubly reinforced Beam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2022-04-05T14:17:07Z</dcterms:created>
  <dcterms:modified xsi:type="dcterms:W3CDTF">2022-04-05T17:25:14Z</dcterms:modified>
</cp:coreProperties>
</file>