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<sst xmlns="http://schemas.openxmlformats.org/spreadsheetml/2006/main" count="6" uniqueCount="6">
  <si>
    <t>CAII</t>
  </si>
  <si>
    <t>OI</t>
  </si>
  <si>
    <t>COI</t>
  </si>
  <si>
    <t>Volume</t>
  </si>
  <si>
    <t xml:space="preserve">Change </t>
  </si>
  <si>
    <t>Change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</si>
</sst>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1" numFmtId="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IFERROR(__xludf.DUMMYFUNCTION("IMPORTHTML(""https://www.moneycontrol.com/indices/fno/view-option-chain/NIFTY/2022-06-16"",""table"",2)"),"OI")</f>
        <v>OI</v>
      </c>
      <c r="B1" s="1" t="str">
        <f>IFERROR(__xludf.DUMMYFUNCTION("""COMPUTED_VALUE"""),"OI
Change")</f>
        <v>OI
Change</v>
      </c>
      <c r="C1" s="1" t="str">
        <f>IFERROR(__xludf.DUMMYFUNCTION("""COMPUTED_VALUE"""),"Volume")</f>
        <v>Volume</v>
      </c>
      <c r="D1" s="1" t="str">
        <f>IFERROR(__xludf.DUMMYFUNCTION("""COMPUTED_VALUE"""),"Chg in LTP")</f>
        <v>Chg in LTP</v>
      </c>
      <c r="E1" s="1" t="str">
        <f>IFERROR(__xludf.DUMMYFUNCTION("""COMPUTED_VALUE"""),"LTP")</f>
        <v>LTP</v>
      </c>
      <c r="F1" s="1" t="str">
        <f>IFERROR(__xludf.DUMMYFUNCTION("""COMPUTED_VALUE"""),"Strike
Price")</f>
        <v>Strike
Price</v>
      </c>
      <c r="G1" s="1" t="str">
        <f>IFERROR(__xludf.DUMMYFUNCTION("""COMPUTED_VALUE"""),"LTP")</f>
        <v>LTP</v>
      </c>
      <c r="H1" s="1" t="str">
        <f>IFERROR(__xludf.DUMMYFUNCTION("""COMPUTED_VALUE"""),"Chg in LTP")</f>
        <v>Chg in LTP</v>
      </c>
      <c r="I1" s="1" t="str">
        <f>IFERROR(__xludf.DUMMYFUNCTION("""COMPUTED_VALUE"""),"Volume")</f>
        <v>Volume</v>
      </c>
      <c r="J1" s="1" t="str">
        <f>IFERROR(__xludf.DUMMYFUNCTION("""COMPUTED_VALUE"""),"OI
Change")</f>
        <v>OI
Change</v>
      </c>
      <c r="K1" s="1" t="str">
        <f>IFERROR(__xludf.DUMMYFUNCTION("""COMPUTED_VALUE"""),"OI")</f>
        <v>OI</v>
      </c>
    </row>
    <row r="2">
      <c r="A2" s="1" t="str">
        <f>IFERROR(__xludf.DUMMYFUNCTION("""COMPUTED_VALUE"""),"-")</f>
        <v>-</v>
      </c>
      <c r="B2" s="1" t="str">
        <f>IFERROR(__xludf.DUMMYFUNCTION("""COMPUTED_VALUE"""),"-")</f>
        <v>-</v>
      </c>
      <c r="C2" s="1" t="str">
        <f>IFERROR(__xludf.DUMMYFUNCTION("""COMPUTED_VALUE"""),"-")</f>
        <v>-</v>
      </c>
      <c r="D2" s="1" t="str">
        <f>IFERROR(__xludf.DUMMYFUNCTION("""COMPUTED_VALUE"""),"-")</f>
        <v>-</v>
      </c>
      <c r="E2" s="1" t="str">
        <f>IFERROR(__xludf.DUMMYFUNCTION("""COMPUTED_VALUE"""),"-")</f>
        <v>-</v>
      </c>
      <c r="F2" s="1">
        <f>IFERROR(__xludf.DUMMYFUNCTION("""COMPUTED_VALUE"""),14250.0)</f>
        <v>14250</v>
      </c>
      <c r="G2" s="1">
        <f>IFERROR(__xludf.DUMMYFUNCTION("""COMPUTED_VALUE"""),0.65)</f>
        <v>0.65</v>
      </c>
      <c r="H2" s="1" t="str">
        <f>IFERROR(__xludf.DUMMYFUNCTION("""COMPUTED_VALUE"""),"-0.15
(-18.75%)")</f>
        <v>-0.15
(-18.75%)</v>
      </c>
      <c r="I2" s="2">
        <f>IFERROR(__xludf.DUMMYFUNCTION("""COMPUTED_VALUE"""),502250.0)</f>
        <v>502250</v>
      </c>
      <c r="J2" s="2">
        <f>IFERROR(__xludf.DUMMYFUNCTION("""COMPUTED_VALUE"""),93400.0)</f>
        <v>93400</v>
      </c>
      <c r="K2" s="2">
        <f>IFERROR(__xludf.DUMMYFUNCTION("""COMPUTED_VALUE"""),211450.0)</f>
        <v>211450</v>
      </c>
    </row>
    <row r="3">
      <c r="A3" s="1">
        <f>IFERROR(__xludf.DUMMYFUNCTION("""COMPUTED_VALUE"""),1.0)</f>
        <v>1</v>
      </c>
      <c r="B3" s="1">
        <f>IFERROR(__xludf.DUMMYFUNCTION("""COMPUTED_VALUE"""),1.0)</f>
        <v>1</v>
      </c>
      <c r="C3" s="1" t="str">
        <f>IFERROR(__xludf.DUMMYFUNCTION("""COMPUTED_VALUE"""),"-")</f>
        <v>-</v>
      </c>
      <c r="D3" s="1" t="str">
        <f>IFERROR(__xludf.DUMMYFUNCTION("""COMPUTED_VALUE"""),"18.75
(1.31%)")</f>
        <v>18.75
(1.31%)</v>
      </c>
      <c r="E3" s="3">
        <f>IFERROR(__xludf.DUMMYFUNCTION("""COMPUTED_VALUE"""),1448.7)</f>
        <v>1448.7</v>
      </c>
      <c r="F3" s="1">
        <f>IFERROR(__xludf.DUMMYFUNCTION("""COMPUTED_VALUE"""),14300.0)</f>
        <v>14300</v>
      </c>
      <c r="G3" s="1">
        <f>IFERROR(__xludf.DUMMYFUNCTION("""COMPUTED_VALUE"""),0.65)</f>
        <v>0.65</v>
      </c>
      <c r="H3" s="1" t="str">
        <f>IFERROR(__xludf.DUMMYFUNCTION("""COMPUTED_VALUE"""),"-0.20
(-23.53%)")</f>
        <v>-0.20
(-23.53%)</v>
      </c>
      <c r="I3" s="2">
        <f>IFERROR(__xludf.DUMMYFUNCTION("""COMPUTED_VALUE"""),1150000.0)</f>
        <v>1150000</v>
      </c>
      <c r="J3" s="2">
        <f>IFERROR(__xludf.DUMMYFUNCTION("""COMPUTED_VALUE"""),-135850.0)</f>
        <v>-135850</v>
      </c>
      <c r="K3" s="2">
        <f>IFERROR(__xludf.DUMMYFUNCTION("""COMPUTED_VALUE"""),1130050.0)</f>
        <v>1130050</v>
      </c>
    </row>
    <row r="4">
      <c r="A4" s="1">
        <f>IFERROR(__xludf.DUMMYFUNCTION("""COMPUTED_VALUE"""),2.0)</f>
        <v>2</v>
      </c>
      <c r="B4" s="1">
        <f>IFERROR(__xludf.DUMMYFUNCTION("""COMPUTED_VALUE"""),1.0)</f>
        <v>1</v>
      </c>
      <c r="C4" s="1" t="str">
        <f>IFERROR(__xludf.DUMMYFUNCTION("""COMPUTED_VALUE"""),"-")</f>
        <v>-</v>
      </c>
      <c r="D4" s="1" t="str">
        <f>IFERROR(__xludf.DUMMYFUNCTION("""COMPUTED_VALUE"""),"-")</f>
        <v>-</v>
      </c>
      <c r="E4" s="3">
        <f>IFERROR(__xludf.DUMMYFUNCTION("""COMPUTED_VALUE"""),1397.6)</f>
        <v>1397.6</v>
      </c>
      <c r="F4" s="1">
        <f>IFERROR(__xludf.DUMMYFUNCTION("""COMPUTED_VALUE"""),14350.0)</f>
        <v>14350</v>
      </c>
      <c r="G4" s="1">
        <f>IFERROR(__xludf.DUMMYFUNCTION("""COMPUTED_VALUE"""),0.55)</f>
        <v>0.55</v>
      </c>
      <c r="H4" s="1" t="str">
        <f>IFERROR(__xludf.DUMMYFUNCTION("""COMPUTED_VALUE"""),"-0.40
(-42.11%)")</f>
        <v>-0.40
(-42.11%)</v>
      </c>
      <c r="I4" s="2">
        <f>IFERROR(__xludf.DUMMYFUNCTION("""COMPUTED_VALUE"""),315100.0)</f>
        <v>315100</v>
      </c>
      <c r="J4" s="2">
        <f>IFERROR(__xludf.DUMMYFUNCTION("""COMPUTED_VALUE"""),8350.0)</f>
        <v>8350</v>
      </c>
      <c r="K4" s="2">
        <f>IFERROR(__xludf.DUMMYFUNCTION("""COMPUTED_VALUE"""),65450.0)</f>
        <v>65450</v>
      </c>
    </row>
    <row r="5">
      <c r="A5" s="1">
        <f>IFERROR(__xludf.DUMMYFUNCTION("""COMPUTED_VALUE"""),300.0)</f>
        <v>300</v>
      </c>
      <c r="B5" s="1">
        <f>IFERROR(__xludf.DUMMYFUNCTION("""COMPUTED_VALUE"""),100.0)</f>
        <v>100</v>
      </c>
      <c r="C5" s="1" t="str">
        <f>IFERROR(__xludf.DUMMYFUNCTION("""COMPUTED_VALUE"""),"-")</f>
        <v>-</v>
      </c>
      <c r="D5" s="1" t="str">
        <f>IFERROR(__xludf.DUMMYFUNCTION("""COMPUTED_VALUE"""),"-")</f>
        <v>-</v>
      </c>
      <c r="E5" s="3">
        <f>IFERROR(__xludf.DUMMYFUNCTION("""COMPUTED_VALUE"""),1371.2)</f>
        <v>1371.2</v>
      </c>
      <c r="F5" s="1">
        <f>IFERROR(__xludf.DUMMYFUNCTION("""COMPUTED_VALUE"""),14400.0)</f>
        <v>14400</v>
      </c>
      <c r="G5" s="1">
        <f>IFERROR(__xludf.DUMMYFUNCTION("""COMPUTED_VALUE"""),0.55)</f>
        <v>0.55</v>
      </c>
      <c r="H5" s="1" t="str">
        <f>IFERROR(__xludf.DUMMYFUNCTION("""COMPUTED_VALUE"""),"-0.35
(-38.89%)")</f>
        <v>-0.35
(-38.89%)</v>
      </c>
      <c r="I5" s="2">
        <f>IFERROR(__xludf.DUMMYFUNCTION("""COMPUTED_VALUE"""),711600.0)</f>
        <v>711600</v>
      </c>
      <c r="J5" s="2">
        <f>IFERROR(__xludf.DUMMYFUNCTION("""COMPUTED_VALUE"""),16250.0)</f>
        <v>16250</v>
      </c>
      <c r="K5" s="2">
        <f>IFERROR(__xludf.DUMMYFUNCTION("""COMPUTED_VALUE"""),252400.0)</f>
        <v>252400</v>
      </c>
    </row>
    <row r="6">
      <c r="A6" s="1" t="str">
        <f>IFERROR(__xludf.DUMMYFUNCTION("""COMPUTED_VALUE"""),"-")</f>
        <v>-</v>
      </c>
      <c r="B6" s="1" t="str">
        <f>IFERROR(__xludf.DUMMYFUNCTION("""COMPUTED_VALUE"""),"-")</f>
        <v>-</v>
      </c>
      <c r="C6" s="1" t="str">
        <f>IFERROR(__xludf.DUMMYFUNCTION("""COMPUTED_VALUE"""),"-")</f>
        <v>-</v>
      </c>
      <c r="D6" s="1" t="str">
        <f>IFERROR(__xludf.DUMMYFUNCTION("""COMPUTED_VALUE"""),"-")</f>
        <v>-</v>
      </c>
      <c r="E6" s="2">
        <f>IFERROR(__xludf.DUMMYFUNCTION("""COMPUTED_VALUE"""),1253.0)</f>
        <v>1253</v>
      </c>
      <c r="F6" s="1">
        <f>IFERROR(__xludf.DUMMYFUNCTION("""COMPUTED_VALUE"""),14450.0)</f>
        <v>14450</v>
      </c>
      <c r="G6" s="1">
        <f>IFERROR(__xludf.DUMMYFUNCTION("""COMPUTED_VALUE"""),0.6)</f>
        <v>0.6</v>
      </c>
      <c r="H6" s="1" t="str">
        <f>IFERROR(__xludf.DUMMYFUNCTION("""COMPUTED_VALUE"""),"-0.45
(-42.86%)")</f>
        <v>-0.45
(-42.86%)</v>
      </c>
      <c r="I6" s="2">
        <f>IFERROR(__xludf.DUMMYFUNCTION("""COMPUTED_VALUE"""),261850.0)</f>
        <v>261850</v>
      </c>
      <c r="J6" s="2">
        <f>IFERROR(__xludf.DUMMYFUNCTION("""COMPUTED_VALUE"""),7800.0)</f>
        <v>7800</v>
      </c>
      <c r="K6" s="2">
        <f>IFERROR(__xludf.DUMMYFUNCTION("""COMPUTED_VALUE"""),44150.0)</f>
        <v>44150</v>
      </c>
    </row>
    <row r="7">
      <c r="A7" s="2">
        <f>IFERROR(__xludf.DUMMYFUNCTION("""COMPUTED_VALUE"""),3450.0)</f>
        <v>3450</v>
      </c>
      <c r="B7" s="1">
        <f>IFERROR(__xludf.DUMMYFUNCTION("""COMPUTED_VALUE"""),-50.0)</f>
        <v>-50</v>
      </c>
      <c r="C7" s="2">
        <f>IFERROR(__xludf.DUMMYFUNCTION("""COMPUTED_VALUE"""),2500.0)</f>
        <v>2500</v>
      </c>
      <c r="D7" s="1" t="str">
        <f>IFERROR(__xludf.DUMMYFUNCTION("""COMPUTED_VALUE"""),"-5.75
(-0.47%)")</f>
        <v>-5.75
(-0.47%)</v>
      </c>
      <c r="E7" s="3">
        <f>IFERROR(__xludf.DUMMYFUNCTION("""COMPUTED_VALUE"""),1224.05)</f>
        <v>1224.05</v>
      </c>
      <c r="F7" s="1">
        <f>IFERROR(__xludf.DUMMYFUNCTION("""COMPUTED_VALUE"""),14500.0)</f>
        <v>14500</v>
      </c>
      <c r="G7" s="1">
        <f>IFERROR(__xludf.DUMMYFUNCTION("""COMPUTED_VALUE"""),0.65)</f>
        <v>0.65</v>
      </c>
      <c r="H7" s="1" t="str">
        <f>IFERROR(__xludf.DUMMYFUNCTION("""COMPUTED_VALUE"""),"-0.35
(-35.00%)")</f>
        <v>-0.35
(-35.00%)</v>
      </c>
      <c r="I7" s="2">
        <f>IFERROR(__xludf.DUMMYFUNCTION("""COMPUTED_VALUE"""),3917000.0)</f>
        <v>3917000</v>
      </c>
      <c r="J7" s="2">
        <f>IFERROR(__xludf.DUMMYFUNCTION("""COMPUTED_VALUE"""),-177850.0)</f>
        <v>-177850</v>
      </c>
      <c r="K7" s="2">
        <f>IFERROR(__xludf.DUMMYFUNCTION("""COMPUTED_VALUE"""),1858750.0)</f>
        <v>1858750</v>
      </c>
    </row>
    <row r="8">
      <c r="A8" s="1" t="str">
        <f>IFERROR(__xludf.DUMMYFUNCTION("""COMPUTED_VALUE"""),"-")</f>
        <v>-</v>
      </c>
      <c r="B8" s="1" t="str">
        <f>IFERROR(__xludf.DUMMYFUNCTION("""COMPUTED_VALUE"""),"-")</f>
        <v>-</v>
      </c>
      <c r="C8" s="1" t="str">
        <f>IFERROR(__xludf.DUMMYFUNCTION("""COMPUTED_VALUE"""),"-")</f>
        <v>-</v>
      </c>
      <c r="D8" s="1" t="str">
        <f>IFERROR(__xludf.DUMMYFUNCTION("""COMPUTED_VALUE"""),"-")</f>
        <v>-</v>
      </c>
      <c r="E8" s="1" t="str">
        <f>IFERROR(__xludf.DUMMYFUNCTION("""COMPUTED_VALUE"""),"-")</f>
        <v>-</v>
      </c>
      <c r="F8" s="1">
        <f>IFERROR(__xludf.DUMMYFUNCTION("""COMPUTED_VALUE"""),14550.0)</f>
        <v>14550</v>
      </c>
      <c r="G8" s="1">
        <f>IFERROR(__xludf.DUMMYFUNCTION("""COMPUTED_VALUE"""),0.7)</f>
        <v>0.7</v>
      </c>
      <c r="H8" s="1" t="str">
        <f>IFERROR(__xludf.DUMMYFUNCTION("""COMPUTED_VALUE"""),"-0.50
(-41.67%)")</f>
        <v>-0.50
(-41.67%)</v>
      </c>
      <c r="I8" s="2">
        <f>IFERROR(__xludf.DUMMYFUNCTION("""COMPUTED_VALUE"""),359200.0)</f>
        <v>359200</v>
      </c>
      <c r="J8" s="2">
        <f>IFERROR(__xludf.DUMMYFUNCTION("""COMPUTED_VALUE"""),17400.0)</f>
        <v>17400</v>
      </c>
      <c r="K8" s="2">
        <f>IFERROR(__xludf.DUMMYFUNCTION("""COMPUTED_VALUE"""),65500.0)</f>
        <v>65500</v>
      </c>
    </row>
    <row r="9">
      <c r="A9" s="1">
        <f>IFERROR(__xludf.DUMMYFUNCTION("""COMPUTED_VALUE"""),1.0)</f>
        <v>1</v>
      </c>
      <c r="B9" s="1">
        <f>IFERROR(__xludf.DUMMYFUNCTION("""COMPUTED_VALUE"""),100.0)</f>
        <v>100</v>
      </c>
      <c r="C9" s="1" t="str">
        <f>IFERROR(__xludf.DUMMYFUNCTION("""COMPUTED_VALUE"""),"-")</f>
        <v>-</v>
      </c>
      <c r="D9" s="1" t="str">
        <f>IFERROR(__xludf.DUMMYFUNCTION("""COMPUTED_VALUE"""),"-")</f>
        <v>-</v>
      </c>
      <c r="E9" s="3">
        <f>IFERROR(__xludf.DUMMYFUNCTION("""COMPUTED_VALUE"""),1108.2)</f>
        <v>1108.2</v>
      </c>
      <c r="F9" s="1">
        <f>IFERROR(__xludf.DUMMYFUNCTION("""COMPUTED_VALUE"""),14600.0)</f>
        <v>14600</v>
      </c>
      <c r="G9" s="1">
        <f>IFERROR(__xludf.DUMMYFUNCTION("""COMPUTED_VALUE"""),0.8)</f>
        <v>0.8</v>
      </c>
      <c r="H9" s="1" t="str">
        <f>IFERROR(__xludf.DUMMYFUNCTION("""COMPUTED_VALUE"""),"-0.50
(-38.46%)")</f>
        <v>-0.50
(-38.46%)</v>
      </c>
      <c r="I9" s="2">
        <f>IFERROR(__xludf.DUMMYFUNCTION("""COMPUTED_VALUE"""),1902950.0)</f>
        <v>1902950</v>
      </c>
      <c r="J9" s="2">
        <f>IFERROR(__xludf.DUMMYFUNCTION("""COMPUTED_VALUE"""),14300.0)</f>
        <v>14300</v>
      </c>
      <c r="K9" s="2">
        <f>IFERROR(__xludf.DUMMYFUNCTION("""COMPUTED_VALUE"""),692500.0)</f>
        <v>692500</v>
      </c>
    </row>
    <row r="10">
      <c r="A10" s="1">
        <f>IFERROR(__xludf.DUMMYFUNCTION("""COMPUTED_VALUE"""),250.0)</f>
        <v>250</v>
      </c>
      <c r="B10" s="1" t="str">
        <f>IFERROR(__xludf.DUMMYFUNCTION("""COMPUTED_VALUE"""),"-")</f>
        <v>-</v>
      </c>
      <c r="C10" s="1" t="str">
        <f>IFERROR(__xludf.DUMMYFUNCTION("""COMPUTED_VALUE"""),"-")</f>
        <v>-</v>
      </c>
      <c r="D10" s="1" t="str">
        <f>IFERROR(__xludf.DUMMYFUNCTION("""COMPUTED_VALUE"""),"-")</f>
        <v>-</v>
      </c>
      <c r="E10" s="3">
        <f>IFERROR(__xludf.DUMMYFUNCTION("""COMPUTED_VALUE"""),1052.35)</f>
        <v>1052.35</v>
      </c>
      <c r="F10" s="1">
        <f>IFERROR(__xludf.DUMMYFUNCTION("""COMPUTED_VALUE"""),14650.0)</f>
        <v>14650</v>
      </c>
      <c r="G10" s="1">
        <f>IFERROR(__xludf.DUMMYFUNCTION("""COMPUTED_VALUE"""),0.9)</f>
        <v>0.9</v>
      </c>
      <c r="H10" s="1" t="str">
        <f>IFERROR(__xludf.DUMMYFUNCTION("""COMPUTED_VALUE"""),"-0.60
(-40.00%)")</f>
        <v>-0.60
(-40.00%)</v>
      </c>
      <c r="I10" s="2">
        <f>IFERROR(__xludf.DUMMYFUNCTION("""COMPUTED_VALUE"""),471700.0)</f>
        <v>471700</v>
      </c>
      <c r="J10" s="2">
        <f>IFERROR(__xludf.DUMMYFUNCTION("""COMPUTED_VALUE"""),5400.0)</f>
        <v>5400</v>
      </c>
      <c r="K10" s="2">
        <f>IFERROR(__xludf.DUMMYFUNCTION("""COMPUTED_VALUE"""),69550.0)</f>
        <v>69550</v>
      </c>
    </row>
    <row r="11">
      <c r="A11" s="1">
        <f>IFERROR(__xludf.DUMMYFUNCTION("""COMPUTED_VALUE"""),1.0)</f>
        <v>1</v>
      </c>
      <c r="B11" s="1">
        <f>IFERROR(__xludf.DUMMYFUNCTION("""COMPUTED_VALUE"""),100.0)</f>
        <v>100</v>
      </c>
      <c r="C11" s="1" t="str">
        <f>IFERROR(__xludf.DUMMYFUNCTION("""COMPUTED_VALUE"""),"-")</f>
        <v>-</v>
      </c>
      <c r="D11" s="1" t="str">
        <f>IFERROR(__xludf.DUMMYFUNCTION("""COMPUTED_VALUE"""),"-")</f>
        <v>-</v>
      </c>
      <c r="E11" s="2">
        <f>IFERROR(__xludf.DUMMYFUNCTION("""COMPUTED_VALUE"""),1145.0)</f>
        <v>1145</v>
      </c>
      <c r="F11" s="1">
        <f>IFERROR(__xludf.DUMMYFUNCTION("""COMPUTED_VALUE"""),14700.0)</f>
        <v>14700</v>
      </c>
      <c r="G11" s="1">
        <f>IFERROR(__xludf.DUMMYFUNCTION("""COMPUTED_VALUE"""),0.9)</f>
        <v>0.9</v>
      </c>
      <c r="H11" s="1" t="str">
        <f>IFERROR(__xludf.DUMMYFUNCTION("""COMPUTED_VALUE"""),"-0.75
(-45.45%)")</f>
        <v>-0.75
(-45.45%)</v>
      </c>
      <c r="I11" s="2">
        <f>IFERROR(__xludf.DUMMYFUNCTION("""COMPUTED_VALUE"""),4178550.0)</f>
        <v>4178550</v>
      </c>
      <c r="J11" s="2">
        <f>IFERROR(__xludf.DUMMYFUNCTION("""COMPUTED_VALUE"""),-348700.0)</f>
        <v>-348700</v>
      </c>
      <c r="K11" s="2">
        <f>IFERROR(__xludf.DUMMYFUNCTION("""COMPUTED_VALUE"""),1154250.0)</f>
        <v>1154250</v>
      </c>
    </row>
    <row r="12">
      <c r="A12" s="1">
        <f>IFERROR(__xludf.DUMMYFUNCTION("""COMPUTED_VALUE"""),900.0)</f>
        <v>900</v>
      </c>
      <c r="B12" s="1" t="str">
        <f>IFERROR(__xludf.DUMMYFUNCTION("""COMPUTED_VALUE"""),"-")</f>
        <v>-</v>
      </c>
      <c r="C12" s="1">
        <f>IFERROR(__xludf.DUMMYFUNCTION("""COMPUTED_VALUE"""),100.0)</f>
        <v>100</v>
      </c>
      <c r="D12" s="1" t="str">
        <f>IFERROR(__xludf.DUMMYFUNCTION("""COMPUTED_VALUE"""),"-134.15
(-12.10%)")</f>
        <v>-134.15
(-12.10%)</v>
      </c>
      <c r="E12" s="1">
        <f>IFERROR(__xludf.DUMMYFUNCTION("""COMPUTED_VALUE"""),974.85)</f>
        <v>974.85</v>
      </c>
      <c r="F12" s="1">
        <f>IFERROR(__xludf.DUMMYFUNCTION("""COMPUTED_VALUE"""),14750.0)</f>
        <v>14750</v>
      </c>
      <c r="G12" s="1">
        <f>IFERROR(__xludf.DUMMYFUNCTION("""COMPUTED_VALUE"""),1.05)</f>
        <v>1.05</v>
      </c>
      <c r="H12" s="1" t="str">
        <f>IFERROR(__xludf.DUMMYFUNCTION("""COMPUTED_VALUE"""),"-0.80
(-43.24%)")</f>
        <v>-0.80
(-43.24%)</v>
      </c>
      <c r="I12" s="2">
        <f>IFERROR(__xludf.DUMMYFUNCTION("""COMPUTED_VALUE"""),671900.0)</f>
        <v>671900</v>
      </c>
      <c r="J12" s="2">
        <f>IFERROR(__xludf.DUMMYFUNCTION("""COMPUTED_VALUE"""),25700.0)</f>
        <v>25700</v>
      </c>
      <c r="K12" s="2">
        <f>IFERROR(__xludf.DUMMYFUNCTION("""COMPUTED_VALUE"""),176000.0)</f>
        <v>176000</v>
      </c>
    </row>
    <row r="13">
      <c r="A13" s="1">
        <f>IFERROR(__xludf.DUMMYFUNCTION("""COMPUTED_VALUE"""),2.0)</f>
        <v>2</v>
      </c>
      <c r="B13" s="1" t="str">
        <f>IFERROR(__xludf.DUMMYFUNCTION("""COMPUTED_VALUE"""),"-")</f>
        <v>-</v>
      </c>
      <c r="C13" s="1" t="str">
        <f>IFERROR(__xludf.DUMMYFUNCTION("""COMPUTED_VALUE"""),"-")</f>
        <v>-</v>
      </c>
      <c r="D13" s="1" t="str">
        <f>IFERROR(__xludf.DUMMYFUNCTION("""COMPUTED_VALUE"""),"-")</f>
        <v>-</v>
      </c>
      <c r="E13" s="1">
        <f>IFERROR(__xludf.DUMMYFUNCTION("""COMPUTED_VALUE"""),982.7)</f>
        <v>982.7</v>
      </c>
      <c r="F13" s="1">
        <f>IFERROR(__xludf.DUMMYFUNCTION("""COMPUTED_VALUE"""),14800.0)</f>
        <v>14800</v>
      </c>
      <c r="G13" s="1">
        <f>IFERROR(__xludf.DUMMYFUNCTION("""COMPUTED_VALUE"""),1.35)</f>
        <v>1.35</v>
      </c>
      <c r="H13" s="1" t="str">
        <f>IFERROR(__xludf.DUMMYFUNCTION("""COMPUTED_VALUE"""),"-0.90
(-40.00%)")</f>
        <v>-0.90
(-40.00%)</v>
      </c>
      <c r="I13" s="2">
        <f>IFERROR(__xludf.DUMMYFUNCTION("""COMPUTED_VALUE"""),1.007105E7)</f>
        <v>10071050</v>
      </c>
      <c r="J13" s="2">
        <f>IFERROR(__xludf.DUMMYFUNCTION("""COMPUTED_VALUE"""),419700.0)</f>
        <v>419700</v>
      </c>
      <c r="K13" s="2">
        <f>IFERROR(__xludf.DUMMYFUNCTION("""COMPUTED_VALUE"""),2740500.0)</f>
        <v>2740500</v>
      </c>
    </row>
    <row r="14">
      <c r="A14" s="2">
        <f>IFERROR(__xludf.DUMMYFUNCTION("""COMPUTED_VALUE"""),3050.0)</f>
        <v>3050</v>
      </c>
      <c r="B14" s="1" t="str">
        <f>IFERROR(__xludf.DUMMYFUNCTION("""COMPUTED_VALUE"""),"-")</f>
        <v>-</v>
      </c>
      <c r="C14" s="1">
        <f>IFERROR(__xludf.DUMMYFUNCTION("""COMPUTED_VALUE"""),100.0)</f>
        <v>100</v>
      </c>
      <c r="D14" s="1" t="str">
        <f>IFERROR(__xludf.DUMMYFUNCTION("""COMPUTED_VALUE"""),"-19.90
(-2.16%)")</f>
        <v>-19.90
(-2.16%)</v>
      </c>
      <c r="E14" s="1">
        <f>IFERROR(__xludf.DUMMYFUNCTION("""COMPUTED_VALUE"""),900.0)</f>
        <v>900</v>
      </c>
      <c r="F14" s="1">
        <f>IFERROR(__xludf.DUMMYFUNCTION("""COMPUTED_VALUE"""),14850.0)</f>
        <v>14850</v>
      </c>
      <c r="G14" s="1">
        <f>IFERROR(__xludf.DUMMYFUNCTION("""COMPUTED_VALUE"""),1.4)</f>
        <v>1.4</v>
      </c>
      <c r="H14" s="1" t="str">
        <f>IFERROR(__xludf.DUMMYFUNCTION("""COMPUTED_VALUE"""),"-1.05
(-42.86%)")</f>
        <v>-1.05
(-42.86%)</v>
      </c>
      <c r="I14" s="2">
        <f>IFERROR(__xludf.DUMMYFUNCTION("""COMPUTED_VALUE"""),1377050.0)</f>
        <v>1377050</v>
      </c>
      <c r="J14" s="2">
        <f>IFERROR(__xludf.DUMMYFUNCTION("""COMPUTED_VALUE"""),-66350.0)</f>
        <v>-66350</v>
      </c>
      <c r="K14" s="2">
        <f>IFERROR(__xludf.DUMMYFUNCTION("""COMPUTED_VALUE"""),400350.0)</f>
        <v>400350</v>
      </c>
    </row>
    <row r="15">
      <c r="A15" s="1">
        <f>IFERROR(__xludf.DUMMYFUNCTION("""COMPUTED_VALUE"""),2.0)</f>
        <v>2</v>
      </c>
      <c r="B15" s="1">
        <f>IFERROR(__xludf.DUMMYFUNCTION("""COMPUTED_VALUE"""),150.0)</f>
        <v>150</v>
      </c>
      <c r="C15" s="1" t="str">
        <f>IFERROR(__xludf.DUMMYFUNCTION("""COMPUTED_VALUE"""),"-")</f>
        <v>-</v>
      </c>
      <c r="D15" s="1" t="str">
        <f>IFERROR(__xludf.DUMMYFUNCTION("""COMPUTED_VALUE"""),"-")</f>
        <v>-</v>
      </c>
      <c r="E15" s="1">
        <f>IFERROR(__xludf.DUMMYFUNCTION("""COMPUTED_VALUE"""),829.8)</f>
        <v>829.8</v>
      </c>
      <c r="F15" s="1">
        <f>IFERROR(__xludf.DUMMYFUNCTION("""COMPUTED_VALUE"""),14900.0)</f>
        <v>14900</v>
      </c>
      <c r="G15" s="1">
        <f>IFERROR(__xludf.DUMMYFUNCTION("""COMPUTED_VALUE"""),1.6)</f>
        <v>1.6</v>
      </c>
      <c r="H15" s="1" t="str">
        <f>IFERROR(__xludf.DUMMYFUNCTION("""COMPUTED_VALUE"""),"-1.30
(-44.83%)")</f>
        <v>-1.30
(-44.83%)</v>
      </c>
      <c r="I15" s="2">
        <f>IFERROR(__xludf.DUMMYFUNCTION("""COMPUTED_VALUE"""),7634350.0)</f>
        <v>7634350</v>
      </c>
      <c r="J15" s="2">
        <f>IFERROR(__xludf.DUMMYFUNCTION("""COMPUTED_VALUE"""),430850.0)</f>
        <v>430850</v>
      </c>
      <c r="K15" s="2">
        <f>IFERROR(__xludf.DUMMYFUNCTION("""COMPUTED_VALUE"""),1977050.0)</f>
        <v>1977050</v>
      </c>
    </row>
    <row r="16">
      <c r="A16" s="2">
        <f>IFERROR(__xludf.DUMMYFUNCTION("""COMPUTED_VALUE"""),1800.0)</f>
        <v>1800</v>
      </c>
      <c r="B16" s="1" t="str">
        <f>IFERROR(__xludf.DUMMYFUNCTION("""COMPUTED_VALUE"""),"-")</f>
        <v>-</v>
      </c>
      <c r="C16" s="1">
        <f>IFERROR(__xludf.DUMMYFUNCTION("""COMPUTED_VALUE"""),350.0)</f>
        <v>350</v>
      </c>
      <c r="D16" s="1" t="str">
        <f>IFERROR(__xludf.DUMMYFUNCTION("""COMPUTED_VALUE"""),"-31.10
(-3.84%)")</f>
        <v>-31.10
(-3.84%)</v>
      </c>
      <c r="E16" s="1">
        <f>IFERROR(__xludf.DUMMYFUNCTION("""COMPUTED_VALUE"""),778.4)</f>
        <v>778.4</v>
      </c>
      <c r="F16" s="1">
        <f>IFERROR(__xludf.DUMMYFUNCTION("""COMPUTED_VALUE"""),14950.0)</f>
        <v>14950</v>
      </c>
      <c r="G16" s="1">
        <f>IFERROR(__xludf.DUMMYFUNCTION("""COMPUTED_VALUE"""),1.85)</f>
        <v>1.85</v>
      </c>
      <c r="H16" s="1" t="str">
        <f>IFERROR(__xludf.DUMMYFUNCTION("""COMPUTED_VALUE"""),"-1.50
(-44.78%)")</f>
        <v>-1.50
(-44.78%)</v>
      </c>
      <c r="I16" s="2">
        <f>IFERROR(__xludf.DUMMYFUNCTION("""COMPUTED_VALUE"""),1967100.0)</f>
        <v>1967100</v>
      </c>
      <c r="J16" s="2">
        <f>IFERROR(__xludf.DUMMYFUNCTION("""COMPUTED_VALUE"""),-37500.0)</f>
        <v>-37500</v>
      </c>
      <c r="K16" s="2">
        <f>IFERROR(__xludf.DUMMYFUNCTION("""COMPUTED_VALUE"""),446000.0)</f>
        <v>446000</v>
      </c>
    </row>
    <row r="17">
      <c r="A17" s="2">
        <f>IFERROR(__xludf.DUMMYFUNCTION("""COMPUTED_VALUE"""),23500.0)</f>
        <v>23500</v>
      </c>
      <c r="B17" s="2">
        <f>IFERROR(__xludf.DUMMYFUNCTION("""COMPUTED_VALUE"""),-2800.0)</f>
        <v>-2800</v>
      </c>
      <c r="C17" s="2">
        <f>IFERROR(__xludf.DUMMYFUNCTION("""COMPUTED_VALUE"""),91950.0)</f>
        <v>91950</v>
      </c>
      <c r="D17" s="1" t="str">
        <f>IFERROR(__xludf.DUMMYFUNCTION("""COMPUTED_VALUE"""),"-13.70
(-1.84%)")</f>
        <v>-13.70
(-1.84%)</v>
      </c>
      <c r="E17" s="1">
        <f>IFERROR(__xludf.DUMMYFUNCTION("""COMPUTED_VALUE"""),730.9)</f>
        <v>730.9</v>
      </c>
      <c r="F17" s="1">
        <f>IFERROR(__xludf.DUMMYFUNCTION("""COMPUTED_VALUE"""),15000.0)</f>
        <v>15000</v>
      </c>
      <c r="G17" s="1">
        <f>IFERROR(__xludf.DUMMYFUNCTION("""COMPUTED_VALUE"""),2.25)</f>
        <v>2.25</v>
      </c>
      <c r="H17" s="1" t="str">
        <f>IFERROR(__xludf.DUMMYFUNCTION("""COMPUTED_VALUE"""),"-1.85
(-45.12%)")</f>
        <v>-1.85
(-45.12%)</v>
      </c>
      <c r="I17" s="2">
        <f>IFERROR(__xludf.DUMMYFUNCTION("""COMPUTED_VALUE"""),2.90624E7)</f>
        <v>29062400</v>
      </c>
      <c r="J17" s="2">
        <f>IFERROR(__xludf.DUMMYFUNCTION("""COMPUTED_VALUE"""),3448900.0)</f>
        <v>3448900</v>
      </c>
      <c r="K17" s="2">
        <f>IFERROR(__xludf.DUMMYFUNCTION("""COMPUTED_VALUE"""),1.01136E7)</f>
        <v>10113600</v>
      </c>
    </row>
    <row r="18">
      <c r="A18" s="1">
        <f>IFERROR(__xludf.DUMMYFUNCTION("""COMPUTED_VALUE"""),750.0)</f>
        <v>750</v>
      </c>
      <c r="B18" s="1" t="str">
        <f>IFERROR(__xludf.DUMMYFUNCTION("""COMPUTED_VALUE"""),"-")</f>
        <v>-</v>
      </c>
      <c r="C18" s="1">
        <f>IFERROR(__xludf.DUMMYFUNCTION("""COMPUTED_VALUE"""),100.0)</f>
        <v>100</v>
      </c>
      <c r="D18" s="1" t="str">
        <f>IFERROR(__xludf.DUMMYFUNCTION("""COMPUTED_VALUE"""),"-46.90
(-6.30%)")</f>
        <v>-46.90
(-6.30%)</v>
      </c>
      <c r="E18" s="1">
        <f>IFERROR(__xludf.DUMMYFUNCTION("""COMPUTED_VALUE"""),698.0)</f>
        <v>698</v>
      </c>
      <c r="F18" s="1">
        <f>IFERROR(__xludf.DUMMYFUNCTION("""COMPUTED_VALUE"""),15050.0)</f>
        <v>15050</v>
      </c>
      <c r="G18" s="1">
        <f>IFERROR(__xludf.DUMMYFUNCTION("""COMPUTED_VALUE"""),2.55)</f>
        <v>2.55</v>
      </c>
      <c r="H18" s="1" t="str">
        <f>IFERROR(__xludf.DUMMYFUNCTION("""COMPUTED_VALUE"""),"-2.20
(-46.32%)")</f>
        <v>-2.20
(-46.32%)</v>
      </c>
      <c r="I18" s="2">
        <f>IFERROR(__xludf.DUMMYFUNCTION("""COMPUTED_VALUE"""),4535250.0)</f>
        <v>4535250</v>
      </c>
      <c r="J18" s="2">
        <f>IFERROR(__xludf.DUMMYFUNCTION("""COMPUTED_VALUE"""),283450.0)</f>
        <v>283450</v>
      </c>
      <c r="K18" s="2">
        <f>IFERROR(__xludf.DUMMYFUNCTION("""COMPUTED_VALUE"""),658850.0)</f>
        <v>658850</v>
      </c>
    </row>
    <row r="19">
      <c r="A19" s="2">
        <f>IFERROR(__xludf.DUMMYFUNCTION("""COMPUTED_VALUE"""),2700.0)</f>
        <v>2700</v>
      </c>
      <c r="B19" s="1">
        <f>IFERROR(__xludf.DUMMYFUNCTION("""COMPUTED_VALUE"""),400.0)</f>
        <v>400</v>
      </c>
      <c r="C19" s="2">
        <f>IFERROR(__xludf.DUMMYFUNCTION("""COMPUTED_VALUE"""),5700.0)</f>
        <v>5700</v>
      </c>
      <c r="D19" s="1" t="str">
        <f>IFERROR(__xludf.DUMMYFUNCTION("""COMPUTED_VALUE"""),"-1.10
(-0.17%)")</f>
        <v>-1.10
(-0.17%)</v>
      </c>
      <c r="E19" s="1">
        <f>IFERROR(__xludf.DUMMYFUNCTION("""COMPUTED_VALUE"""),643.65)</f>
        <v>643.65</v>
      </c>
      <c r="F19" s="1">
        <f>IFERROR(__xludf.DUMMYFUNCTION("""COMPUTED_VALUE"""),15100.0)</f>
        <v>15100</v>
      </c>
      <c r="G19" s="1">
        <f>IFERROR(__xludf.DUMMYFUNCTION("""COMPUTED_VALUE"""),3.0)</f>
        <v>3</v>
      </c>
      <c r="H19" s="1" t="str">
        <f>IFERROR(__xludf.DUMMYFUNCTION("""COMPUTED_VALUE"""),"-2.95
(-49.58%)")</f>
        <v>-2.95
(-49.58%)</v>
      </c>
      <c r="I19" s="2">
        <f>IFERROR(__xludf.DUMMYFUNCTION("""COMPUTED_VALUE"""),1.79663E7)</f>
        <v>17966300</v>
      </c>
      <c r="J19" s="2">
        <f>IFERROR(__xludf.DUMMYFUNCTION("""COMPUTED_VALUE"""),351150.0)</f>
        <v>351150</v>
      </c>
      <c r="K19" s="2">
        <f>IFERROR(__xludf.DUMMYFUNCTION("""COMPUTED_VALUE"""),2353250.0)</f>
        <v>2353250</v>
      </c>
    </row>
    <row r="20">
      <c r="A20" s="1">
        <f>IFERROR(__xludf.DUMMYFUNCTION("""COMPUTED_VALUE"""),850.0)</f>
        <v>850</v>
      </c>
      <c r="B20" s="1" t="str">
        <f>IFERROR(__xludf.DUMMYFUNCTION("""COMPUTED_VALUE"""),"-")</f>
        <v>-</v>
      </c>
      <c r="C20" s="1">
        <f>IFERROR(__xludf.DUMMYFUNCTION("""COMPUTED_VALUE"""),550.0)</f>
        <v>550</v>
      </c>
      <c r="D20" s="1" t="str">
        <f>IFERROR(__xludf.DUMMYFUNCTION("""COMPUTED_VALUE"""),"12.35
(2.16%)")</f>
        <v>12.35
(2.16%)</v>
      </c>
      <c r="E20" s="1">
        <f>IFERROR(__xludf.DUMMYFUNCTION("""COMPUTED_VALUE"""),585.0)</f>
        <v>585</v>
      </c>
      <c r="F20" s="1">
        <f>IFERROR(__xludf.DUMMYFUNCTION("""COMPUTED_VALUE"""),15150.0)</f>
        <v>15150</v>
      </c>
      <c r="G20" s="1">
        <f>IFERROR(__xludf.DUMMYFUNCTION("""COMPUTED_VALUE"""),3.55)</f>
        <v>3.55</v>
      </c>
      <c r="H20" s="1" t="str">
        <f>IFERROR(__xludf.DUMMYFUNCTION("""COMPUTED_VALUE"""),"-3.75
(-51.37%)")</f>
        <v>-3.75
(-51.37%)</v>
      </c>
      <c r="I20" s="2">
        <f>IFERROR(__xludf.DUMMYFUNCTION("""COMPUTED_VALUE"""),7572550.0)</f>
        <v>7572550</v>
      </c>
      <c r="J20" s="2">
        <f>IFERROR(__xludf.DUMMYFUNCTION("""COMPUTED_VALUE"""),82000.0)</f>
        <v>82000</v>
      </c>
      <c r="K20" s="2">
        <f>IFERROR(__xludf.DUMMYFUNCTION("""COMPUTED_VALUE"""),624800.0)</f>
        <v>624800</v>
      </c>
    </row>
    <row r="21">
      <c r="A21" s="2">
        <f>IFERROR(__xludf.DUMMYFUNCTION("""COMPUTED_VALUE"""),11450.0)</f>
        <v>11450</v>
      </c>
      <c r="B21" s="2">
        <f>IFERROR(__xludf.DUMMYFUNCTION("""COMPUTED_VALUE"""),1300.0)</f>
        <v>1300</v>
      </c>
      <c r="C21" s="2">
        <f>IFERROR(__xludf.DUMMYFUNCTION("""COMPUTED_VALUE"""),84100.0)</f>
        <v>84100</v>
      </c>
      <c r="D21" s="1" t="str">
        <f>IFERROR(__xludf.DUMMYFUNCTION("""COMPUTED_VALUE"""),"-20.05
(-3.64%)")</f>
        <v>-20.05
(-3.64%)</v>
      </c>
      <c r="E21" s="1">
        <f>IFERROR(__xludf.DUMMYFUNCTION("""COMPUTED_VALUE"""),530.55)</f>
        <v>530.55</v>
      </c>
      <c r="F21" s="1">
        <f>IFERROR(__xludf.DUMMYFUNCTION("""COMPUTED_VALUE"""),15200.0)</f>
        <v>15200</v>
      </c>
      <c r="G21" s="1">
        <f>IFERROR(__xludf.DUMMYFUNCTION("""COMPUTED_VALUE"""),4.55)</f>
        <v>4.55</v>
      </c>
      <c r="H21" s="1" t="str">
        <f>IFERROR(__xludf.DUMMYFUNCTION("""COMPUTED_VALUE"""),"-4.85
(-51.60%)")</f>
        <v>-4.85
(-51.60%)</v>
      </c>
      <c r="I21" s="2">
        <f>IFERROR(__xludf.DUMMYFUNCTION("""COMPUTED_VALUE"""),3.12837E7)</f>
        <v>31283700</v>
      </c>
      <c r="J21" s="2">
        <f>IFERROR(__xludf.DUMMYFUNCTION("""COMPUTED_VALUE"""),819100.0)</f>
        <v>819100</v>
      </c>
      <c r="K21" s="2">
        <f>IFERROR(__xludf.DUMMYFUNCTION("""COMPUTED_VALUE"""),4263500.0)</f>
        <v>4263500</v>
      </c>
    </row>
    <row r="22">
      <c r="A22" s="2">
        <f>IFERROR(__xludf.DUMMYFUNCTION("""COMPUTED_VALUE"""),6900.0)</f>
        <v>6900</v>
      </c>
      <c r="B22" s="2">
        <f>IFERROR(__xludf.DUMMYFUNCTION("""COMPUTED_VALUE"""),2700.0)</f>
        <v>2700</v>
      </c>
      <c r="C22" s="2">
        <f>IFERROR(__xludf.DUMMYFUNCTION("""COMPUTED_VALUE"""),10000.0)</f>
        <v>10000</v>
      </c>
      <c r="D22" s="1" t="str">
        <f>IFERROR(__xludf.DUMMYFUNCTION("""COMPUTED_VALUE"""),"-22.65
(-4.43%)")</f>
        <v>-22.65
(-4.43%)</v>
      </c>
      <c r="E22" s="1">
        <f>IFERROR(__xludf.DUMMYFUNCTION("""COMPUTED_VALUE"""),489.05)</f>
        <v>489.05</v>
      </c>
      <c r="F22" s="1">
        <f>IFERROR(__xludf.DUMMYFUNCTION("""COMPUTED_VALUE"""),15250.0)</f>
        <v>15250</v>
      </c>
      <c r="G22" s="1">
        <f>IFERROR(__xludf.DUMMYFUNCTION("""COMPUTED_VALUE"""),6.05)</f>
        <v>6.05</v>
      </c>
      <c r="H22" s="1" t="str">
        <f>IFERROR(__xludf.DUMMYFUNCTION("""COMPUTED_VALUE"""),"-6.25
(-50.81%)")</f>
        <v>-6.25
(-50.81%)</v>
      </c>
      <c r="I22" s="2">
        <f>IFERROR(__xludf.DUMMYFUNCTION("""COMPUTED_VALUE"""),1.65573E7)</f>
        <v>16557300</v>
      </c>
      <c r="J22" s="2">
        <f>IFERROR(__xludf.DUMMYFUNCTION("""COMPUTED_VALUE"""),646750.0)</f>
        <v>646750</v>
      </c>
      <c r="K22" s="2">
        <f>IFERROR(__xludf.DUMMYFUNCTION("""COMPUTED_VALUE"""),1323100.0)</f>
        <v>1323100</v>
      </c>
    </row>
    <row r="23">
      <c r="A23" s="2">
        <f>IFERROR(__xludf.DUMMYFUNCTION("""COMPUTED_VALUE"""),72000.0)</f>
        <v>72000</v>
      </c>
      <c r="B23" s="2">
        <f>IFERROR(__xludf.DUMMYFUNCTION("""COMPUTED_VALUE"""),53900.0)</f>
        <v>53900</v>
      </c>
      <c r="C23" s="2">
        <f>IFERROR(__xludf.DUMMYFUNCTION("""COMPUTED_VALUE"""),225100.0)</f>
        <v>225100</v>
      </c>
      <c r="D23" s="1" t="str">
        <f>IFERROR(__xludf.DUMMYFUNCTION("""COMPUTED_VALUE"""),"-11.90
(-2.63%)")</f>
        <v>-11.90
(-2.63%)</v>
      </c>
      <c r="E23" s="1">
        <f>IFERROR(__xludf.DUMMYFUNCTION("""COMPUTED_VALUE"""),439.85)</f>
        <v>439.85</v>
      </c>
      <c r="F23" s="1">
        <f>IFERROR(__xludf.DUMMYFUNCTION("""COMPUTED_VALUE"""),15300.0)</f>
        <v>15300</v>
      </c>
      <c r="G23" s="1">
        <f>IFERROR(__xludf.DUMMYFUNCTION("""COMPUTED_VALUE"""),8.45)</f>
        <v>8.45</v>
      </c>
      <c r="H23" s="1" t="str">
        <f>IFERROR(__xludf.DUMMYFUNCTION("""COMPUTED_VALUE"""),"-7.75
(-47.84%)")</f>
        <v>-7.75
(-47.84%)</v>
      </c>
      <c r="I23" s="2">
        <f>IFERROR(__xludf.DUMMYFUNCTION("""COMPUTED_VALUE"""),4.18271E7)</f>
        <v>41827100</v>
      </c>
      <c r="J23" s="2">
        <f>IFERROR(__xludf.DUMMYFUNCTION("""COMPUTED_VALUE"""),78300.0)</f>
        <v>78300</v>
      </c>
      <c r="K23" s="2">
        <f>IFERROR(__xludf.DUMMYFUNCTION("""COMPUTED_VALUE"""),3621600.0)</f>
        <v>3621600</v>
      </c>
    </row>
    <row r="24">
      <c r="A24" s="2">
        <f>IFERROR(__xludf.DUMMYFUNCTION("""COMPUTED_VALUE"""),6950.0)</f>
        <v>6950</v>
      </c>
      <c r="B24" s="2">
        <f>IFERROR(__xludf.DUMMYFUNCTION("""COMPUTED_VALUE"""),2700.0)</f>
        <v>2700</v>
      </c>
      <c r="C24" s="2">
        <f>IFERROR(__xludf.DUMMYFUNCTION("""COMPUTED_VALUE"""),47900.0)</f>
        <v>47900</v>
      </c>
      <c r="D24" s="1" t="str">
        <f>IFERROR(__xludf.DUMMYFUNCTION("""COMPUTED_VALUE"""),"-16.70
(-4.11%)")</f>
        <v>-16.70
(-4.11%)</v>
      </c>
      <c r="E24" s="1">
        <f>IFERROR(__xludf.DUMMYFUNCTION("""COMPUTED_VALUE"""),389.25)</f>
        <v>389.25</v>
      </c>
      <c r="F24" s="1">
        <f>IFERROR(__xludf.DUMMYFUNCTION("""COMPUTED_VALUE"""),15350.0)</f>
        <v>15350</v>
      </c>
      <c r="G24" s="1">
        <f>IFERROR(__xludf.DUMMYFUNCTION("""COMPUTED_VALUE"""),11.7)</f>
        <v>11.7</v>
      </c>
      <c r="H24" s="1" t="str">
        <f>IFERROR(__xludf.DUMMYFUNCTION("""COMPUTED_VALUE"""),"-9.25
(-44.15%)")</f>
        <v>-9.25
(-44.15%)</v>
      </c>
      <c r="I24" s="2">
        <f>IFERROR(__xludf.DUMMYFUNCTION("""COMPUTED_VALUE"""),2.09369E7)</f>
        <v>20936900</v>
      </c>
      <c r="J24" s="2">
        <f>IFERROR(__xludf.DUMMYFUNCTION("""COMPUTED_VALUE"""),455200.0)</f>
        <v>455200</v>
      </c>
      <c r="K24" s="2">
        <f>IFERROR(__xludf.DUMMYFUNCTION("""COMPUTED_VALUE"""),1184900.0)</f>
        <v>1184900</v>
      </c>
    </row>
    <row r="25">
      <c r="A25" s="2">
        <f>IFERROR(__xludf.DUMMYFUNCTION("""COMPUTED_VALUE"""),106800.0)</f>
        <v>106800</v>
      </c>
      <c r="B25" s="2">
        <f>IFERROR(__xludf.DUMMYFUNCTION("""COMPUTED_VALUE"""),45900.0)</f>
        <v>45900</v>
      </c>
      <c r="C25" s="2">
        <f>IFERROR(__xludf.DUMMYFUNCTION("""COMPUTED_VALUE"""),744150.0)</f>
        <v>744150</v>
      </c>
      <c r="D25" s="1" t="str">
        <f>IFERROR(__xludf.DUMMYFUNCTION("""COMPUTED_VALUE"""),"-14.15
(-3.91%)")</f>
        <v>-14.15
(-3.91%)</v>
      </c>
      <c r="E25" s="1">
        <f>IFERROR(__xludf.DUMMYFUNCTION("""COMPUTED_VALUE"""),347.55)</f>
        <v>347.55</v>
      </c>
      <c r="F25" s="1">
        <f>IFERROR(__xludf.DUMMYFUNCTION("""COMPUTED_VALUE"""),15400.0)</f>
        <v>15400</v>
      </c>
      <c r="G25" s="1">
        <f>IFERROR(__xludf.DUMMYFUNCTION("""COMPUTED_VALUE"""),16.2)</f>
        <v>16.2</v>
      </c>
      <c r="H25" s="1" t="str">
        <f>IFERROR(__xludf.DUMMYFUNCTION("""COMPUTED_VALUE"""),"-11.35
(-41.20%)")</f>
        <v>-11.35
(-41.20%)</v>
      </c>
      <c r="I25" s="2">
        <f>IFERROR(__xludf.DUMMYFUNCTION("""COMPUTED_VALUE"""),5.435955E7)</f>
        <v>54359550</v>
      </c>
      <c r="J25" s="2">
        <f>IFERROR(__xludf.DUMMYFUNCTION("""COMPUTED_VALUE"""),630950.0)</f>
        <v>630950</v>
      </c>
      <c r="K25" s="2">
        <f>IFERROR(__xludf.DUMMYFUNCTION("""COMPUTED_VALUE"""),3972100.0)</f>
        <v>3972100</v>
      </c>
    </row>
    <row r="26">
      <c r="A26" s="2">
        <f>IFERROR(__xludf.DUMMYFUNCTION("""COMPUTED_VALUE"""),19450.0)</f>
        <v>19450</v>
      </c>
      <c r="B26" s="2">
        <f>IFERROR(__xludf.DUMMYFUNCTION("""COMPUTED_VALUE"""),8800.0)</f>
        <v>8800</v>
      </c>
      <c r="C26" s="2">
        <f>IFERROR(__xludf.DUMMYFUNCTION("""COMPUTED_VALUE"""),247700.0)</f>
        <v>247700</v>
      </c>
      <c r="D26" s="1" t="str">
        <f>IFERROR(__xludf.DUMMYFUNCTION("""COMPUTED_VALUE"""),"-10.20
(-3.21%)")</f>
        <v>-10.20
(-3.21%)</v>
      </c>
      <c r="E26" s="1">
        <f>IFERROR(__xludf.DUMMYFUNCTION("""COMPUTED_VALUE"""),307.35)</f>
        <v>307.35</v>
      </c>
      <c r="F26" s="1">
        <f>IFERROR(__xludf.DUMMYFUNCTION("""COMPUTED_VALUE"""),15450.0)</f>
        <v>15450</v>
      </c>
      <c r="G26" s="1">
        <f>IFERROR(__xludf.DUMMYFUNCTION("""COMPUTED_VALUE"""),22.4)</f>
        <v>22.4</v>
      </c>
      <c r="H26" s="1" t="str">
        <f>IFERROR(__xludf.DUMMYFUNCTION("""COMPUTED_VALUE"""),"-13.00
(-36.72%)")</f>
        <v>-13.00
(-36.72%)</v>
      </c>
      <c r="I26" s="2">
        <f>IFERROR(__xludf.DUMMYFUNCTION("""COMPUTED_VALUE"""),2.476855E7)</f>
        <v>24768550</v>
      </c>
      <c r="J26" s="2">
        <f>IFERROR(__xludf.DUMMYFUNCTION("""COMPUTED_VALUE"""),715650.0)</f>
        <v>715650</v>
      </c>
      <c r="K26" s="2">
        <f>IFERROR(__xludf.DUMMYFUNCTION("""COMPUTED_VALUE"""),1403100.0)</f>
        <v>1403100</v>
      </c>
    </row>
    <row r="27">
      <c r="A27" s="2">
        <f>IFERROR(__xludf.DUMMYFUNCTION("""COMPUTED_VALUE"""),373050.0)</f>
        <v>373050</v>
      </c>
      <c r="B27" s="2">
        <f>IFERROR(__xludf.DUMMYFUNCTION("""COMPUTED_VALUE"""),48100.0)</f>
        <v>48100</v>
      </c>
      <c r="C27" s="2">
        <f>IFERROR(__xludf.DUMMYFUNCTION("""COMPUTED_VALUE"""),5592700.0)</f>
        <v>5592700</v>
      </c>
      <c r="D27" s="1" t="str">
        <f>IFERROR(__xludf.DUMMYFUNCTION("""COMPUTED_VALUE"""),"-18.00
(-6.44%)")</f>
        <v>-18.00
(-6.44%)</v>
      </c>
      <c r="E27" s="1">
        <f>IFERROR(__xludf.DUMMYFUNCTION("""COMPUTED_VALUE"""),261.45)</f>
        <v>261.45</v>
      </c>
      <c r="F27" s="1">
        <f>IFERROR(__xludf.DUMMYFUNCTION("""COMPUTED_VALUE"""),15500.0)</f>
        <v>15500</v>
      </c>
      <c r="G27" s="1">
        <f>IFERROR(__xludf.DUMMYFUNCTION("""COMPUTED_VALUE"""),30.35)</f>
        <v>30.35</v>
      </c>
      <c r="H27" s="1" t="str">
        <f>IFERROR(__xludf.DUMMYFUNCTION("""COMPUTED_VALUE"""),"-14.80
(-32.78%)")</f>
        <v>-14.80
(-32.78%)</v>
      </c>
      <c r="I27" s="2">
        <f>IFERROR(__xludf.DUMMYFUNCTION("""COMPUTED_VALUE"""),7.823275E7)</f>
        <v>78232750</v>
      </c>
      <c r="J27" s="2">
        <f>IFERROR(__xludf.DUMMYFUNCTION("""COMPUTED_VALUE"""),2024400.0)</f>
        <v>2024400</v>
      </c>
      <c r="K27" s="2">
        <f>IFERROR(__xludf.DUMMYFUNCTION("""COMPUTED_VALUE"""),6478900.0)</f>
        <v>6478900</v>
      </c>
    </row>
    <row r="28">
      <c r="A28" s="2">
        <f>IFERROR(__xludf.DUMMYFUNCTION("""COMPUTED_VALUE"""),84200.0)</f>
        <v>84200</v>
      </c>
      <c r="B28" s="2">
        <f>IFERROR(__xludf.DUMMYFUNCTION("""COMPUTED_VALUE"""),36500.0)</f>
        <v>36500</v>
      </c>
      <c r="C28" s="2">
        <f>IFERROR(__xludf.DUMMYFUNCTION("""COMPUTED_VALUE"""),1910850.0)</f>
        <v>1910850</v>
      </c>
      <c r="D28" s="1" t="str">
        <f>IFERROR(__xludf.DUMMYFUNCTION("""COMPUTED_VALUE"""),"-17.70
(-7.45%)")</f>
        <v>-17.70
(-7.45%)</v>
      </c>
      <c r="E28" s="1">
        <f>IFERROR(__xludf.DUMMYFUNCTION("""COMPUTED_VALUE"""),219.8)</f>
        <v>219.8</v>
      </c>
      <c r="F28" s="1">
        <f>IFERROR(__xludf.DUMMYFUNCTION("""COMPUTED_VALUE"""),15550.0)</f>
        <v>15550</v>
      </c>
      <c r="G28" s="1">
        <f>IFERROR(__xludf.DUMMYFUNCTION("""COMPUTED_VALUE"""),40.65)</f>
        <v>40.65</v>
      </c>
      <c r="H28" s="1" t="str">
        <f>IFERROR(__xludf.DUMMYFUNCTION("""COMPUTED_VALUE"""),"-16.60
(-29.00%)")</f>
        <v>-16.60
(-29.00%)</v>
      </c>
      <c r="I28" s="2">
        <f>IFERROR(__xludf.DUMMYFUNCTION("""COMPUTED_VALUE"""),2.528505E7)</f>
        <v>25285050</v>
      </c>
      <c r="J28" s="2">
        <f>IFERROR(__xludf.DUMMYFUNCTION("""COMPUTED_VALUE"""),1942050.0)</f>
        <v>1942050</v>
      </c>
      <c r="K28" s="2">
        <f>IFERROR(__xludf.DUMMYFUNCTION("""COMPUTED_VALUE"""),2860900.0)</f>
        <v>2860900</v>
      </c>
    </row>
    <row r="29">
      <c r="A29" s="2">
        <f>IFERROR(__xludf.DUMMYFUNCTION("""COMPUTED_VALUE"""),753700.0)</f>
        <v>753700</v>
      </c>
      <c r="B29" s="2">
        <f>IFERROR(__xludf.DUMMYFUNCTION("""COMPUTED_VALUE"""),325800.0)</f>
        <v>325800</v>
      </c>
      <c r="C29" s="2">
        <f>IFERROR(__xludf.DUMMYFUNCTION("""COMPUTED_VALUE"""),1.900995E7)</f>
        <v>19009950</v>
      </c>
      <c r="D29" s="1" t="str">
        <f>IFERROR(__xludf.DUMMYFUNCTION("""COMPUTED_VALUE"""),"-18.95
(-9.30%)")</f>
        <v>-18.95
(-9.30%)</v>
      </c>
      <c r="E29" s="1">
        <f>IFERROR(__xludf.DUMMYFUNCTION("""COMPUTED_VALUE"""),184.9)</f>
        <v>184.9</v>
      </c>
      <c r="F29" s="1">
        <f>IFERROR(__xludf.DUMMYFUNCTION("""COMPUTED_VALUE"""),15600.0)</f>
        <v>15600</v>
      </c>
      <c r="G29" s="1">
        <f>IFERROR(__xludf.DUMMYFUNCTION("""COMPUTED_VALUE"""),54.05)</f>
        <v>54.05</v>
      </c>
      <c r="H29" s="1" t="str">
        <f>IFERROR(__xludf.DUMMYFUNCTION("""COMPUTED_VALUE"""),"-17.90
(-24.88%)")</f>
        <v>-17.90
(-24.88%)</v>
      </c>
      <c r="I29" s="2">
        <f>IFERROR(__xludf.DUMMYFUNCTION("""COMPUTED_VALUE"""),7.73665E7)</f>
        <v>77366500</v>
      </c>
      <c r="J29" s="2">
        <f>IFERROR(__xludf.DUMMYFUNCTION("""COMPUTED_VALUE"""),2928750.0)</f>
        <v>2928750</v>
      </c>
      <c r="K29" s="2">
        <f>IFERROR(__xludf.DUMMYFUNCTION("""COMPUTED_VALUE"""),6616800.0)</f>
        <v>6616800</v>
      </c>
    </row>
    <row r="30">
      <c r="A30" s="2">
        <f>IFERROR(__xludf.DUMMYFUNCTION("""COMPUTED_VALUE"""),392900.0)</f>
        <v>392900</v>
      </c>
      <c r="B30" s="2">
        <f>IFERROR(__xludf.DUMMYFUNCTION("""COMPUTED_VALUE"""),223800.0)</f>
        <v>223800</v>
      </c>
      <c r="C30" s="2">
        <f>IFERROR(__xludf.DUMMYFUNCTION("""COMPUTED_VALUE"""),1.157205E7)</f>
        <v>11572050</v>
      </c>
      <c r="D30" s="1" t="str">
        <f>IFERROR(__xludf.DUMMYFUNCTION("""COMPUTED_VALUE"""),"-21.40
(-12.41%)")</f>
        <v>-21.40
(-12.41%)</v>
      </c>
      <c r="E30" s="1">
        <f>IFERROR(__xludf.DUMMYFUNCTION("""COMPUTED_VALUE"""),151.1)</f>
        <v>151.1</v>
      </c>
      <c r="F30" s="1">
        <f>IFERROR(__xludf.DUMMYFUNCTION("""COMPUTED_VALUE"""),15650.0)</f>
        <v>15650</v>
      </c>
      <c r="G30" s="1">
        <f>IFERROR(__xludf.DUMMYFUNCTION("""COMPUTED_VALUE"""),71.0)</f>
        <v>71</v>
      </c>
      <c r="H30" s="1" t="str">
        <f>IFERROR(__xludf.DUMMYFUNCTION("""COMPUTED_VALUE"""),"-18.15
(-20.36%)")</f>
        <v>-18.15
(-20.36%)</v>
      </c>
      <c r="I30" s="2">
        <f>IFERROR(__xludf.DUMMYFUNCTION("""COMPUTED_VALUE"""),3.74022E7)</f>
        <v>37402200</v>
      </c>
      <c r="J30" s="2">
        <f>IFERROR(__xludf.DUMMYFUNCTION("""COMPUTED_VALUE"""),1103200.0)</f>
        <v>1103200</v>
      </c>
      <c r="K30" s="2">
        <f>IFERROR(__xludf.DUMMYFUNCTION("""COMPUTED_VALUE"""),1910600.0)</f>
        <v>1910600</v>
      </c>
    </row>
    <row r="31">
      <c r="A31" s="2">
        <f>IFERROR(__xludf.DUMMYFUNCTION("""COMPUTED_VALUE"""),3443450.0)</f>
        <v>3443450</v>
      </c>
      <c r="B31" s="2">
        <f>IFERROR(__xludf.DUMMYFUNCTION("""COMPUTED_VALUE"""),1840700.0)</f>
        <v>1840700</v>
      </c>
      <c r="C31" s="2">
        <f>IFERROR(__xludf.DUMMYFUNCTION("""COMPUTED_VALUE"""),8.65398E7)</f>
        <v>86539800</v>
      </c>
      <c r="D31" s="1" t="str">
        <f>IFERROR(__xludf.DUMMYFUNCTION("""COMPUTED_VALUE"""),"-20.90
(-14.71%)")</f>
        <v>-20.90
(-14.71%)</v>
      </c>
      <c r="E31" s="1">
        <f>IFERROR(__xludf.DUMMYFUNCTION("""COMPUTED_VALUE"""),121.2)</f>
        <v>121.2</v>
      </c>
      <c r="F31" s="1">
        <f>IFERROR(__xludf.DUMMYFUNCTION("""COMPUTED_VALUE"""),15700.0)</f>
        <v>15700</v>
      </c>
      <c r="G31" s="1">
        <f>IFERROR(__xludf.DUMMYFUNCTION("""COMPUTED_VALUE"""),90.5)</f>
        <v>90.5</v>
      </c>
      <c r="H31" s="1" t="str">
        <f>IFERROR(__xludf.DUMMYFUNCTION("""COMPUTED_VALUE"""),"-19.30
(-17.58%)")</f>
        <v>-19.30
(-17.58%)</v>
      </c>
      <c r="I31" s="2">
        <f>IFERROR(__xludf.DUMMYFUNCTION("""COMPUTED_VALUE"""),1.277439E8)</f>
        <v>127743900</v>
      </c>
      <c r="J31" s="2">
        <f>IFERROR(__xludf.DUMMYFUNCTION("""COMPUTED_VALUE"""),3173200.0)</f>
        <v>3173200</v>
      </c>
      <c r="K31" s="2">
        <f>IFERROR(__xludf.DUMMYFUNCTION("""COMPUTED_VALUE"""),6598750.0)</f>
        <v>6598750</v>
      </c>
    </row>
    <row r="32">
      <c r="A32" s="2">
        <f>IFERROR(__xludf.DUMMYFUNCTION("""COMPUTED_VALUE"""),2793450.0)</f>
        <v>2793450</v>
      </c>
      <c r="B32" s="2">
        <f>IFERROR(__xludf.DUMMYFUNCTION("""COMPUTED_VALUE"""),1769600.0)</f>
        <v>1769600</v>
      </c>
      <c r="C32" s="2">
        <f>IFERROR(__xludf.DUMMYFUNCTION("""COMPUTED_VALUE"""),6.10443E7)</f>
        <v>61044300</v>
      </c>
      <c r="D32" s="1" t="str">
        <f>IFERROR(__xludf.DUMMYFUNCTION("""COMPUTED_VALUE"""),"-21.90
(-18.75%)")</f>
        <v>-21.90
(-18.75%)</v>
      </c>
      <c r="E32" s="1">
        <f>IFERROR(__xludf.DUMMYFUNCTION("""COMPUTED_VALUE"""),94.9)</f>
        <v>94.9</v>
      </c>
      <c r="F32" s="1">
        <f>IFERROR(__xludf.DUMMYFUNCTION("""COMPUTED_VALUE"""),15750.0)</f>
        <v>15750</v>
      </c>
      <c r="G32" s="1">
        <f>IFERROR(__xludf.DUMMYFUNCTION("""COMPUTED_VALUE"""),114.6)</f>
        <v>114.6</v>
      </c>
      <c r="H32" s="1" t="str">
        <f>IFERROR(__xludf.DUMMYFUNCTION("""COMPUTED_VALUE"""),"-17.40
(-13.18%)")</f>
        <v>-17.40
(-13.18%)</v>
      </c>
      <c r="I32" s="2">
        <f>IFERROR(__xludf.DUMMYFUNCTION("""COMPUTED_VALUE"""),4.85779E7)</f>
        <v>48577900</v>
      </c>
      <c r="J32" s="2">
        <f>IFERROR(__xludf.DUMMYFUNCTION("""COMPUTED_VALUE"""),1496400.0)</f>
        <v>1496400</v>
      </c>
      <c r="K32" s="2">
        <f>IFERROR(__xludf.DUMMYFUNCTION("""COMPUTED_VALUE"""),2668250.0)</f>
        <v>2668250</v>
      </c>
    </row>
    <row r="33">
      <c r="A33" s="2">
        <f>IFERROR(__xludf.DUMMYFUNCTION("""COMPUTED_VALUE"""),6908650.0)</f>
        <v>6908650</v>
      </c>
      <c r="B33" s="2">
        <f>IFERROR(__xludf.DUMMYFUNCTION("""COMPUTED_VALUE"""),1815200.0)</f>
        <v>1815200</v>
      </c>
      <c r="C33" s="2">
        <f>IFERROR(__xludf.DUMMYFUNCTION("""COMPUTED_VALUE"""),1.159309E8)</f>
        <v>115930900</v>
      </c>
      <c r="D33" s="1" t="str">
        <f>IFERROR(__xludf.DUMMYFUNCTION("""COMPUTED_VALUE"""),"-20.60
(-22.06%)")</f>
        <v>-20.60
(-22.06%)</v>
      </c>
      <c r="E33" s="1">
        <f>IFERROR(__xludf.DUMMYFUNCTION("""COMPUTED_VALUE"""),72.8)</f>
        <v>72.8</v>
      </c>
      <c r="F33" s="1">
        <f>IFERROR(__xludf.DUMMYFUNCTION("""COMPUTED_VALUE"""),15800.0)</f>
        <v>15800</v>
      </c>
      <c r="G33" s="1">
        <f>IFERROR(__xludf.DUMMYFUNCTION("""COMPUTED_VALUE"""),142.6)</f>
        <v>142.6</v>
      </c>
      <c r="H33" s="1" t="str">
        <f>IFERROR(__xludf.DUMMYFUNCTION("""COMPUTED_VALUE"""),"-17.25
(-10.79%)")</f>
        <v>-17.25
(-10.79%)</v>
      </c>
      <c r="I33" s="2">
        <f>IFERROR(__xludf.DUMMYFUNCTION("""COMPUTED_VALUE"""),5.91334E7)</f>
        <v>59133400</v>
      </c>
      <c r="J33" s="2">
        <f>IFERROR(__xludf.DUMMYFUNCTION("""COMPUTED_VALUE"""),1213250.0)</f>
        <v>1213250</v>
      </c>
      <c r="K33" s="2">
        <f>IFERROR(__xludf.DUMMYFUNCTION("""COMPUTED_VALUE"""),4214750.0)</f>
        <v>4214750</v>
      </c>
    </row>
    <row r="34">
      <c r="A34" s="2">
        <f>IFERROR(__xludf.DUMMYFUNCTION("""COMPUTED_VALUE"""),2071450.0)</f>
        <v>2071450</v>
      </c>
      <c r="B34" s="2">
        <f>IFERROR(__xludf.DUMMYFUNCTION("""COMPUTED_VALUE"""),904450.0)</f>
        <v>904450</v>
      </c>
      <c r="C34" s="2">
        <f>IFERROR(__xludf.DUMMYFUNCTION("""COMPUTED_VALUE"""),3.486545E7)</f>
        <v>34865450</v>
      </c>
      <c r="D34" s="1" t="str">
        <f>IFERROR(__xludf.DUMMYFUNCTION("""COMPUTED_VALUE"""),"-19.45
(-26.21%)")</f>
        <v>-19.45
(-26.21%)</v>
      </c>
      <c r="E34" s="1">
        <f>IFERROR(__xludf.DUMMYFUNCTION("""COMPUTED_VALUE"""),54.75)</f>
        <v>54.75</v>
      </c>
      <c r="F34" s="1">
        <f>IFERROR(__xludf.DUMMYFUNCTION("""COMPUTED_VALUE"""),15850.0)</f>
        <v>15850</v>
      </c>
      <c r="G34" s="1">
        <f>IFERROR(__xludf.DUMMYFUNCTION("""COMPUTED_VALUE"""),175.7)</f>
        <v>175.7</v>
      </c>
      <c r="H34" s="1" t="str">
        <f>IFERROR(__xludf.DUMMYFUNCTION("""COMPUTED_VALUE"""),"-13.85
(-7.31%)")</f>
        <v>-13.85
(-7.31%)</v>
      </c>
      <c r="I34" s="2">
        <f>IFERROR(__xludf.DUMMYFUNCTION("""COMPUTED_VALUE"""),7767650.0)</f>
        <v>7767650</v>
      </c>
      <c r="J34" s="2">
        <f>IFERROR(__xludf.DUMMYFUNCTION("""COMPUTED_VALUE"""),160000.0)</f>
        <v>160000</v>
      </c>
      <c r="K34" s="2">
        <f>IFERROR(__xludf.DUMMYFUNCTION("""COMPUTED_VALUE"""),430000.0)</f>
        <v>430000</v>
      </c>
    </row>
    <row r="35">
      <c r="A35" s="2">
        <f>IFERROR(__xludf.DUMMYFUNCTION("""COMPUTED_VALUE"""),5099000.0)</f>
        <v>5099000</v>
      </c>
      <c r="B35" s="2">
        <f>IFERROR(__xludf.DUMMYFUNCTION("""COMPUTED_VALUE"""),1742750.0)</f>
        <v>1742750</v>
      </c>
      <c r="C35" s="2">
        <f>IFERROR(__xludf.DUMMYFUNCTION("""COMPUTED_VALUE"""),8.224565E7)</f>
        <v>82245650</v>
      </c>
      <c r="D35" s="1" t="str">
        <f>IFERROR(__xludf.DUMMYFUNCTION("""COMPUTED_VALUE"""),"-17.95
(-31.22%)")</f>
        <v>-17.95
(-31.22%)</v>
      </c>
      <c r="E35" s="1">
        <f>IFERROR(__xludf.DUMMYFUNCTION("""COMPUTED_VALUE"""),39.55)</f>
        <v>39.55</v>
      </c>
      <c r="F35" s="1">
        <f>IFERROR(__xludf.DUMMYFUNCTION("""COMPUTED_VALUE"""),15900.0)</f>
        <v>15900</v>
      </c>
      <c r="G35" s="1">
        <f>IFERROR(__xludf.DUMMYFUNCTION("""COMPUTED_VALUE"""),211.65)</f>
        <v>211.65</v>
      </c>
      <c r="H35" s="1" t="str">
        <f>IFERROR(__xludf.DUMMYFUNCTION("""COMPUTED_VALUE"""),"-12.75
(-5.68%)")</f>
        <v>-12.75
(-5.68%)</v>
      </c>
      <c r="I35" s="2">
        <f>IFERROR(__xludf.DUMMYFUNCTION("""COMPUTED_VALUE"""),1.455655E7)</f>
        <v>14556550</v>
      </c>
      <c r="J35" s="2">
        <f>IFERROR(__xludf.DUMMYFUNCTION("""COMPUTED_VALUE"""),109850.0)</f>
        <v>109850</v>
      </c>
      <c r="K35" s="2">
        <f>IFERROR(__xludf.DUMMYFUNCTION("""COMPUTED_VALUE"""),1238650.0)</f>
        <v>1238650</v>
      </c>
    </row>
    <row r="36">
      <c r="A36" s="2">
        <f>IFERROR(__xludf.DUMMYFUNCTION("""COMPUTED_VALUE"""),1818100.0)</f>
        <v>1818100</v>
      </c>
      <c r="B36" s="2">
        <f>IFERROR(__xludf.DUMMYFUNCTION("""COMPUTED_VALUE"""),1008800.0)</f>
        <v>1008800</v>
      </c>
      <c r="C36" s="2">
        <f>IFERROR(__xludf.DUMMYFUNCTION("""COMPUTED_VALUE"""),3.46769E7)</f>
        <v>34676900</v>
      </c>
      <c r="D36" s="1" t="str">
        <f>IFERROR(__xludf.DUMMYFUNCTION("""COMPUTED_VALUE"""),"-16.05
(-36.60%)")</f>
        <v>-16.05
(-36.60%)</v>
      </c>
      <c r="E36" s="1">
        <f>IFERROR(__xludf.DUMMYFUNCTION("""COMPUTED_VALUE"""),27.8)</f>
        <v>27.8</v>
      </c>
      <c r="F36" s="1">
        <f>IFERROR(__xludf.DUMMYFUNCTION("""COMPUTED_VALUE"""),15950.0)</f>
        <v>15950</v>
      </c>
      <c r="G36" s="1">
        <f>IFERROR(__xludf.DUMMYFUNCTION("""COMPUTED_VALUE"""),248.5)</f>
        <v>248.5</v>
      </c>
      <c r="H36" s="1" t="str">
        <f>IFERROR(__xludf.DUMMYFUNCTION("""COMPUTED_VALUE"""),"-11.10
(-4.28%)")</f>
        <v>-11.10
(-4.28%)</v>
      </c>
      <c r="I36" s="2">
        <f>IFERROR(__xludf.DUMMYFUNCTION("""COMPUTED_VALUE"""),1236750.0)</f>
        <v>1236750</v>
      </c>
      <c r="J36" s="2">
        <f>IFERROR(__xludf.DUMMYFUNCTION("""COMPUTED_VALUE"""),5550.0)</f>
        <v>5550</v>
      </c>
      <c r="K36" s="2">
        <f>IFERROR(__xludf.DUMMYFUNCTION("""COMPUTED_VALUE"""),118200.0)</f>
        <v>118200</v>
      </c>
    </row>
    <row r="37">
      <c r="A37" s="2">
        <f>IFERROR(__xludf.DUMMYFUNCTION("""COMPUTED_VALUE"""),9100050.0)</f>
        <v>9100050</v>
      </c>
      <c r="B37" s="2">
        <f>IFERROR(__xludf.DUMMYFUNCTION("""COMPUTED_VALUE"""),3097650.0)</f>
        <v>3097650</v>
      </c>
      <c r="C37" s="2">
        <f>IFERROR(__xludf.DUMMYFUNCTION("""COMPUTED_VALUE"""),1.144426E8)</f>
        <v>114442600</v>
      </c>
      <c r="D37" s="1" t="str">
        <f>IFERROR(__xludf.DUMMYFUNCTION("""COMPUTED_VALUE"""),"-14.05
(-42.45%)")</f>
        <v>-14.05
(-42.45%)</v>
      </c>
      <c r="E37" s="1">
        <f>IFERROR(__xludf.DUMMYFUNCTION("""COMPUTED_VALUE"""),19.05)</f>
        <v>19.05</v>
      </c>
      <c r="F37" s="1">
        <f>IFERROR(__xludf.DUMMYFUNCTION("""COMPUTED_VALUE"""),16000.0)</f>
        <v>16000</v>
      </c>
      <c r="G37" s="1">
        <f>IFERROR(__xludf.DUMMYFUNCTION("""COMPUTED_VALUE"""),290.75)</f>
        <v>290.75</v>
      </c>
      <c r="H37" s="1" t="str">
        <f>IFERROR(__xludf.DUMMYFUNCTION("""COMPUTED_VALUE"""),"-10.05
(-3.34%)")</f>
        <v>-10.05
(-3.34%)</v>
      </c>
      <c r="I37" s="2">
        <f>IFERROR(__xludf.DUMMYFUNCTION("""COMPUTED_VALUE"""),6957400.0)</f>
        <v>6957400</v>
      </c>
      <c r="J37" s="2">
        <f>IFERROR(__xludf.DUMMYFUNCTION("""COMPUTED_VALUE"""),-23300.0)</f>
        <v>-23300</v>
      </c>
      <c r="K37" s="2">
        <f>IFERROR(__xludf.DUMMYFUNCTION("""COMPUTED_VALUE"""),1081300.0)</f>
        <v>1081300</v>
      </c>
    </row>
    <row r="38">
      <c r="A38" s="2">
        <f>IFERROR(__xludf.DUMMYFUNCTION("""COMPUTED_VALUE"""),2199150.0)</f>
        <v>2199150</v>
      </c>
      <c r="B38" s="2">
        <f>IFERROR(__xludf.DUMMYFUNCTION("""COMPUTED_VALUE"""),830600.0)</f>
        <v>830600</v>
      </c>
      <c r="C38" s="2">
        <f>IFERROR(__xludf.DUMMYFUNCTION("""COMPUTED_VALUE"""),3.70324E7)</f>
        <v>37032400</v>
      </c>
      <c r="D38" s="1" t="str">
        <f>IFERROR(__xludf.DUMMYFUNCTION("""COMPUTED_VALUE"""),"-12.15
(-49.09%)")</f>
        <v>-12.15
(-49.09%)</v>
      </c>
      <c r="E38" s="1">
        <f>IFERROR(__xludf.DUMMYFUNCTION("""COMPUTED_VALUE"""),12.6)</f>
        <v>12.6</v>
      </c>
      <c r="F38" s="1">
        <f>IFERROR(__xludf.DUMMYFUNCTION("""COMPUTED_VALUE"""),16050.0)</f>
        <v>16050</v>
      </c>
      <c r="G38" s="1">
        <f>IFERROR(__xludf.DUMMYFUNCTION("""COMPUTED_VALUE"""),333.65)</f>
        <v>333.65</v>
      </c>
      <c r="H38" s="1" t="str">
        <f>IFERROR(__xludf.DUMMYFUNCTION("""COMPUTED_VALUE"""),"-2.55
(-0.76%)")</f>
        <v>-2.55
(-0.76%)</v>
      </c>
      <c r="I38" s="2">
        <f>IFERROR(__xludf.DUMMYFUNCTION("""COMPUTED_VALUE"""),167050.0)</f>
        <v>167050</v>
      </c>
      <c r="J38" s="2">
        <f>IFERROR(__xludf.DUMMYFUNCTION("""COMPUTED_VALUE"""),-15350.0)</f>
        <v>-15350</v>
      </c>
      <c r="K38" s="2">
        <f>IFERROR(__xludf.DUMMYFUNCTION("""COMPUTED_VALUE"""),91450.0)</f>
        <v>91450</v>
      </c>
    </row>
    <row r="39">
      <c r="A39" s="2">
        <f>IFERROR(__xludf.DUMMYFUNCTION("""COMPUTED_VALUE"""),5348300.0)</f>
        <v>5348300</v>
      </c>
      <c r="B39" s="2">
        <f>IFERROR(__xludf.DUMMYFUNCTION("""COMPUTED_VALUE"""),1495950.0)</f>
        <v>1495950</v>
      </c>
      <c r="C39" s="2">
        <f>IFERROR(__xludf.DUMMYFUNCTION("""COMPUTED_VALUE"""),6.476515E7)</f>
        <v>64765150</v>
      </c>
      <c r="D39" s="1" t="str">
        <f>IFERROR(__xludf.DUMMYFUNCTION("""COMPUTED_VALUE"""),"-9.90
(-54.55%)")</f>
        <v>-9.90
(-54.55%)</v>
      </c>
      <c r="E39" s="1">
        <f>IFERROR(__xludf.DUMMYFUNCTION("""COMPUTED_VALUE"""),8.25)</f>
        <v>8.25</v>
      </c>
      <c r="F39" s="1">
        <f>IFERROR(__xludf.DUMMYFUNCTION("""COMPUTED_VALUE"""),16100.0)</f>
        <v>16100</v>
      </c>
      <c r="G39" s="1">
        <f>IFERROR(__xludf.DUMMYFUNCTION("""COMPUTED_VALUE"""),379.8)</f>
        <v>379.8</v>
      </c>
      <c r="H39" s="1" t="str">
        <f>IFERROR(__xludf.DUMMYFUNCTION("""COMPUTED_VALUE"""),"-1.75
(-0.46%)")</f>
        <v>-1.75
(-0.46%)</v>
      </c>
      <c r="I39" s="2">
        <f>IFERROR(__xludf.DUMMYFUNCTION("""COMPUTED_VALUE"""),663150.0)</f>
        <v>663150</v>
      </c>
      <c r="J39" s="2">
        <f>IFERROR(__xludf.DUMMYFUNCTION("""COMPUTED_VALUE"""),-19700.0)</f>
        <v>-19700</v>
      </c>
      <c r="K39" s="2">
        <f>IFERROR(__xludf.DUMMYFUNCTION("""COMPUTED_VALUE"""),388550.0)</f>
        <v>388550</v>
      </c>
    </row>
    <row r="40">
      <c r="A40" s="2">
        <f>IFERROR(__xludf.DUMMYFUNCTION("""COMPUTED_VALUE"""),3282400.0)</f>
        <v>3282400</v>
      </c>
      <c r="B40" s="2">
        <f>IFERROR(__xludf.DUMMYFUNCTION("""COMPUTED_VALUE"""),2094950.0)</f>
        <v>2094950</v>
      </c>
      <c r="C40" s="2">
        <f>IFERROR(__xludf.DUMMYFUNCTION("""COMPUTED_VALUE"""),3.63539E7)</f>
        <v>36353900</v>
      </c>
      <c r="D40" s="1" t="str">
        <f>IFERROR(__xludf.DUMMYFUNCTION("""COMPUTED_VALUE"""),"-8.35
(-61.17%)")</f>
        <v>-8.35
(-61.17%)</v>
      </c>
      <c r="E40" s="1">
        <f>IFERROR(__xludf.DUMMYFUNCTION("""COMPUTED_VALUE"""),5.3)</f>
        <v>5.3</v>
      </c>
      <c r="F40" s="1">
        <f>IFERROR(__xludf.DUMMYFUNCTION("""COMPUTED_VALUE"""),16150.0)</f>
        <v>16150</v>
      </c>
      <c r="G40" s="1">
        <f>IFERROR(__xludf.DUMMYFUNCTION("""COMPUTED_VALUE"""),426.55)</f>
        <v>426.55</v>
      </c>
      <c r="H40" s="1" t="str">
        <f>IFERROR(__xludf.DUMMYFUNCTION("""COMPUTED_VALUE"""),"1.45
(0.34%)")</f>
        <v>1.45
(0.34%)</v>
      </c>
      <c r="I40" s="2">
        <f>IFERROR(__xludf.DUMMYFUNCTION("""COMPUTED_VALUE"""),53050.0)</f>
        <v>53050</v>
      </c>
      <c r="J40" s="2">
        <f>IFERROR(__xludf.DUMMYFUNCTION("""COMPUTED_VALUE"""),-10000.0)</f>
        <v>-10000</v>
      </c>
      <c r="K40" s="2">
        <f>IFERROR(__xludf.DUMMYFUNCTION("""COMPUTED_VALUE"""),181100.0)</f>
        <v>181100</v>
      </c>
    </row>
    <row r="41">
      <c r="A41" s="2">
        <f>IFERROR(__xludf.DUMMYFUNCTION("""COMPUTED_VALUE"""),7128700.0)</f>
        <v>7128700</v>
      </c>
      <c r="B41" s="2">
        <f>IFERROR(__xludf.DUMMYFUNCTION("""COMPUTED_VALUE"""),872900.0)</f>
        <v>872900</v>
      </c>
      <c r="C41" s="2">
        <f>IFERROR(__xludf.DUMMYFUNCTION("""COMPUTED_VALUE"""),6.541205E7)</f>
        <v>65412050</v>
      </c>
      <c r="D41" s="1" t="str">
        <f>IFERROR(__xludf.DUMMYFUNCTION("""COMPUTED_VALUE"""),"-6.45
(-63.55%)")</f>
        <v>-6.45
(-63.55%)</v>
      </c>
      <c r="E41" s="1">
        <f>IFERROR(__xludf.DUMMYFUNCTION("""COMPUTED_VALUE"""),3.7)</f>
        <v>3.7</v>
      </c>
      <c r="F41" s="1">
        <f>IFERROR(__xludf.DUMMYFUNCTION("""COMPUTED_VALUE"""),16200.0)</f>
        <v>16200</v>
      </c>
      <c r="G41" s="1">
        <f>IFERROR(__xludf.DUMMYFUNCTION("""COMPUTED_VALUE"""),475.25)</f>
        <v>475.25</v>
      </c>
      <c r="H41" s="1" t="str">
        <f>IFERROR(__xludf.DUMMYFUNCTION("""COMPUTED_VALUE"""),"0.20
(0.04%)")</f>
        <v>0.20
(0.04%)</v>
      </c>
      <c r="I41" s="2">
        <f>IFERROR(__xludf.DUMMYFUNCTION("""COMPUTED_VALUE"""),437200.0)</f>
        <v>437200</v>
      </c>
      <c r="J41" s="2">
        <f>IFERROR(__xludf.DUMMYFUNCTION("""COMPUTED_VALUE"""),-52450.0)</f>
        <v>-52450</v>
      </c>
      <c r="K41" s="2">
        <f>IFERROR(__xludf.DUMMYFUNCTION("""COMPUTED_VALUE"""),595700.0)</f>
        <v>595700</v>
      </c>
    </row>
    <row r="42">
      <c r="A42" s="2">
        <f>IFERROR(__xludf.DUMMYFUNCTION("""COMPUTED_VALUE"""),2920750.0)</f>
        <v>2920750</v>
      </c>
      <c r="B42" s="2">
        <f>IFERROR(__xludf.DUMMYFUNCTION("""COMPUTED_VALUE"""),690400.0)</f>
        <v>690400</v>
      </c>
      <c r="C42" s="2">
        <f>IFERROR(__xludf.DUMMYFUNCTION("""COMPUTED_VALUE"""),2.326915E7)</f>
        <v>23269150</v>
      </c>
      <c r="D42" s="1" t="str">
        <f>IFERROR(__xludf.DUMMYFUNCTION("""COMPUTED_VALUE"""),"-5.05
(-65.58%)")</f>
        <v>-5.05
(-65.58%)</v>
      </c>
      <c r="E42" s="1">
        <f>IFERROR(__xludf.DUMMYFUNCTION("""COMPUTED_VALUE"""),2.65)</f>
        <v>2.65</v>
      </c>
      <c r="F42" s="1">
        <f>IFERROR(__xludf.DUMMYFUNCTION("""COMPUTED_VALUE"""),16250.0)</f>
        <v>16250</v>
      </c>
      <c r="G42" s="1">
        <f>IFERROR(__xludf.DUMMYFUNCTION("""COMPUTED_VALUE"""),518.75)</f>
        <v>518.75</v>
      </c>
      <c r="H42" s="1" t="str">
        <f>IFERROR(__xludf.DUMMYFUNCTION("""COMPUTED_VALUE"""),"-11.30
(-2.13%)")</f>
        <v>-11.30
(-2.13%)</v>
      </c>
      <c r="I42" s="2">
        <f>IFERROR(__xludf.DUMMYFUNCTION("""COMPUTED_VALUE"""),33300.0)</f>
        <v>33300</v>
      </c>
      <c r="J42" s="2">
        <f>IFERROR(__xludf.DUMMYFUNCTION("""COMPUTED_VALUE"""),-8300.0)</f>
        <v>-8300</v>
      </c>
      <c r="K42" s="2">
        <f>IFERROR(__xludf.DUMMYFUNCTION("""COMPUTED_VALUE"""),135850.0)</f>
        <v>135850</v>
      </c>
    </row>
    <row r="43">
      <c r="A43" s="2">
        <f>IFERROR(__xludf.DUMMYFUNCTION("""COMPUTED_VALUE"""),8343850.0)</f>
        <v>8343850</v>
      </c>
      <c r="B43" s="2">
        <f>IFERROR(__xludf.DUMMYFUNCTION("""COMPUTED_VALUE"""),6050.0)</f>
        <v>6050</v>
      </c>
      <c r="C43" s="2">
        <f>IFERROR(__xludf.DUMMYFUNCTION("""COMPUTED_VALUE"""),5.504045E7)</f>
        <v>55040450</v>
      </c>
      <c r="D43" s="1" t="str">
        <f>IFERROR(__xludf.DUMMYFUNCTION("""COMPUTED_VALUE"""),"-3.60
(-61.54%)")</f>
        <v>-3.60
(-61.54%)</v>
      </c>
      <c r="E43" s="1">
        <f>IFERROR(__xludf.DUMMYFUNCTION("""COMPUTED_VALUE"""),2.25)</f>
        <v>2.25</v>
      </c>
      <c r="F43" s="1">
        <f>IFERROR(__xludf.DUMMYFUNCTION("""COMPUTED_VALUE"""),16300.0)</f>
        <v>16300</v>
      </c>
      <c r="G43" s="1">
        <f>IFERROR(__xludf.DUMMYFUNCTION("""COMPUTED_VALUE"""),567.75)</f>
        <v>567.75</v>
      </c>
      <c r="H43" s="1" t="str">
        <f>IFERROR(__xludf.DUMMYFUNCTION("""COMPUTED_VALUE"""),"-2.80
(-0.49%)")</f>
        <v>-2.80
(-0.49%)</v>
      </c>
      <c r="I43" s="2">
        <f>IFERROR(__xludf.DUMMYFUNCTION("""COMPUTED_VALUE"""),229100.0)</f>
        <v>229100</v>
      </c>
      <c r="J43" s="2">
        <f>IFERROR(__xludf.DUMMYFUNCTION("""COMPUTED_VALUE"""),-42400.0)</f>
        <v>-42400</v>
      </c>
      <c r="K43" s="2">
        <f>IFERROR(__xludf.DUMMYFUNCTION("""COMPUTED_VALUE"""),797300.0)</f>
        <v>797300</v>
      </c>
    </row>
    <row r="44">
      <c r="A44" s="2">
        <f>IFERROR(__xludf.DUMMYFUNCTION("""COMPUTED_VALUE"""),2445550.0)</f>
        <v>2445550</v>
      </c>
      <c r="B44" s="2">
        <f>IFERROR(__xludf.DUMMYFUNCTION("""COMPUTED_VALUE"""),-25350.0)</f>
        <v>-25350</v>
      </c>
      <c r="C44" s="2">
        <f>IFERROR(__xludf.DUMMYFUNCTION("""COMPUTED_VALUE"""),1.51994E7)</f>
        <v>15199400</v>
      </c>
      <c r="D44" s="1" t="str">
        <f>IFERROR(__xludf.DUMMYFUNCTION("""COMPUTED_VALUE"""),"-2.75
(-59.14%)")</f>
        <v>-2.75
(-59.14%)</v>
      </c>
      <c r="E44" s="1">
        <f>IFERROR(__xludf.DUMMYFUNCTION("""COMPUTED_VALUE"""),1.9)</f>
        <v>1.9</v>
      </c>
      <c r="F44" s="1">
        <f>IFERROR(__xludf.DUMMYFUNCTION("""COMPUTED_VALUE"""),16350.0)</f>
        <v>16350</v>
      </c>
      <c r="G44" s="1">
        <f>IFERROR(__xludf.DUMMYFUNCTION("""COMPUTED_VALUE"""),621.15)</f>
        <v>621.15</v>
      </c>
      <c r="H44" s="1" t="str">
        <f>IFERROR(__xludf.DUMMYFUNCTION("""COMPUTED_VALUE"""),"-1.90
(-0.30%)")</f>
        <v>-1.90
(-0.30%)</v>
      </c>
      <c r="I44" s="2">
        <f>IFERROR(__xludf.DUMMYFUNCTION("""COMPUTED_VALUE"""),10350.0)</f>
        <v>10350</v>
      </c>
      <c r="J44" s="2">
        <f>IFERROR(__xludf.DUMMYFUNCTION("""COMPUTED_VALUE"""),-3100.0)</f>
        <v>-3100</v>
      </c>
      <c r="K44" s="2">
        <f>IFERROR(__xludf.DUMMYFUNCTION("""COMPUTED_VALUE"""),91450.0)</f>
        <v>91450</v>
      </c>
    </row>
    <row r="45">
      <c r="A45" s="2">
        <f>IFERROR(__xludf.DUMMYFUNCTION("""COMPUTED_VALUE"""),7476600.0)</f>
        <v>7476600</v>
      </c>
      <c r="B45" s="2">
        <f>IFERROR(__xludf.DUMMYFUNCTION("""COMPUTED_VALUE"""),308050.0)</f>
        <v>308050</v>
      </c>
      <c r="C45" s="2">
        <f>IFERROR(__xludf.DUMMYFUNCTION("""COMPUTED_VALUE"""),3.862815E7)</f>
        <v>38628150</v>
      </c>
      <c r="D45" s="1" t="str">
        <f>IFERROR(__xludf.DUMMYFUNCTION("""COMPUTED_VALUE"""),"-2.10
(-55.26%)")</f>
        <v>-2.10
(-55.26%)</v>
      </c>
      <c r="E45" s="1">
        <f>IFERROR(__xludf.DUMMYFUNCTION("""COMPUTED_VALUE"""),1.7)</f>
        <v>1.7</v>
      </c>
      <c r="F45" s="1">
        <f>IFERROR(__xludf.DUMMYFUNCTION("""COMPUTED_VALUE"""),16400.0)</f>
        <v>16400</v>
      </c>
      <c r="G45" s="1">
        <f>IFERROR(__xludf.DUMMYFUNCTION("""COMPUTED_VALUE"""),667.0)</f>
        <v>667</v>
      </c>
      <c r="H45" s="1" t="str">
        <f>IFERROR(__xludf.DUMMYFUNCTION("""COMPUTED_VALUE"""),"0.45
(0.07%)")</f>
        <v>0.45
(0.07%)</v>
      </c>
      <c r="I45" s="2">
        <f>IFERROR(__xludf.DUMMYFUNCTION("""COMPUTED_VALUE"""),113150.0)</f>
        <v>113150</v>
      </c>
      <c r="J45" s="2">
        <f>IFERROR(__xludf.DUMMYFUNCTION("""COMPUTED_VALUE"""),-33000.0)</f>
        <v>-33000</v>
      </c>
      <c r="K45" s="2">
        <f>IFERROR(__xludf.DUMMYFUNCTION("""COMPUTED_VALUE"""),369550.0)</f>
        <v>369550</v>
      </c>
    </row>
    <row r="46">
      <c r="A46" s="2">
        <f>IFERROR(__xludf.DUMMYFUNCTION("""COMPUTED_VALUE"""),1633100.0)</f>
        <v>1633100</v>
      </c>
      <c r="B46" s="2">
        <f>IFERROR(__xludf.DUMMYFUNCTION("""COMPUTED_VALUE"""),-56650.0)</f>
        <v>-56650</v>
      </c>
      <c r="C46" s="2">
        <f>IFERROR(__xludf.DUMMYFUNCTION("""COMPUTED_VALUE"""),8111350.0)</f>
        <v>8111350</v>
      </c>
      <c r="D46" s="1" t="str">
        <f>IFERROR(__xludf.DUMMYFUNCTION("""COMPUTED_VALUE"""),"-1.80
(-56.25%)")</f>
        <v>-1.80
(-56.25%)</v>
      </c>
      <c r="E46" s="1">
        <f>IFERROR(__xludf.DUMMYFUNCTION("""COMPUTED_VALUE"""),1.4)</f>
        <v>1.4</v>
      </c>
      <c r="F46" s="1">
        <f>IFERROR(__xludf.DUMMYFUNCTION("""COMPUTED_VALUE"""),16450.0)</f>
        <v>16450</v>
      </c>
      <c r="G46" s="1">
        <f>IFERROR(__xludf.DUMMYFUNCTION("""COMPUTED_VALUE"""),727.8)</f>
        <v>727.8</v>
      </c>
      <c r="H46" s="1" t="str">
        <f>IFERROR(__xludf.DUMMYFUNCTION("""COMPUTED_VALUE"""),"23.70
(3.37%)")</f>
        <v>23.70
(3.37%)</v>
      </c>
      <c r="I46" s="2">
        <f>IFERROR(__xludf.DUMMYFUNCTION("""COMPUTED_VALUE"""),10100.0)</f>
        <v>10100</v>
      </c>
      <c r="J46" s="2">
        <f>IFERROR(__xludf.DUMMYFUNCTION("""COMPUTED_VALUE"""),-3750.0)</f>
        <v>-3750</v>
      </c>
      <c r="K46" s="2">
        <f>IFERROR(__xludf.DUMMYFUNCTION("""COMPUTED_VALUE"""),204700.0)</f>
        <v>204700</v>
      </c>
    </row>
    <row r="47">
      <c r="A47" s="2">
        <f>IFERROR(__xludf.DUMMYFUNCTION("""COMPUTED_VALUE"""),7226350.0)</f>
        <v>7226350</v>
      </c>
      <c r="B47" s="2">
        <f>IFERROR(__xludf.DUMMYFUNCTION("""COMPUTED_VALUE"""),-1627900.0)</f>
        <v>-1627900</v>
      </c>
      <c r="C47" s="2">
        <f>IFERROR(__xludf.DUMMYFUNCTION("""COMPUTED_VALUE"""),4.22355E7)</f>
        <v>42235500</v>
      </c>
      <c r="D47" s="1" t="str">
        <f>IFERROR(__xludf.DUMMYFUNCTION("""COMPUTED_VALUE"""),"-1.40
(-51.85%)")</f>
        <v>-1.40
(-51.85%)</v>
      </c>
      <c r="E47" s="1">
        <f>IFERROR(__xludf.DUMMYFUNCTION("""COMPUTED_VALUE"""),1.3)</f>
        <v>1.3</v>
      </c>
      <c r="F47" s="1">
        <f>IFERROR(__xludf.DUMMYFUNCTION("""COMPUTED_VALUE"""),16500.0)</f>
        <v>16500</v>
      </c>
      <c r="G47" s="1">
        <f>IFERROR(__xludf.DUMMYFUNCTION("""COMPUTED_VALUE"""),769.05)</f>
        <v>769.05</v>
      </c>
      <c r="H47" s="1" t="str">
        <f>IFERROR(__xludf.DUMMYFUNCTION("""COMPUTED_VALUE"""),"0.25
(0.03%)")</f>
        <v>0.25
(0.03%)</v>
      </c>
      <c r="I47" s="2">
        <f>IFERROR(__xludf.DUMMYFUNCTION("""COMPUTED_VALUE"""),133600.0)</f>
        <v>133600</v>
      </c>
      <c r="J47" s="2">
        <f>IFERROR(__xludf.DUMMYFUNCTION("""COMPUTED_VALUE"""),-34800.0)</f>
        <v>-34800</v>
      </c>
      <c r="K47" s="2">
        <f>IFERROR(__xludf.DUMMYFUNCTION("""COMPUTED_VALUE"""),382550.0)</f>
        <v>382550</v>
      </c>
    </row>
    <row r="48">
      <c r="A48" s="2">
        <f>IFERROR(__xludf.DUMMYFUNCTION("""COMPUTED_VALUE"""),1020000.0)</f>
        <v>1020000</v>
      </c>
      <c r="B48" s="2">
        <f>IFERROR(__xludf.DUMMYFUNCTION("""COMPUTED_VALUE"""),-281250.0)</f>
        <v>-281250</v>
      </c>
      <c r="C48" s="2">
        <f>IFERROR(__xludf.DUMMYFUNCTION("""COMPUTED_VALUE"""),3868500.0)</f>
        <v>3868500</v>
      </c>
      <c r="D48" s="1" t="str">
        <f>IFERROR(__xludf.DUMMYFUNCTION("""COMPUTED_VALUE"""),"-1.10
(-47.83%)")</f>
        <v>-1.10
(-47.83%)</v>
      </c>
      <c r="E48" s="1">
        <f>IFERROR(__xludf.DUMMYFUNCTION("""COMPUTED_VALUE"""),1.2)</f>
        <v>1.2</v>
      </c>
      <c r="F48" s="1">
        <f>IFERROR(__xludf.DUMMYFUNCTION("""COMPUTED_VALUE"""),16550.0)</f>
        <v>16550</v>
      </c>
      <c r="G48" s="1">
        <f>IFERROR(__xludf.DUMMYFUNCTION("""COMPUTED_VALUE"""),817.0)</f>
        <v>817</v>
      </c>
      <c r="H48" s="1" t="str">
        <f>IFERROR(__xludf.DUMMYFUNCTION("""COMPUTED_VALUE"""),"6.00
(0.74%)")</f>
        <v>6.00
(0.74%)</v>
      </c>
      <c r="I48" s="2">
        <f>IFERROR(__xludf.DUMMYFUNCTION("""COMPUTED_VALUE"""),1000.0)</f>
        <v>1000</v>
      </c>
      <c r="J48" s="1">
        <f>IFERROR(__xludf.DUMMYFUNCTION("""COMPUTED_VALUE"""),-600.0)</f>
        <v>-600</v>
      </c>
      <c r="K48" s="2">
        <f>IFERROR(__xludf.DUMMYFUNCTION("""COMPUTED_VALUE"""),26550.0)</f>
        <v>26550</v>
      </c>
    </row>
    <row r="49">
      <c r="A49" s="2">
        <f>IFERROR(__xludf.DUMMYFUNCTION("""COMPUTED_VALUE"""),4020750.0)</f>
        <v>4020750</v>
      </c>
      <c r="B49" s="2">
        <f>IFERROR(__xludf.DUMMYFUNCTION("""COMPUTED_VALUE"""),-647150.0)</f>
        <v>-647150</v>
      </c>
      <c r="C49" s="2">
        <f>IFERROR(__xludf.DUMMYFUNCTION("""COMPUTED_VALUE"""),1.592095E7)</f>
        <v>15920950</v>
      </c>
      <c r="D49" s="1" t="str">
        <f>IFERROR(__xludf.DUMMYFUNCTION("""COMPUTED_VALUE"""),"-1.05
(-47.73%)")</f>
        <v>-1.05
(-47.73%)</v>
      </c>
      <c r="E49" s="1">
        <f>IFERROR(__xludf.DUMMYFUNCTION("""COMPUTED_VALUE"""),1.15)</f>
        <v>1.15</v>
      </c>
      <c r="F49" s="1">
        <f>IFERROR(__xludf.DUMMYFUNCTION("""COMPUTED_VALUE"""),16600.0)</f>
        <v>16600</v>
      </c>
      <c r="G49" s="1">
        <f>IFERROR(__xludf.DUMMYFUNCTION("""COMPUTED_VALUE"""),854.6)</f>
        <v>854.6</v>
      </c>
      <c r="H49" s="1" t="str">
        <f>IFERROR(__xludf.DUMMYFUNCTION("""COMPUTED_VALUE"""),"-9.65
(-1.12%)")</f>
        <v>-9.65
(-1.12%)</v>
      </c>
      <c r="I49" s="2">
        <f>IFERROR(__xludf.DUMMYFUNCTION("""COMPUTED_VALUE"""),30950.0)</f>
        <v>30950</v>
      </c>
      <c r="J49" s="2">
        <f>IFERROR(__xludf.DUMMYFUNCTION("""COMPUTED_VALUE"""),-10200.0)</f>
        <v>-10200</v>
      </c>
      <c r="K49" s="2">
        <f>IFERROR(__xludf.DUMMYFUNCTION("""COMPUTED_VALUE"""),62000.0)</f>
        <v>62000</v>
      </c>
    </row>
    <row r="50">
      <c r="A50" s="2">
        <f>IFERROR(__xludf.DUMMYFUNCTION("""COMPUTED_VALUE"""),944400.0)</f>
        <v>944400</v>
      </c>
      <c r="B50" s="2">
        <f>IFERROR(__xludf.DUMMYFUNCTION("""COMPUTED_VALUE"""),-164350.0)</f>
        <v>-164350</v>
      </c>
      <c r="C50" s="2">
        <f>IFERROR(__xludf.DUMMYFUNCTION("""COMPUTED_VALUE"""),2366150.0)</f>
        <v>2366150</v>
      </c>
      <c r="D50" s="1" t="str">
        <f>IFERROR(__xludf.DUMMYFUNCTION("""COMPUTED_VALUE"""),"-0.95
(-47.50%)")</f>
        <v>-0.95
(-47.50%)</v>
      </c>
      <c r="E50" s="1">
        <f>IFERROR(__xludf.DUMMYFUNCTION("""COMPUTED_VALUE"""),1.05)</f>
        <v>1.05</v>
      </c>
      <c r="F50" s="1">
        <f>IFERROR(__xludf.DUMMYFUNCTION("""COMPUTED_VALUE"""),16650.0)</f>
        <v>16650</v>
      </c>
      <c r="G50" s="1">
        <f>IFERROR(__xludf.DUMMYFUNCTION("""COMPUTED_VALUE"""),920.0)</f>
        <v>920</v>
      </c>
      <c r="H50" s="1" t="str">
        <f>IFERROR(__xludf.DUMMYFUNCTION("""COMPUTED_VALUE"""),"-10.05
(-1.08%)")</f>
        <v>-10.05
(-1.08%)</v>
      </c>
      <c r="I50" s="1">
        <f>IFERROR(__xludf.DUMMYFUNCTION("""COMPUTED_VALUE"""),600.0)</f>
        <v>600</v>
      </c>
      <c r="J50" s="1">
        <f>IFERROR(__xludf.DUMMYFUNCTION("""COMPUTED_VALUE"""),-200.0)</f>
        <v>-200</v>
      </c>
      <c r="K50" s="2">
        <f>IFERROR(__xludf.DUMMYFUNCTION("""COMPUTED_VALUE"""),11450.0)</f>
        <v>11450</v>
      </c>
    </row>
    <row r="51">
      <c r="A51" s="2">
        <f>IFERROR(__xludf.DUMMYFUNCTION("""COMPUTED_VALUE"""),2884800.0)</f>
        <v>2884800</v>
      </c>
      <c r="B51" s="2">
        <f>IFERROR(__xludf.DUMMYFUNCTION("""COMPUTED_VALUE"""),-925800.0)</f>
        <v>-925800</v>
      </c>
      <c r="C51" s="2">
        <f>IFERROR(__xludf.DUMMYFUNCTION("""COMPUTED_VALUE"""),1.195605E7)</f>
        <v>11956050</v>
      </c>
      <c r="D51" s="1" t="str">
        <f>IFERROR(__xludf.DUMMYFUNCTION("""COMPUTED_VALUE"""),"-0.85
(-45.95%)")</f>
        <v>-0.85
(-45.95%)</v>
      </c>
      <c r="E51" s="1">
        <f>IFERROR(__xludf.DUMMYFUNCTION("""COMPUTED_VALUE"""),1.0)</f>
        <v>1</v>
      </c>
      <c r="F51" s="1">
        <f>IFERROR(__xludf.DUMMYFUNCTION("""COMPUTED_VALUE"""),16700.0)</f>
        <v>16700</v>
      </c>
      <c r="G51" s="1">
        <f>IFERROR(__xludf.DUMMYFUNCTION("""COMPUTED_VALUE"""),965.7)</f>
        <v>965.7</v>
      </c>
      <c r="H51" s="1" t="str">
        <f>IFERROR(__xludf.DUMMYFUNCTION("""COMPUTED_VALUE"""),"-6.90
(-0.71%)")</f>
        <v>-6.90
(-0.71%)</v>
      </c>
      <c r="I51" s="2">
        <f>IFERROR(__xludf.DUMMYFUNCTION("""COMPUTED_VALUE"""),10350.0)</f>
        <v>10350</v>
      </c>
      <c r="J51" s="2">
        <f>IFERROR(__xludf.DUMMYFUNCTION("""COMPUTED_VALUE"""),-3550.0)</f>
        <v>-3550</v>
      </c>
      <c r="K51" s="2">
        <f>IFERROR(__xludf.DUMMYFUNCTION("""COMPUTED_VALUE"""),65300.0)</f>
        <v>65300</v>
      </c>
    </row>
    <row r="52">
      <c r="A52" s="2">
        <f>IFERROR(__xludf.DUMMYFUNCTION("""COMPUTED_VALUE"""),457700.0)</f>
        <v>457700</v>
      </c>
      <c r="B52" s="2">
        <f>IFERROR(__xludf.DUMMYFUNCTION("""COMPUTED_VALUE"""),-138000.0)</f>
        <v>-138000</v>
      </c>
      <c r="C52" s="2">
        <f>IFERROR(__xludf.DUMMYFUNCTION("""COMPUTED_VALUE"""),1521250.0)</f>
        <v>1521250</v>
      </c>
      <c r="D52" s="1" t="str">
        <f>IFERROR(__xludf.DUMMYFUNCTION("""COMPUTED_VALUE"""),"-0.80
(-44.44%)")</f>
        <v>-0.80
(-44.44%)</v>
      </c>
      <c r="E52" s="1">
        <f>IFERROR(__xludf.DUMMYFUNCTION("""COMPUTED_VALUE"""),1.0)</f>
        <v>1</v>
      </c>
      <c r="F52" s="1">
        <f>IFERROR(__xludf.DUMMYFUNCTION("""COMPUTED_VALUE"""),16750.0)</f>
        <v>16750</v>
      </c>
      <c r="G52" s="2">
        <f>IFERROR(__xludf.DUMMYFUNCTION("""COMPUTED_VALUE"""),1020.0)</f>
        <v>1020</v>
      </c>
      <c r="H52" s="1" t="str">
        <f>IFERROR(__xludf.DUMMYFUNCTION("""COMPUTED_VALUE"""),"133.70
(15.09%)")</f>
        <v>133.70
(15.09%)</v>
      </c>
      <c r="I52" s="2">
        <f>IFERROR(__xludf.DUMMYFUNCTION("""COMPUTED_VALUE"""),3000.0)</f>
        <v>3000</v>
      </c>
      <c r="J52" s="2">
        <f>IFERROR(__xludf.DUMMYFUNCTION("""COMPUTED_VALUE"""),-1800.0)</f>
        <v>-1800</v>
      </c>
      <c r="K52" s="2">
        <f>IFERROR(__xludf.DUMMYFUNCTION("""COMPUTED_VALUE"""),14000.0)</f>
        <v>14000</v>
      </c>
    </row>
    <row r="53">
      <c r="A53" s="2">
        <f>IFERROR(__xludf.DUMMYFUNCTION("""COMPUTED_VALUE"""),2866850.0)</f>
        <v>2866850</v>
      </c>
      <c r="B53" s="2">
        <f>IFERROR(__xludf.DUMMYFUNCTION("""COMPUTED_VALUE"""),-770650.0)</f>
        <v>-770650</v>
      </c>
      <c r="C53" s="2">
        <f>IFERROR(__xludf.DUMMYFUNCTION("""COMPUTED_VALUE"""),9137950.0)</f>
        <v>9137950</v>
      </c>
      <c r="D53" s="1" t="str">
        <f>IFERROR(__xludf.DUMMYFUNCTION("""COMPUTED_VALUE"""),"-0.75
(-44.12%)")</f>
        <v>-0.75
(-44.12%)</v>
      </c>
      <c r="E53" s="1">
        <f>IFERROR(__xludf.DUMMYFUNCTION("""COMPUTED_VALUE"""),0.95)</f>
        <v>0.95</v>
      </c>
      <c r="F53" s="1">
        <f>IFERROR(__xludf.DUMMYFUNCTION("""COMPUTED_VALUE"""),16800.0)</f>
        <v>16800</v>
      </c>
      <c r="G53" s="3">
        <f>IFERROR(__xludf.DUMMYFUNCTION("""COMPUTED_VALUE"""),1073.6)</f>
        <v>1073.6</v>
      </c>
      <c r="H53" s="1" t="str">
        <f>IFERROR(__xludf.DUMMYFUNCTION("""COMPUTED_VALUE"""),"5.50
(0.51%)")</f>
        <v>5.50
(0.51%)</v>
      </c>
      <c r="I53" s="2">
        <f>IFERROR(__xludf.DUMMYFUNCTION("""COMPUTED_VALUE"""),7650.0)</f>
        <v>7650</v>
      </c>
      <c r="J53" s="2">
        <f>IFERROR(__xludf.DUMMYFUNCTION("""COMPUTED_VALUE"""),-6100.0)</f>
        <v>-6100</v>
      </c>
      <c r="K53" s="2">
        <f>IFERROR(__xludf.DUMMYFUNCTION("""COMPUTED_VALUE"""),80450.0)</f>
        <v>80450</v>
      </c>
    </row>
    <row r="54">
      <c r="A54" s="2">
        <f>IFERROR(__xludf.DUMMYFUNCTION("""COMPUTED_VALUE"""),400050.0)</f>
        <v>400050</v>
      </c>
      <c r="B54" s="2">
        <f>IFERROR(__xludf.DUMMYFUNCTION("""COMPUTED_VALUE"""),-80400.0)</f>
        <v>-80400</v>
      </c>
      <c r="C54" s="2">
        <f>IFERROR(__xludf.DUMMYFUNCTION("""COMPUTED_VALUE"""),973600.0)</f>
        <v>973600</v>
      </c>
      <c r="D54" s="1" t="str">
        <f>IFERROR(__xludf.DUMMYFUNCTION("""COMPUTED_VALUE"""),"-0.65
(-40.62%)")</f>
        <v>-0.65
(-40.62%)</v>
      </c>
      <c r="E54" s="1">
        <f>IFERROR(__xludf.DUMMYFUNCTION("""COMPUTED_VALUE"""),0.95)</f>
        <v>0.95</v>
      </c>
      <c r="F54" s="1">
        <f>IFERROR(__xludf.DUMMYFUNCTION("""COMPUTED_VALUE"""),16850.0)</f>
        <v>16850</v>
      </c>
      <c r="G54" s="2">
        <f>IFERROR(__xludf.DUMMYFUNCTION("""COMPUTED_VALUE"""),1100.0)</f>
        <v>1100</v>
      </c>
      <c r="H54" s="1" t="str">
        <f>IFERROR(__xludf.DUMMYFUNCTION("""COMPUTED_VALUE"""),"-35.45
(-3.12%)")</f>
        <v>-35.45
(-3.12%)</v>
      </c>
      <c r="I54" s="2">
        <f>IFERROR(__xludf.DUMMYFUNCTION("""COMPUTED_VALUE"""),1550.0)</f>
        <v>1550</v>
      </c>
      <c r="J54" s="1">
        <f>IFERROR(__xludf.DUMMYFUNCTION("""COMPUTED_VALUE"""),-600.0)</f>
        <v>-600</v>
      </c>
      <c r="K54" s="2">
        <f>IFERROR(__xludf.DUMMYFUNCTION("""COMPUTED_VALUE"""),35050.0)</f>
        <v>35050</v>
      </c>
    </row>
    <row r="55">
      <c r="A55" s="2">
        <f>IFERROR(__xludf.DUMMYFUNCTION("""COMPUTED_VALUE"""),1965200.0)</f>
        <v>1965200</v>
      </c>
      <c r="B55" s="2">
        <f>IFERROR(__xludf.DUMMYFUNCTION("""COMPUTED_VALUE"""),-432150.0)</f>
        <v>-432150</v>
      </c>
      <c r="C55" s="2">
        <f>IFERROR(__xludf.DUMMYFUNCTION("""COMPUTED_VALUE"""),4414850.0)</f>
        <v>4414850</v>
      </c>
      <c r="D55" s="1" t="str">
        <f>IFERROR(__xludf.DUMMYFUNCTION("""COMPUTED_VALUE"""),"-0.70
(-45.16%)")</f>
        <v>-0.70
(-45.16%)</v>
      </c>
      <c r="E55" s="1">
        <f>IFERROR(__xludf.DUMMYFUNCTION("""COMPUTED_VALUE"""),0.85)</f>
        <v>0.85</v>
      </c>
      <c r="F55" s="1">
        <f>IFERROR(__xludf.DUMMYFUNCTION("""COMPUTED_VALUE"""),16900.0)</f>
        <v>16900</v>
      </c>
      <c r="G55" s="3">
        <f>IFERROR(__xludf.DUMMYFUNCTION("""COMPUTED_VALUE"""),1137.45)</f>
        <v>1137.45</v>
      </c>
      <c r="H55" s="1" t="str">
        <f>IFERROR(__xludf.DUMMYFUNCTION("""COMPUTED_VALUE"""),"-18.15
(-1.57%)")</f>
        <v>-18.15
(-1.57%)</v>
      </c>
      <c r="I55" s="2">
        <f>IFERROR(__xludf.DUMMYFUNCTION("""COMPUTED_VALUE"""),2250.0)</f>
        <v>2250</v>
      </c>
      <c r="J55" s="2">
        <f>IFERROR(__xludf.DUMMYFUNCTION("""COMPUTED_VALUE"""),-1100.0)</f>
        <v>-1100</v>
      </c>
      <c r="K55" s="2">
        <f>IFERROR(__xludf.DUMMYFUNCTION("""COMPUTED_VALUE"""),17650.0)</f>
        <v>17650</v>
      </c>
    </row>
    <row r="56">
      <c r="A56" s="2">
        <f>IFERROR(__xludf.DUMMYFUNCTION("""COMPUTED_VALUE"""),280700.0)</f>
        <v>280700</v>
      </c>
      <c r="B56" s="2">
        <f>IFERROR(__xludf.DUMMYFUNCTION("""COMPUTED_VALUE"""),-20400.0)</f>
        <v>-20400</v>
      </c>
      <c r="C56" s="2">
        <f>IFERROR(__xludf.DUMMYFUNCTION("""COMPUTED_VALUE"""),851250.0)</f>
        <v>851250</v>
      </c>
      <c r="D56" s="1" t="str">
        <f>IFERROR(__xludf.DUMMYFUNCTION("""COMPUTED_VALUE"""),"-0.50
(-35.71%)")</f>
        <v>-0.50
(-35.71%)</v>
      </c>
      <c r="E56" s="1">
        <f>IFERROR(__xludf.DUMMYFUNCTION("""COMPUTED_VALUE"""),0.9)</f>
        <v>0.9</v>
      </c>
      <c r="F56" s="1">
        <f>IFERROR(__xludf.DUMMYFUNCTION("""COMPUTED_VALUE"""),16950.0)</f>
        <v>16950</v>
      </c>
      <c r="G56" s="3">
        <f>IFERROR(__xludf.DUMMYFUNCTION("""COMPUTED_VALUE"""),1214.95)</f>
        <v>1214.95</v>
      </c>
      <c r="H56" s="1" t="str">
        <f>IFERROR(__xludf.DUMMYFUNCTION("""COMPUTED_VALUE"""),"-")</f>
        <v>-</v>
      </c>
      <c r="I56" s="1" t="str">
        <f>IFERROR(__xludf.DUMMYFUNCTION("""COMPUTED_VALUE"""),"-")</f>
        <v>-</v>
      </c>
      <c r="J56" s="1">
        <f>IFERROR(__xludf.DUMMYFUNCTION("""COMPUTED_VALUE"""),-200.0)</f>
        <v>-200</v>
      </c>
      <c r="K56" s="1">
        <f>IFERROR(__xludf.DUMMYFUNCTION("""COMPUTED_VALUE"""),3.0)</f>
        <v>3</v>
      </c>
    </row>
    <row r="57">
      <c r="A57" s="2">
        <f>IFERROR(__xludf.DUMMYFUNCTION("""COMPUTED_VALUE"""),4042100.0)</f>
        <v>4042100</v>
      </c>
      <c r="B57" s="2">
        <f>IFERROR(__xludf.DUMMYFUNCTION("""COMPUTED_VALUE"""),-838650.0)</f>
        <v>-838650</v>
      </c>
      <c r="C57" s="2">
        <f>IFERROR(__xludf.DUMMYFUNCTION("""COMPUTED_VALUE"""),9838200.0)</f>
        <v>9838200</v>
      </c>
      <c r="D57" s="1" t="str">
        <f>IFERROR(__xludf.DUMMYFUNCTION("""COMPUTED_VALUE"""),"-0.70
(-46.67%)")</f>
        <v>-0.70
(-46.67%)</v>
      </c>
      <c r="E57" s="1">
        <f>IFERROR(__xludf.DUMMYFUNCTION("""COMPUTED_VALUE"""),0.8)</f>
        <v>0.8</v>
      </c>
      <c r="F57" s="1">
        <f>IFERROR(__xludf.DUMMYFUNCTION("""COMPUTED_VALUE"""),17000.0)</f>
        <v>17000</v>
      </c>
      <c r="G57" s="2">
        <f>IFERROR(__xludf.DUMMYFUNCTION("""COMPUTED_VALUE"""),1265.0)</f>
        <v>1265</v>
      </c>
      <c r="H57" s="1" t="str">
        <f>IFERROR(__xludf.DUMMYFUNCTION("""COMPUTED_VALUE"""),"9.50
(0.76%)")</f>
        <v>9.50
(0.76%)</v>
      </c>
      <c r="I57" s="2">
        <f>IFERROR(__xludf.DUMMYFUNCTION("""COMPUTED_VALUE"""),11350.0)</f>
        <v>11350</v>
      </c>
      <c r="J57" s="2">
        <f>IFERROR(__xludf.DUMMYFUNCTION("""COMPUTED_VALUE"""),-7800.0)</f>
        <v>-7800</v>
      </c>
      <c r="K57" s="2">
        <f>IFERROR(__xludf.DUMMYFUNCTION("""COMPUTED_VALUE"""),84750.0)</f>
        <v>84750</v>
      </c>
    </row>
    <row r="58">
      <c r="A58" s="2">
        <f>IFERROR(__xludf.DUMMYFUNCTION("""COMPUTED_VALUE"""),328900.0)</f>
        <v>328900</v>
      </c>
      <c r="B58" s="2">
        <f>IFERROR(__xludf.DUMMYFUNCTION("""COMPUTED_VALUE"""),-28550.0)</f>
        <v>-28550</v>
      </c>
      <c r="C58" s="2">
        <f>IFERROR(__xludf.DUMMYFUNCTION("""COMPUTED_VALUE"""),862600.0)</f>
        <v>862600</v>
      </c>
      <c r="D58" s="1" t="str">
        <f>IFERROR(__xludf.DUMMYFUNCTION("""COMPUTED_VALUE"""),"-0.55
(-42.31%)")</f>
        <v>-0.55
(-42.31%)</v>
      </c>
      <c r="E58" s="1">
        <f>IFERROR(__xludf.DUMMYFUNCTION("""COMPUTED_VALUE"""),0.75)</f>
        <v>0.75</v>
      </c>
      <c r="F58" s="1">
        <f>IFERROR(__xludf.DUMMYFUNCTION("""COMPUTED_VALUE"""),17050.0)</f>
        <v>17050</v>
      </c>
      <c r="G58" s="2">
        <f>IFERROR(__xludf.DUMMYFUNCTION("""COMPUTED_VALUE"""),1277.0)</f>
        <v>1277</v>
      </c>
      <c r="H58" s="1" t="str">
        <f>IFERROR(__xludf.DUMMYFUNCTION("""COMPUTED_VALUE"""),"-3.00
(-0.23%)")</f>
        <v>-3.00
(-0.23%)</v>
      </c>
      <c r="I58" s="1">
        <f>IFERROR(__xludf.DUMMYFUNCTION("""COMPUTED_VALUE"""),100.0)</f>
        <v>100</v>
      </c>
      <c r="J58" s="1" t="str">
        <f>IFERROR(__xludf.DUMMYFUNCTION("""COMPUTED_VALUE"""),"-")</f>
        <v>-</v>
      </c>
      <c r="K58" s="2">
        <f>IFERROR(__xludf.DUMMYFUNCTION("""COMPUTED_VALUE"""),3750.0)</f>
        <v>3750</v>
      </c>
    </row>
    <row r="59">
      <c r="A59" s="2">
        <f>IFERROR(__xludf.DUMMYFUNCTION("""COMPUTED_VALUE"""),1161250.0)</f>
        <v>1161250</v>
      </c>
      <c r="B59" s="2">
        <f>IFERROR(__xludf.DUMMYFUNCTION("""COMPUTED_VALUE"""),-486250.0)</f>
        <v>-486250</v>
      </c>
      <c r="C59" s="2">
        <f>IFERROR(__xludf.DUMMYFUNCTION("""COMPUTED_VALUE"""),2503050.0)</f>
        <v>2503050</v>
      </c>
      <c r="D59" s="1" t="str">
        <f>IFERROR(__xludf.DUMMYFUNCTION("""COMPUTED_VALUE"""),"-0.55
(-40.74%)")</f>
        <v>-0.55
(-40.74%)</v>
      </c>
      <c r="E59" s="1">
        <f>IFERROR(__xludf.DUMMYFUNCTION("""COMPUTED_VALUE"""),0.8)</f>
        <v>0.8</v>
      </c>
      <c r="F59" s="1">
        <f>IFERROR(__xludf.DUMMYFUNCTION("""COMPUTED_VALUE"""),17100.0)</f>
        <v>17100</v>
      </c>
      <c r="G59" s="2">
        <f>IFERROR(__xludf.DUMMYFUNCTION("""COMPUTED_VALUE"""),1350.0)</f>
        <v>1350</v>
      </c>
      <c r="H59" s="1" t="str">
        <f>IFERROR(__xludf.DUMMYFUNCTION("""COMPUTED_VALUE"""),"-1.00
(-0.07%)")</f>
        <v>-1.00
(-0.07%)</v>
      </c>
      <c r="I59" s="1">
        <f>IFERROR(__xludf.DUMMYFUNCTION("""COMPUTED_VALUE"""),550.0)</f>
        <v>550</v>
      </c>
      <c r="J59" s="1">
        <f>IFERROR(__xludf.DUMMYFUNCTION("""COMPUTED_VALUE"""),-250.0)</f>
        <v>-250</v>
      </c>
      <c r="K59" s="2">
        <f>IFERROR(__xludf.DUMMYFUNCTION("""COMPUTED_VALUE"""),5450.0)</f>
        <v>5450</v>
      </c>
    </row>
    <row r="60">
      <c r="A60" s="2">
        <f>IFERROR(__xludf.DUMMYFUNCTION("""COMPUTED_VALUE"""),167550.0)</f>
        <v>167550</v>
      </c>
      <c r="B60" s="2">
        <f>IFERROR(__xludf.DUMMYFUNCTION("""COMPUTED_VALUE"""),-18900.0)</f>
        <v>-18900</v>
      </c>
      <c r="C60" s="2">
        <f>IFERROR(__xludf.DUMMYFUNCTION("""COMPUTED_VALUE"""),843350.0)</f>
        <v>843350</v>
      </c>
      <c r="D60" s="1" t="str">
        <f>IFERROR(__xludf.DUMMYFUNCTION("""COMPUTED_VALUE"""),"-0.35
(-28.00%)")</f>
        <v>-0.35
(-28.00%)</v>
      </c>
      <c r="E60" s="1">
        <f>IFERROR(__xludf.DUMMYFUNCTION("""COMPUTED_VALUE"""),0.9)</f>
        <v>0.9</v>
      </c>
      <c r="F60" s="1">
        <f>IFERROR(__xludf.DUMMYFUNCTION("""COMPUTED_VALUE"""),17150.0)</f>
        <v>17150</v>
      </c>
      <c r="G60" s="2">
        <f>IFERROR(__xludf.DUMMYFUNCTION("""COMPUTED_VALUE"""),1394.0)</f>
        <v>1394</v>
      </c>
      <c r="H60" s="1" t="str">
        <f>IFERROR(__xludf.DUMMYFUNCTION("""COMPUTED_VALUE"""),"526.95
(60.78%)")</f>
        <v>526.95
(60.78%)</v>
      </c>
      <c r="I60" s="1">
        <f>IFERROR(__xludf.DUMMYFUNCTION("""COMPUTED_VALUE"""),50.0)</f>
        <v>50</v>
      </c>
      <c r="J60" s="1" t="str">
        <f>IFERROR(__xludf.DUMMYFUNCTION("""COMPUTED_VALUE"""),"-")</f>
        <v>-</v>
      </c>
      <c r="K60" s="1">
        <f>IFERROR(__xludf.DUMMYFUNCTION("""COMPUTED_VALUE"""),750.0)</f>
        <v>750</v>
      </c>
    </row>
    <row r="61">
      <c r="A61" s="2">
        <f>IFERROR(__xludf.DUMMYFUNCTION("""COMPUTED_VALUE"""),1091350.0)</f>
        <v>1091350</v>
      </c>
      <c r="B61" s="2">
        <f>IFERROR(__xludf.DUMMYFUNCTION("""COMPUTED_VALUE"""),-307050.0)</f>
        <v>-307050</v>
      </c>
      <c r="C61" s="2">
        <f>IFERROR(__xludf.DUMMYFUNCTION("""COMPUTED_VALUE"""),1388400.0)</f>
        <v>1388400</v>
      </c>
      <c r="D61" s="1" t="str">
        <f>IFERROR(__xludf.DUMMYFUNCTION("""COMPUTED_VALUE"""),"-0.55
(-42.31%)")</f>
        <v>-0.55
(-42.31%)</v>
      </c>
      <c r="E61" s="1">
        <f>IFERROR(__xludf.DUMMYFUNCTION("""COMPUTED_VALUE"""),0.75)</f>
        <v>0.75</v>
      </c>
      <c r="F61" s="1">
        <f>IFERROR(__xludf.DUMMYFUNCTION("""COMPUTED_VALUE"""),17200.0)</f>
        <v>17200</v>
      </c>
      <c r="G61" s="2">
        <f>IFERROR(__xludf.DUMMYFUNCTION("""COMPUTED_VALUE"""),1450.0)</f>
        <v>1450</v>
      </c>
      <c r="H61" s="1" t="str">
        <f>IFERROR(__xludf.DUMMYFUNCTION("""COMPUTED_VALUE"""),"9.50
(0.66%)")</f>
        <v>9.50
(0.66%)</v>
      </c>
      <c r="I61" s="1">
        <f>IFERROR(__xludf.DUMMYFUNCTION("""COMPUTED_VALUE"""),850.0)</f>
        <v>850</v>
      </c>
      <c r="J61" s="1">
        <f>IFERROR(__xludf.DUMMYFUNCTION("""COMPUTED_VALUE"""),-400.0)</f>
        <v>-400</v>
      </c>
      <c r="K61" s="2">
        <f>IFERROR(__xludf.DUMMYFUNCTION("""COMPUTED_VALUE"""),15650.0)</f>
        <v>15650</v>
      </c>
    </row>
    <row r="62">
      <c r="A62" s="2">
        <f>IFERROR(__xludf.DUMMYFUNCTION("""COMPUTED_VALUE"""),339200.0)</f>
        <v>339200</v>
      </c>
      <c r="B62" s="2">
        <f>IFERROR(__xludf.DUMMYFUNCTION("""COMPUTED_VALUE"""),-31100.0)</f>
        <v>-31100</v>
      </c>
      <c r="C62" s="2">
        <f>IFERROR(__xludf.DUMMYFUNCTION("""COMPUTED_VALUE"""),293900.0)</f>
        <v>293900</v>
      </c>
      <c r="D62" s="1" t="str">
        <f>IFERROR(__xludf.DUMMYFUNCTION("""COMPUTED_VALUE"""),"-0.50
(-37.04%)")</f>
        <v>-0.50
(-37.04%)</v>
      </c>
      <c r="E62" s="1">
        <f>IFERROR(__xludf.DUMMYFUNCTION("""COMPUTED_VALUE"""),0.85)</f>
        <v>0.85</v>
      </c>
      <c r="F62" s="1">
        <f>IFERROR(__xludf.DUMMYFUNCTION("""COMPUTED_VALUE"""),17250.0)</f>
        <v>17250</v>
      </c>
      <c r="G62" s="3">
        <f>IFERROR(__xludf.DUMMYFUNCTION("""COMPUTED_VALUE"""),1539.75)</f>
        <v>1539.75</v>
      </c>
      <c r="H62" s="1" t="str">
        <f>IFERROR(__xludf.DUMMYFUNCTION("""COMPUTED_VALUE"""),"-")</f>
        <v>-</v>
      </c>
      <c r="I62" s="1" t="str">
        <f>IFERROR(__xludf.DUMMYFUNCTION("""COMPUTED_VALUE"""),"-")</f>
        <v>-</v>
      </c>
      <c r="J62" s="1" t="str">
        <f>IFERROR(__xludf.DUMMYFUNCTION("""COMPUTED_VALUE"""),"-")</f>
        <v>-</v>
      </c>
      <c r="K62" s="1">
        <f>IFERROR(__xludf.DUMMYFUNCTION("""COMPUTED_VALUE"""),1.0)</f>
        <v>1</v>
      </c>
    </row>
    <row r="63">
      <c r="A63" s="2">
        <f>IFERROR(__xludf.DUMMYFUNCTION("""COMPUTED_VALUE"""),615800.0)</f>
        <v>615800</v>
      </c>
      <c r="B63" s="2">
        <f>IFERROR(__xludf.DUMMYFUNCTION("""COMPUTED_VALUE"""),-102500.0)</f>
        <v>-102500</v>
      </c>
      <c r="C63" s="2">
        <f>IFERROR(__xludf.DUMMYFUNCTION("""COMPUTED_VALUE"""),638250.0)</f>
        <v>638250</v>
      </c>
      <c r="D63" s="1" t="str">
        <f>IFERROR(__xludf.DUMMYFUNCTION("""COMPUTED_VALUE"""),"-0.50
(-40.00%)")</f>
        <v>-0.50
(-40.00%)</v>
      </c>
      <c r="E63" s="1">
        <f>IFERROR(__xludf.DUMMYFUNCTION("""COMPUTED_VALUE"""),0.75)</f>
        <v>0.75</v>
      </c>
      <c r="F63" s="1">
        <f>IFERROR(__xludf.DUMMYFUNCTION("""COMPUTED_VALUE"""),17300.0)</f>
        <v>17300</v>
      </c>
      <c r="G63" s="3">
        <f>IFERROR(__xludf.DUMMYFUNCTION("""COMPUTED_VALUE"""),1534.4)</f>
        <v>1534.4</v>
      </c>
      <c r="H63" s="1" t="str">
        <f>IFERROR(__xludf.DUMMYFUNCTION("""COMPUTED_VALUE"""),"69.40
(4.74%)")</f>
        <v>69.40
(4.74%)</v>
      </c>
      <c r="I63" s="1">
        <f>IFERROR(__xludf.DUMMYFUNCTION("""COMPUTED_VALUE"""),350.0)</f>
        <v>350</v>
      </c>
      <c r="J63" s="1">
        <f>IFERROR(__xludf.DUMMYFUNCTION("""COMPUTED_VALUE"""),-200.0)</f>
        <v>-200</v>
      </c>
      <c r="K63" s="2">
        <f>IFERROR(__xludf.DUMMYFUNCTION("""COMPUTED_VALUE"""),1700.0)</f>
        <v>1700</v>
      </c>
    </row>
    <row r="64">
      <c r="A64" s="2">
        <f>IFERROR(__xludf.DUMMYFUNCTION("""COMPUTED_VALUE"""),420450.0)</f>
        <v>420450</v>
      </c>
      <c r="B64" s="2">
        <f>IFERROR(__xludf.DUMMYFUNCTION("""COMPUTED_VALUE"""),-93050.0)</f>
        <v>-93050</v>
      </c>
      <c r="C64" s="2">
        <f>IFERROR(__xludf.DUMMYFUNCTION("""COMPUTED_VALUE"""),432700.0)</f>
        <v>432700</v>
      </c>
      <c r="D64" s="1" t="str">
        <f>IFERROR(__xludf.DUMMYFUNCTION("""COMPUTED_VALUE"""),"-0.55
(-42.31%)")</f>
        <v>-0.55
(-42.31%)</v>
      </c>
      <c r="E64" s="1">
        <f>IFERROR(__xludf.DUMMYFUNCTION("""COMPUTED_VALUE"""),0.75)</f>
        <v>0.75</v>
      </c>
      <c r="F64" s="1">
        <f>IFERROR(__xludf.DUMMYFUNCTION("""COMPUTED_VALUE"""),17350.0)</f>
        <v>17350</v>
      </c>
      <c r="G64" s="1">
        <f>IFERROR(__xludf.DUMMYFUNCTION("""COMPUTED_VALUE"""),952.75)</f>
        <v>952.75</v>
      </c>
      <c r="H64" s="1" t="str">
        <f>IFERROR(__xludf.DUMMYFUNCTION("""COMPUTED_VALUE"""),"-")</f>
        <v>-</v>
      </c>
      <c r="I64" s="1" t="str">
        <f>IFERROR(__xludf.DUMMYFUNCTION("""COMPUTED_VALUE"""),"-")</f>
        <v>-</v>
      </c>
      <c r="J64" s="1" t="str">
        <f>IFERROR(__xludf.DUMMYFUNCTION("""COMPUTED_VALUE"""),"-")</f>
        <v>-</v>
      </c>
      <c r="K64" s="1">
        <f>IFERROR(__xludf.DUMMYFUNCTION("""COMPUTED_VALUE"""),300.0)</f>
        <v>300</v>
      </c>
    </row>
    <row r="65">
      <c r="A65" s="2">
        <f>IFERROR(__xludf.DUMMYFUNCTION("""COMPUTED_VALUE"""),517500.0)</f>
        <v>517500</v>
      </c>
      <c r="B65" s="2">
        <f>IFERROR(__xludf.DUMMYFUNCTION("""COMPUTED_VALUE"""),-82400.0)</f>
        <v>-82400</v>
      </c>
      <c r="C65" s="2">
        <f>IFERROR(__xludf.DUMMYFUNCTION("""COMPUTED_VALUE"""),860200.0)</f>
        <v>860200</v>
      </c>
      <c r="D65" s="1" t="str">
        <f>IFERROR(__xludf.DUMMYFUNCTION("""COMPUTED_VALUE"""),"-0.55
(-47.83%)")</f>
        <v>-0.55
(-47.83%)</v>
      </c>
      <c r="E65" s="1">
        <f>IFERROR(__xludf.DUMMYFUNCTION("""COMPUTED_VALUE"""),0.6)</f>
        <v>0.6</v>
      </c>
      <c r="F65" s="1">
        <f>IFERROR(__xludf.DUMMYFUNCTION("""COMPUTED_VALUE"""),17400.0)</f>
        <v>17400</v>
      </c>
      <c r="G65" s="2">
        <f>IFERROR(__xludf.DUMMYFUNCTION("""COMPUTED_VALUE"""),1685.0)</f>
        <v>1685</v>
      </c>
      <c r="H65" s="1" t="str">
        <f>IFERROR(__xludf.DUMMYFUNCTION("""COMPUTED_VALUE"""),"-")</f>
        <v>-</v>
      </c>
      <c r="I65" s="1" t="str">
        <f>IFERROR(__xludf.DUMMYFUNCTION("""COMPUTED_VALUE"""),"-")</f>
        <v>-</v>
      </c>
      <c r="J65" s="1">
        <f>IFERROR(__xludf.DUMMYFUNCTION("""COMPUTED_VALUE"""),-100.0)</f>
        <v>-100</v>
      </c>
      <c r="K65" s="1">
        <f>IFERROR(__xludf.DUMMYFUNCTION("""COMPUTED_VALUE"""),1.0)</f>
        <v>1</v>
      </c>
    </row>
    <row r="66">
      <c r="A66" s="2">
        <f>IFERROR(__xludf.DUMMYFUNCTION("""COMPUTED_VALUE"""),39750.0)</f>
        <v>39750</v>
      </c>
      <c r="B66" s="1">
        <f>IFERROR(__xludf.DUMMYFUNCTION("""COMPUTED_VALUE"""),750.0)</f>
        <v>750</v>
      </c>
      <c r="C66" s="2">
        <f>IFERROR(__xludf.DUMMYFUNCTION("""COMPUTED_VALUE"""),89900.0)</f>
        <v>89900</v>
      </c>
      <c r="D66" s="1" t="str">
        <f>IFERROR(__xludf.DUMMYFUNCTION("""COMPUTED_VALUE"""),"-0.55
(-47.83%)")</f>
        <v>-0.55
(-47.83%)</v>
      </c>
      <c r="E66" s="1">
        <f>IFERROR(__xludf.DUMMYFUNCTION("""COMPUTED_VALUE"""),0.6)</f>
        <v>0.6</v>
      </c>
      <c r="F66" s="1">
        <f>IFERROR(__xludf.DUMMYFUNCTION("""COMPUTED_VALUE"""),17450.0)</f>
        <v>17450</v>
      </c>
      <c r="G66" s="3">
        <f>IFERROR(__xludf.DUMMYFUNCTION("""COMPUTED_VALUE"""),1166.2)</f>
        <v>1166.2</v>
      </c>
      <c r="H66" s="1" t="str">
        <f>IFERROR(__xludf.DUMMYFUNCTION("""COMPUTED_VALUE"""),"-")</f>
        <v>-</v>
      </c>
      <c r="I66" s="1" t="str">
        <f>IFERROR(__xludf.DUMMYFUNCTION("""COMPUTED_VALUE"""),"-")</f>
        <v>-</v>
      </c>
      <c r="J66" s="1" t="str">
        <f>IFERROR(__xludf.DUMMYFUNCTION("""COMPUTED_VALUE"""),"-")</f>
        <v>-</v>
      </c>
      <c r="K66" s="1">
        <f>IFERROR(__xludf.DUMMYFUNCTION("""COMPUTED_VALUE"""),1.0)</f>
        <v>1</v>
      </c>
    </row>
    <row r="67">
      <c r="A67" s="2">
        <f>IFERROR(__xludf.DUMMYFUNCTION("""COMPUTED_VALUE"""),1681550.0)</f>
        <v>1681550</v>
      </c>
      <c r="B67" s="2">
        <f>IFERROR(__xludf.DUMMYFUNCTION("""COMPUTED_VALUE"""),-890550.0)</f>
        <v>-890550</v>
      </c>
      <c r="C67" s="2">
        <f>IFERROR(__xludf.DUMMYFUNCTION("""COMPUTED_VALUE"""),4497850.0)</f>
        <v>4497850</v>
      </c>
      <c r="D67" s="1" t="str">
        <f>IFERROR(__xludf.DUMMYFUNCTION("""COMPUTED_VALUE"""),"-0.45
(-42.86%)")</f>
        <v>-0.45
(-42.86%)</v>
      </c>
      <c r="E67" s="1">
        <f>IFERROR(__xludf.DUMMYFUNCTION("""COMPUTED_VALUE"""),0.6)</f>
        <v>0.6</v>
      </c>
      <c r="F67" s="1">
        <f>IFERROR(__xludf.DUMMYFUNCTION("""COMPUTED_VALUE"""),17500.0)</f>
        <v>17500</v>
      </c>
      <c r="G67" s="3">
        <f>IFERROR(__xludf.DUMMYFUNCTION("""COMPUTED_VALUE"""),1770.1)</f>
        <v>1770.1</v>
      </c>
      <c r="H67" s="1" t="str">
        <f>IFERROR(__xludf.DUMMYFUNCTION("""COMPUTED_VALUE"""),"-19.90
(-1.11%)")</f>
        <v>-19.90
(-1.11%)</v>
      </c>
      <c r="I67" s="2">
        <f>IFERROR(__xludf.DUMMYFUNCTION("""COMPUTED_VALUE"""),2900.0)</f>
        <v>2900</v>
      </c>
      <c r="J67" s="2">
        <f>IFERROR(__xludf.DUMMYFUNCTION("""COMPUTED_VALUE"""),-2550.0)</f>
        <v>-2550</v>
      </c>
      <c r="K67" s="2">
        <f>IFERROR(__xludf.DUMMYFUNCTION("""COMPUTED_VALUE"""),25150.0)</f>
        <v>25150</v>
      </c>
    </row>
    <row r="68">
      <c r="A68" s="2">
        <f>IFERROR(__xludf.DUMMYFUNCTION("""COMPUTED_VALUE"""),22250.0)</f>
        <v>22250</v>
      </c>
      <c r="B68" s="2">
        <f>IFERROR(__xludf.DUMMYFUNCTION("""COMPUTED_VALUE"""),-5150.0)</f>
        <v>-5150</v>
      </c>
      <c r="C68" s="2">
        <f>IFERROR(__xludf.DUMMYFUNCTION("""COMPUTED_VALUE"""),295600.0)</f>
        <v>295600</v>
      </c>
      <c r="D68" s="1" t="str">
        <f>IFERROR(__xludf.DUMMYFUNCTION("""COMPUTED_VALUE"""),"-0.40
(-38.10%)")</f>
        <v>-0.40
(-38.10%)</v>
      </c>
      <c r="E68" s="1">
        <f>IFERROR(__xludf.DUMMYFUNCTION("""COMPUTED_VALUE"""),0.65)</f>
        <v>0.65</v>
      </c>
      <c r="F68" s="1">
        <f>IFERROR(__xludf.DUMMYFUNCTION("""COMPUTED_VALUE"""),17550.0)</f>
        <v>17550</v>
      </c>
      <c r="G68" s="3">
        <f>IFERROR(__xludf.DUMMYFUNCTION("""COMPUTED_VALUE"""),1785.2)</f>
        <v>1785.2</v>
      </c>
      <c r="H68" s="1" t="str">
        <f>IFERROR(__xludf.DUMMYFUNCTION("""COMPUTED_VALUE"""),"680.20
(61.56%)")</f>
        <v>680.20
(61.56%)</v>
      </c>
      <c r="I68" s="1">
        <f>IFERROR(__xludf.DUMMYFUNCTION("""COMPUTED_VALUE"""),400.0)</f>
        <v>400</v>
      </c>
      <c r="J68" s="1" t="str">
        <f>IFERROR(__xludf.DUMMYFUNCTION("""COMPUTED_VALUE"""),"-")</f>
        <v>-</v>
      </c>
      <c r="K68" s="1">
        <f>IFERROR(__xludf.DUMMYFUNCTION("""COMPUTED_VALUE"""),500.0)</f>
        <v>500</v>
      </c>
    </row>
    <row r="69">
      <c r="A69" s="2">
        <f>IFERROR(__xludf.DUMMYFUNCTION("""COMPUTED_VALUE"""),158050.0)</f>
        <v>158050</v>
      </c>
      <c r="B69" s="2">
        <f>IFERROR(__xludf.DUMMYFUNCTION("""COMPUTED_VALUE"""),-150900.0)</f>
        <v>-150900</v>
      </c>
      <c r="C69" s="2">
        <f>IFERROR(__xludf.DUMMYFUNCTION("""COMPUTED_VALUE"""),580750.0)</f>
        <v>580750</v>
      </c>
      <c r="D69" s="1" t="str">
        <f>IFERROR(__xludf.DUMMYFUNCTION("""COMPUTED_VALUE"""),"-0.50
(-47.62%)")</f>
        <v>-0.50
(-47.62%)</v>
      </c>
      <c r="E69" s="1">
        <f>IFERROR(__xludf.DUMMYFUNCTION("""COMPUTED_VALUE"""),0.55)</f>
        <v>0.55</v>
      </c>
      <c r="F69" s="1">
        <f>IFERROR(__xludf.DUMMYFUNCTION("""COMPUTED_VALUE"""),17600.0)</f>
        <v>17600</v>
      </c>
      <c r="G69" s="3">
        <f>IFERROR(__xludf.DUMMYFUNCTION("""COMPUTED_VALUE"""),1910.25)</f>
        <v>1910.25</v>
      </c>
      <c r="H69" s="1" t="str">
        <f>IFERROR(__xludf.DUMMYFUNCTION("""COMPUTED_VALUE"""),"-")</f>
        <v>-</v>
      </c>
      <c r="I69" s="1" t="str">
        <f>IFERROR(__xludf.DUMMYFUNCTION("""COMPUTED_VALUE"""),"-")</f>
        <v>-</v>
      </c>
      <c r="J69" s="1">
        <f>IFERROR(__xludf.DUMMYFUNCTION("""COMPUTED_VALUE"""),2.0)</f>
        <v>2</v>
      </c>
      <c r="K69" s="1">
        <f>IFERROR(__xludf.DUMMYFUNCTION("""COMPUTED_VALUE"""),3.0)</f>
        <v>3</v>
      </c>
    </row>
    <row r="70">
      <c r="A70" s="2">
        <f>IFERROR(__xludf.DUMMYFUNCTION("""COMPUTED_VALUE"""),38800.0)</f>
        <v>38800</v>
      </c>
      <c r="B70" s="2">
        <f>IFERROR(__xludf.DUMMYFUNCTION("""COMPUTED_VALUE"""),-21700.0)</f>
        <v>-21700</v>
      </c>
      <c r="C70" s="2">
        <f>IFERROR(__xludf.DUMMYFUNCTION("""COMPUTED_VALUE"""),182150.0)</f>
        <v>182150</v>
      </c>
      <c r="D70" s="1" t="str">
        <f>IFERROR(__xludf.DUMMYFUNCTION("""COMPUTED_VALUE"""),"-0.50
(-50.00%)")</f>
        <v>-0.50
(-50.00%)</v>
      </c>
      <c r="E70" s="1">
        <f>IFERROR(__xludf.DUMMYFUNCTION("""COMPUTED_VALUE"""),0.5)</f>
        <v>0.5</v>
      </c>
      <c r="F70" s="1">
        <f>IFERROR(__xludf.DUMMYFUNCTION("""COMPUTED_VALUE"""),17650.0)</f>
        <v>17650</v>
      </c>
      <c r="G70" s="3">
        <f>IFERROR(__xludf.DUMMYFUNCTION("""COMPUTED_VALUE"""),1885.65)</f>
        <v>1885.65</v>
      </c>
      <c r="H70" s="1" t="str">
        <f>IFERROR(__xludf.DUMMYFUNCTION("""COMPUTED_VALUE"""),"-")</f>
        <v>-</v>
      </c>
      <c r="I70" s="1" t="str">
        <f>IFERROR(__xludf.DUMMYFUNCTION("""COMPUTED_VALUE"""),"-")</f>
        <v>-</v>
      </c>
      <c r="J70" s="1">
        <f>IFERROR(__xludf.DUMMYFUNCTION("""COMPUTED_VALUE"""),1.0)</f>
        <v>1</v>
      </c>
      <c r="K70" s="1">
        <f>IFERROR(__xludf.DUMMYFUNCTION("""COMPUTED_VALUE"""),1.0)</f>
        <v>1</v>
      </c>
    </row>
    <row r="71">
      <c r="A71" s="2">
        <f>IFERROR(__xludf.DUMMYFUNCTION("""COMPUTED_VALUE"""),93800.0)</f>
        <v>93800</v>
      </c>
      <c r="B71" s="2">
        <f>IFERROR(__xludf.DUMMYFUNCTION("""COMPUTED_VALUE"""),-44850.0)</f>
        <v>-44850</v>
      </c>
      <c r="C71" s="2">
        <f>IFERROR(__xludf.DUMMYFUNCTION("""COMPUTED_VALUE"""),239250.0)</f>
        <v>239250</v>
      </c>
      <c r="D71" s="1" t="str">
        <f>IFERROR(__xludf.DUMMYFUNCTION("""COMPUTED_VALUE"""),"-0.45
(-47.37%)")</f>
        <v>-0.45
(-47.37%)</v>
      </c>
      <c r="E71" s="1">
        <f>IFERROR(__xludf.DUMMYFUNCTION("""COMPUTED_VALUE"""),0.5)</f>
        <v>0.5</v>
      </c>
      <c r="F71" s="1">
        <f>IFERROR(__xludf.DUMMYFUNCTION("""COMPUTED_VALUE"""),17700.0)</f>
        <v>17700</v>
      </c>
      <c r="G71" s="3">
        <f>IFERROR(__xludf.DUMMYFUNCTION("""COMPUTED_VALUE"""),1478.9)</f>
        <v>1478.9</v>
      </c>
      <c r="H71" s="1" t="str">
        <f>IFERROR(__xludf.DUMMYFUNCTION("""COMPUTED_VALUE"""),"-")</f>
        <v>-</v>
      </c>
      <c r="I71" s="1" t="str">
        <f>IFERROR(__xludf.DUMMYFUNCTION("""COMPUTED_VALUE"""),"-")</f>
        <v>-</v>
      </c>
      <c r="J71" s="1" t="str">
        <f>IFERROR(__xludf.DUMMYFUNCTION("""COMPUTED_VALUE"""),"-")</f>
        <v>-</v>
      </c>
      <c r="K71" s="1">
        <f>IFERROR(__xludf.DUMMYFUNCTION("""COMPUTED_VALUE"""),1.0)</f>
        <v>1</v>
      </c>
    </row>
    <row r="72">
      <c r="A72" s="2">
        <f>IFERROR(__xludf.DUMMYFUNCTION("""COMPUTED_VALUE"""),28050.0)</f>
        <v>28050</v>
      </c>
      <c r="B72" s="2">
        <f>IFERROR(__xludf.DUMMYFUNCTION("""COMPUTED_VALUE"""),-2500.0)</f>
        <v>-2500</v>
      </c>
      <c r="C72" s="2">
        <f>IFERROR(__xludf.DUMMYFUNCTION("""COMPUTED_VALUE"""),110800.0)</f>
        <v>110800</v>
      </c>
      <c r="D72" s="1" t="str">
        <f>IFERROR(__xludf.DUMMYFUNCTION("""COMPUTED_VALUE"""),"-0.40
(-42.11%)")</f>
        <v>-0.40
(-42.11%)</v>
      </c>
      <c r="E72" s="1">
        <f>IFERROR(__xludf.DUMMYFUNCTION("""COMPUTED_VALUE"""),0.55)</f>
        <v>0.55</v>
      </c>
      <c r="F72" s="1">
        <f>IFERROR(__xludf.DUMMYFUNCTION("""COMPUTED_VALUE"""),17750.0)</f>
        <v>17750</v>
      </c>
      <c r="G72" s="3">
        <f>IFERROR(__xludf.DUMMYFUNCTION("""COMPUTED_VALUE"""),2028.8)</f>
        <v>2028.8</v>
      </c>
      <c r="H72" s="1" t="str">
        <f>IFERROR(__xludf.DUMMYFUNCTION("""COMPUTED_VALUE"""),"-")</f>
        <v>-</v>
      </c>
      <c r="I72" s="1" t="str">
        <f>IFERROR(__xludf.DUMMYFUNCTION("""COMPUTED_VALUE"""),"-")</f>
        <v>-</v>
      </c>
      <c r="J72" s="1">
        <f>IFERROR(__xludf.DUMMYFUNCTION("""COMPUTED_VALUE"""),1.0)</f>
        <v>1</v>
      </c>
      <c r="K72" s="1">
        <f>IFERROR(__xludf.DUMMYFUNCTION("""COMPUTED_VALUE"""),1.0)</f>
        <v>1</v>
      </c>
    </row>
    <row r="73">
      <c r="A73" s="2">
        <f>IFERROR(__xludf.DUMMYFUNCTION("""COMPUTED_VALUE"""),154150.0)</f>
        <v>154150</v>
      </c>
      <c r="B73" s="2">
        <f>IFERROR(__xludf.DUMMYFUNCTION("""COMPUTED_VALUE"""),-52550.0)</f>
        <v>-52550</v>
      </c>
      <c r="C73" s="2">
        <f>IFERROR(__xludf.DUMMYFUNCTION("""COMPUTED_VALUE"""),227100.0)</f>
        <v>227100</v>
      </c>
      <c r="D73" s="1" t="str">
        <f>IFERROR(__xludf.DUMMYFUNCTION("""COMPUTED_VALUE"""),"-0.40
(-44.44%)")</f>
        <v>-0.40
(-44.44%)</v>
      </c>
      <c r="E73" s="1">
        <f>IFERROR(__xludf.DUMMYFUNCTION("""COMPUTED_VALUE"""),0.5)</f>
        <v>0.5</v>
      </c>
      <c r="F73" s="1">
        <f>IFERROR(__xludf.DUMMYFUNCTION("""COMPUTED_VALUE"""),17800.0)</f>
        <v>17800</v>
      </c>
      <c r="G73" s="3">
        <f>IFERROR(__xludf.DUMMYFUNCTION("""COMPUTED_VALUE"""),2150.7)</f>
        <v>2150.7</v>
      </c>
      <c r="H73" s="1" t="str">
        <f>IFERROR(__xludf.DUMMYFUNCTION("""COMPUTED_VALUE"""),"-")</f>
        <v>-</v>
      </c>
      <c r="I73" s="1" t="str">
        <f>IFERROR(__xludf.DUMMYFUNCTION("""COMPUTED_VALUE"""),"-")</f>
        <v>-</v>
      </c>
      <c r="J73" s="1" t="str">
        <f>IFERROR(__xludf.DUMMYFUNCTION("""COMPUTED_VALUE"""),"-")</f>
        <v>-</v>
      </c>
      <c r="K73" s="1">
        <f>IFERROR(__xludf.DUMMYFUNCTION("""COMPUTED_VALUE"""),350.0)</f>
        <v>350</v>
      </c>
    </row>
    <row r="74">
      <c r="A74" s="2">
        <f>IFERROR(__xludf.DUMMYFUNCTION("""COMPUTED_VALUE"""),11350.0)</f>
        <v>11350</v>
      </c>
      <c r="B74" s="2">
        <f>IFERROR(__xludf.DUMMYFUNCTION("""COMPUTED_VALUE"""),-2250.0)</f>
        <v>-2250</v>
      </c>
      <c r="C74" s="2">
        <f>IFERROR(__xludf.DUMMYFUNCTION("""COMPUTED_VALUE"""),188900.0)</f>
        <v>188900</v>
      </c>
      <c r="D74" s="1" t="str">
        <f>IFERROR(__xludf.DUMMYFUNCTION("""COMPUTED_VALUE"""),"-0.40
(-44.44%)")</f>
        <v>-0.40
(-44.44%)</v>
      </c>
      <c r="E74" s="1">
        <f>IFERROR(__xludf.DUMMYFUNCTION("""COMPUTED_VALUE"""),0.5)</f>
        <v>0.5</v>
      </c>
      <c r="F74" s="1">
        <f>IFERROR(__xludf.DUMMYFUNCTION("""COMPUTED_VALUE"""),17850.0)</f>
        <v>17850</v>
      </c>
      <c r="G74" s="2">
        <f>IFERROR(__xludf.DUMMYFUNCTION("""COMPUTED_VALUE"""),1571.0)</f>
        <v>1571</v>
      </c>
      <c r="H74" s="1" t="str">
        <f>IFERROR(__xludf.DUMMYFUNCTION("""COMPUTED_VALUE"""),"-")</f>
        <v>-</v>
      </c>
      <c r="I74" s="1" t="str">
        <f>IFERROR(__xludf.DUMMYFUNCTION("""COMPUTED_VALUE"""),"-")</f>
        <v>-</v>
      </c>
      <c r="J74" s="1" t="str">
        <f>IFERROR(__xludf.DUMMYFUNCTION("""COMPUTED_VALUE"""),"-")</f>
        <v>-</v>
      </c>
      <c r="K74" s="1">
        <f>IFERROR(__xludf.DUMMYFUNCTION("""COMPUTED_VALUE"""),100.0)</f>
        <v>100</v>
      </c>
    </row>
    <row r="75">
      <c r="A75" s="2">
        <f>IFERROR(__xludf.DUMMYFUNCTION("""COMPUTED_VALUE"""),43200.0)</f>
        <v>43200</v>
      </c>
      <c r="B75" s="2">
        <f>IFERROR(__xludf.DUMMYFUNCTION("""COMPUTED_VALUE"""),-5000.0)</f>
        <v>-5000</v>
      </c>
      <c r="C75" s="2">
        <f>IFERROR(__xludf.DUMMYFUNCTION("""COMPUTED_VALUE"""),80900.0)</f>
        <v>80900</v>
      </c>
      <c r="D75" s="1" t="str">
        <f>IFERROR(__xludf.DUMMYFUNCTION("""COMPUTED_VALUE"""),"-0.35
(-41.18%)")</f>
        <v>-0.35
(-41.18%)</v>
      </c>
      <c r="E75" s="1">
        <f>IFERROR(__xludf.DUMMYFUNCTION("""COMPUTED_VALUE"""),0.5)</f>
        <v>0.5</v>
      </c>
      <c r="F75" s="1">
        <f>IFERROR(__xludf.DUMMYFUNCTION("""COMPUTED_VALUE"""),17900.0)</f>
        <v>17900</v>
      </c>
      <c r="G75" s="1" t="str">
        <f>IFERROR(__xludf.DUMMYFUNCTION("""COMPUTED_VALUE"""),"-")</f>
        <v>-</v>
      </c>
      <c r="H75" s="1" t="str">
        <f>IFERROR(__xludf.DUMMYFUNCTION("""COMPUTED_VALUE"""),"-")</f>
        <v>-</v>
      </c>
      <c r="I75" s="1" t="str">
        <f>IFERROR(__xludf.DUMMYFUNCTION("""COMPUTED_VALUE"""),"-")</f>
        <v>-</v>
      </c>
      <c r="J75" s="1" t="str">
        <f>IFERROR(__xludf.DUMMYFUNCTION("""COMPUTED_VALUE"""),"-")</f>
        <v>-</v>
      </c>
      <c r="K75" s="1" t="str">
        <f>IFERROR(__xludf.DUMMYFUNCTION("""COMPUTED_VALUE"""),"-")</f>
        <v>-</v>
      </c>
    </row>
    <row r="76">
      <c r="A76" s="2">
        <f>IFERROR(__xludf.DUMMYFUNCTION("""COMPUTED_VALUE"""),10900.0)</f>
        <v>10900</v>
      </c>
      <c r="B76" s="2">
        <f>IFERROR(__xludf.DUMMYFUNCTION("""COMPUTED_VALUE"""),1600.0)</f>
        <v>1600</v>
      </c>
      <c r="C76" s="2">
        <f>IFERROR(__xludf.DUMMYFUNCTION("""COMPUTED_VALUE"""),78750.0)</f>
        <v>78750</v>
      </c>
      <c r="D76" s="1" t="str">
        <f>IFERROR(__xludf.DUMMYFUNCTION("""COMPUTED_VALUE"""),"-0.40
(-44.44%)")</f>
        <v>-0.40
(-44.44%)</v>
      </c>
      <c r="E76" s="1">
        <f>IFERROR(__xludf.DUMMYFUNCTION("""COMPUTED_VALUE"""),0.5)</f>
        <v>0.5</v>
      </c>
      <c r="F76" s="1">
        <f>IFERROR(__xludf.DUMMYFUNCTION("""COMPUTED_VALUE"""),17950.0)</f>
        <v>17950</v>
      </c>
      <c r="G76" s="3">
        <f>IFERROR(__xludf.DUMMYFUNCTION("""COMPUTED_VALUE"""),1710.35)</f>
        <v>1710.35</v>
      </c>
      <c r="H76" s="1" t="str">
        <f>IFERROR(__xludf.DUMMYFUNCTION("""COMPUTED_VALUE"""),"-")</f>
        <v>-</v>
      </c>
      <c r="I76" s="1" t="str">
        <f>IFERROR(__xludf.DUMMYFUNCTION("""COMPUTED_VALUE"""),"-")</f>
        <v>-</v>
      </c>
      <c r="J76" s="1" t="str">
        <f>IFERROR(__xludf.DUMMYFUNCTION("""COMPUTED_VALUE"""),"-")</f>
        <v>-</v>
      </c>
      <c r="K76" s="1">
        <f>IFERROR(__xludf.DUMMYFUNCTION("""COMPUTED_VALUE"""),100.0)</f>
        <v>100</v>
      </c>
    </row>
    <row r="77">
      <c r="A77" s="2">
        <f>IFERROR(__xludf.DUMMYFUNCTION("""COMPUTED_VALUE"""),1880650.0)</f>
        <v>1880650</v>
      </c>
      <c r="B77" s="2">
        <f>IFERROR(__xludf.DUMMYFUNCTION("""COMPUTED_VALUE"""),-258250.0)</f>
        <v>-258250</v>
      </c>
      <c r="C77" s="2">
        <f>IFERROR(__xludf.DUMMYFUNCTION("""COMPUTED_VALUE"""),1993050.0)</f>
        <v>1993050</v>
      </c>
      <c r="D77" s="1" t="str">
        <f>IFERROR(__xludf.DUMMYFUNCTION("""COMPUTED_VALUE"""),"-0.35
(-43.75%)")</f>
        <v>-0.35
(-43.75%)</v>
      </c>
      <c r="E77" s="1">
        <f>IFERROR(__xludf.DUMMYFUNCTION("""COMPUTED_VALUE"""),0.45)</f>
        <v>0.45</v>
      </c>
      <c r="F77" s="1">
        <f>IFERROR(__xludf.DUMMYFUNCTION("""COMPUTED_VALUE"""),18000.0)</f>
        <v>18000</v>
      </c>
      <c r="G77" s="2">
        <f>IFERROR(__xludf.DUMMYFUNCTION("""COMPUTED_VALUE"""),2265.0)</f>
        <v>2265</v>
      </c>
      <c r="H77" s="1" t="str">
        <f>IFERROR(__xludf.DUMMYFUNCTION("""COMPUTED_VALUE"""),"5.00
(0.22%)")</f>
        <v>5.00
(0.22%)</v>
      </c>
      <c r="I77" s="2">
        <f>IFERROR(__xludf.DUMMYFUNCTION("""COMPUTED_VALUE"""),1450.0)</f>
        <v>1450</v>
      </c>
      <c r="J77" s="2">
        <f>IFERROR(__xludf.DUMMYFUNCTION("""COMPUTED_VALUE"""),-1200.0)</f>
        <v>-1200</v>
      </c>
      <c r="K77" s="2">
        <f>IFERROR(__xludf.DUMMYFUNCTION("""COMPUTED_VALUE"""),16450.0)</f>
        <v>16450</v>
      </c>
    </row>
    <row r="78">
      <c r="A78" s="2">
        <f>IFERROR(__xludf.DUMMYFUNCTION("""COMPUTED_VALUE"""),8300.0)</f>
        <v>8300</v>
      </c>
      <c r="B78" s="1">
        <f>IFERROR(__xludf.DUMMYFUNCTION("""COMPUTED_VALUE"""),250.0)</f>
        <v>250</v>
      </c>
      <c r="C78" s="2">
        <f>IFERROR(__xludf.DUMMYFUNCTION("""COMPUTED_VALUE"""),72000.0)</f>
        <v>72000</v>
      </c>
      <c r="D78" s="1" t="str">
        <f>IFERROR(__xludf.DUMMYFUNCTION("""COMPUTED_VALUE"""),"-0.35
(-43.75%)")</f>
        <v>-0.35
(-43.75%)</v>
      </c>
      <c r="E78" s="1">
        <f>IFERROR(__xludf.DUMMYFUNCTION("""COMPUTED_VALUE"""),0.45)</f>
        <v>0.45</v>
      </c>
      <c r="F78" s="1">
        <f>IFERROR(__xludf.DUMMYFUNCTION("""COMPUTED_VALUE"""),18050.0)</f>
        <v>18050</v>
      </c>
      <c r="G78" s="1" t="str">
        <f>IFERROR(__xludf.DUMMYFUNCTION("""COMPUTED_VALUE"""),"-")</f>
        <v>-</v>
      </c>
      <c r="H78" s="1" t="str">
        <f>IFERROR(__xludf.DUMMYFUNCTION("""COMPUTED_VALUE"""),"-")</f>
        <v>-</v>
      </c>
      <c r="I78" s="1" t="str">
        <f>IFERROR(__xludf.DUMMYFUNCTION("""COMPUTED_VALUE"""),"-")</f>
        <v>-</v>
      </c>
      <c r="J78" s="1" t="str">
        <f>IFERROR(__xludf.DUMMYFUNCTION("""COMPUTED_VALUE"""),"-")</f>
        <v>-</v>
      </c>
      <c r="K78" s="1" t="str">
        <f>IFERROR(__xludf.DUMMYFUNCTION("""COMPUTED_VALUE"""),"-")</f>
        <v>-</v>
      </c>
    </row>
    <row r="79">
      <c r="A79" s="2">
        <f>IFERROR(__xludf.DUMMYFUNCTION("""COMPUTED_VALUE"""),19150.0)</f>
        <v>19150</v>
      </c>
      <c r="B79" s="1">
        <f>IFERROR(__xludf.DUMMYFUNCTION("""COMPUTED_VALUE"""),750.0)</f>
        <v>750</v>
      </c>
      <c r="C79" s="2">
        <f>IFERROR(__xludf.DUMMYFUNCTION("""COMPUTED_VALUE"""),45050.0)</f>
        <v>45050</v>
      </c>
      <c r="D79" s="1" t="str">
        <f>IFERROR(__xludf.DUMMYFUNCTION("""COMPUTED_VALUE"""),"-0.45
(-52.94%)")</f>
        <v>-0.45
(-52.94%)</v>
      </c>
      <c r="E79" s="1">
        <f>IFERROR(__xludf.DUMMYFUNCTION("""COMPUTED_VALUE"""),0.4)</f>
        <v>0.4</v>
      </c>
      <c r="F79" s="1">
        <f>IFERROR(__xludf.DUMMYFUNCTION("""COMPUTED_VALUE"""),18100.0)</f>
        <v>18100</v>
      </c>
      <c r="G79" s="3">
        <f>IFERROR(__xludf.DUMMYFUNCTION("""COMPUTED_VALUE"""),2305.25)</f>
        <v>2305.25</v>
      </c>
      <c r="H79" s="1" t="str">
        <f>IFERROR(__xludf.DUMMYFUNCTION("""COMPUTED_VALUE"""),"-")</f>
        <v>-</v>
      </c>
      <c r="I79" s="1" t="str">
        <f>IFERROR(__xludf.DUMMYFUNCTION("""COMPUTED_VALUE"""),"-")</f>
        <v>-</v>
      </c>
      <c r="J79" s="1" t="str">
        <f>IFERROR(__xludf.DUMMYFUNCTION("""COMPUTED_VALUE"""),"-")</f>
        <v>-</v>
      </c>
      <c r="K79" s="1">
        <f>IFERROR(__xludf.DUMMYFUNCTION("""COMPUTED_VALUE"""),100.0)</f>
        <v>100</v>
      </c>
    </row>
    <row r="80">
      <c r="A80" s="2">
        <f>IFERROR(__xludf.DUMMYFUNCTION("""COMPUTED_VALUE"""),5050.0)</f>
        <v>5050</v>
      </c>
      <c r="B80" s="1">
        <f>IFERROR(__xludf.DUMMYFUNCTION("""COMPUTED_VALUE"""),350.0)</f>
        <v>350</v>
      </c>
      <c r="C80" s="2">
        <f>IFERROR(__xludf.DUMMYFUNCTION("""COMPUTED_VALUE"""),114950.0)</f>
        <v>114950</v>
      </c>
      <c r="D80" s="1" t="str">
        <f>IFERROR(__xludf.DUMMYFUNCTION("""COMPUTED_VALUE"""),"-0.40
(-50.00%)")</f>
        <v>-0.40
(-50.00%)</v>
      </c>
      <c r="E80" s="1">
        <f>IFERROR(__xludf.DUMMYFUNCTION("""COMPUTED_VALUE"""),0.4)</f>
        <v>0.4</v>
      </c>
      <c r="F80" s="1">
        <f>IFERROR(__xludf.DUMMYFUNCTION("""COMPUTED_VALUE"""),18150.0)</f>
        <v>18150</v>
      </c>
      <c r="G80" s="1" t="str">
        <f>IFERROR(__xludf.DUMMYFUNCTION("""COMPUTED_VALUE"""),"-")</f>
        <v>-</v>
      </c>
      <c r="H80" s="1" t="str">
        <f>IFERROR(__xludf.DUMMYFUNCTION("""COMPUTED_VALUE"""),"-")</f>
        <v>-</v>
      </c>
      <c r="I80" s="1" t="str">
        <f>IFERROR(__xludf.DUMMYFUNCTION("""COMPUTED_VALUE"""),"-")</f>
        <v>-</v>
      </c>
      <c r="J80" s="1" t="str">
        <f>IFERROR(__xludf.DUMMYFUNCTION("""COMPUTED_VALUE"""),"-")</f>
        <v>-</v>
      </c>
      <c r="K80" s="1" t="str">
        <f>IFERROR(__xludf.DUMMYFUNCTION("""COMPUTED_VALUE"""),"-")</f>
        <v>-</v>
      </c>
    </row>
    <row r="81">
      <c r="A81" s="2">
        <f>IFERROR(__xludf.DUMMYFUNCTION("""COMPUTED_VALUE"""),30950.0)</f>
        <v>30950</v>
      </c>
      <c r="B81" s="2">
        <f>IFERROR(__xludf.DUMMYFUNCTION("""COMPUTED_VALUE"""),-1150.0)</f>
        <v>-1150</v>
      </c>
      <c r="C81" s="2">
        <f>IFERROR(__xludf.DUMMYFUNCTION("""COMPUTED_VALUE"""),340250.0)</f>
        <v>340250</v>
      </c>
      <c r="D81" s="1" t="str">
        <f>IFERROR(__xludf.DUMMYFUNCTION("""COMPUTED_VALUE"""),"-0.30
(-37.50%)")</f>
        <v>-0.30
(-37.50%)</v>
      </c>
      <c r="E81" s="1">
        <f>IFERROR(__xludf.DUMMYFUNCTION("""COMPUTED_VALUE"""),0.5)</f>
        <v>0.5</v>
      </c>
      <c r="F81" s="1">
        <f>IFERROR(__xludf.DUMMYFUNCTION("""COMPUTED_VALUE"""),18200.0)</f>
        <v>18200</v>
      </c>
      <c r="G81" s="3">
        <f>IFERROR(__xludf.DUMMYFUNCTION("""COMPUTED_VALUE"""),2412.5)</f>
        <v>2412.5</v>
      </c>
      <c r="H81" s="1" t="str">
        <f>IFERROR(__xludf.DUMMYFUNCTION("""COMPUTED_VALUE"""),"-")</f>
        <v>-</v>
      </c>
      <c r="I81" s="1" t="str">
        <f>IFERROR(__xludf.DUMMYFUNCTION("""COMPUTED_VALUE"""),"-")</f>
        <v>-</v>
      </c>
      <c r="J81" s="1" t="str">
        <f>IFERROR(__xludf.DUMMYFUNCTION("""COMPUTED_VALUE"""),"-")</f>
        <v>-</v>
      </c>
      <c r="K81" s="1">
        <f>IFERROR(__xludf.DUMMYFUNCTION("""COMPUTED_VALUE"""),50.0)</f>
        <v>50</v>
      </c>
    </row>
    <row r="82">
      <c r="A82" s="2">
        <f>IFERROR(__xludf.DUMMYFUNCTION("""COMPUTED_VALUE"""),4750.0)</f>
        <v>4750</v>
      </c>
      <c r="B82" s="2">
        <f>IFERROR(__xludf.DUMMYFUNCTION("""COMPUTED_VALUE"""),-1650.0)</f>
        <v>-1650</v>
      </c>
      <c r="C82" s="2">
        <f>IFERROR(__xludf.DUMMYFUNCTION("""COMPUTED_VALUE"""),51400.0)</f>
        <v>51400</v>
      </c>
      <c r="D82" s="1" t="str">
        <f>IFERROR(__xludf.DUMMYFUNCTION("""COMPUTED_VALUE"""),"-0.30
(-37.50%)")</f>
        <v>-0.30
(-37.50%)</v>
      </c>
      <c r="E82" s="1">
        <f>IFERROR(__xludf.DUMMYFUNCTION("""COMPUTED_VALUE"""),0.5)</f>
        <v>0.5</v>
      </c>
      <c r="F82" s="1">
        <f>IFERROR(__xludf.DUMMYFUNCTION("""COMPUTED_VALUE"""),18250.0)</f>
        <v>18250</v>
      </c>
      <c r="G82" s="3">
        <f>IFERROR(__xludf.DUMMYFUNCTION("""COMPUTED_VALUE"""),2455.8)</f>
        <v>2455.8</v>
      </c>
      <c r="H82" s="1" t="str">
        <f>IFERROR(__xludf.DUMMYFUNCTION("""COMPUTED_VALUE"""),"-")</f>
        <v>-</v>
      </c>
      <c r="I82" s="1" t="str">
        <f>IFERROR(__xludf.DUMMYFUNCTION("""COMPUTED_VALUE"""),"-")</f>
        <v>-</v>
      </c>
      <c r="J82" s="1" t="str">
        <f>IFERROR(__xludf.DUMMYFUNCTION("""COMPUTED_VALUE"""),"-")</f>
        <v>-</v>
      </c>
      <c r="K82" s="1">
        <f>IFERROR(__xludf.DUMMYFUNCTION("""COMPUTED_VALUE"""),50.0)</f>
        <v>50</v>
      </c>
    </row>
    <row r="83">
      <c r="A83" s="2">
        <f>IFERROR(__xludf.DUMMYFUNCTION("""COMPUTED_VALUE"""),26100.0)</f>
        <v>26100</v>
      </c>
      <c r="B83" s="1">
        <f>IFERROR(__xludf.DUMMYFUNCTION("""COMPUTED_VALUE"""),-350.0)</f>
        <v>-350</v>
      </c>
      <c r="C83" s="2">
        <f>IFERROR(__xludf.DUMMYFUNCTION("""COMPUTED_VALUE"""),15600.0)</f>
        <v>15600</v>
      </c>
      <c r="D83" s="1" t="str">
        <f>IFERROR(__xludf.DUMMYFUNCTION("""COMPUTED_VALUE"""),"-0.35
(-43.75%)")</f>
        <v>-0.35
(-43.75%)</v>
      </c>
      <c r="E83" s="1">
        <f>IFERROR(__xludf.DUMMYFUNCTION("""COMPUTED_VALUE"""),0.45)</f>
        <v>0.45</v>
      </c>
      <c r="F83" s="1">
        <f>IFERROR(__xludf.DUMMYFUNCTION("""COMPUTED_VALUE"""),18300.0)</f>
        <v>18300</v>
      </c>
      <c r="G83" s="1" t="str">
        <f>IFERROR(__xludf.DUMMYFUNCTION("""COMPUTED_VALUE"""),"-")</f>
        <v>-</v>
      </c>
      <c r="H83" s="1" t="str">
        <f>IFERROR(__xludf.DUMMYFUNCTION("""COMPUTED_VALUE"""),"-")</f>
        <v>-</v>
      </c>
      <c r="I83" s="1" t="str">
        <f>IFERROR(__xludf.DUMMYFUNCTION("""COMPUTED_VALUE"""),"-")</f>
        <v>-</v>
      </c>
      <c r="J83" s="1" t="str">
        <f>IFERROR(__xludf.DUMMYFUNCTION("""COMPUTED_VALUE"""),"-")</f>
        <v>-</v>
      </c>
      <c r="K83" s="1" t="str">
        <f>IFERROR(__xludf.DUMMYFUNCTION("""COMPUTED_VALUE"""),"-")</f>
        <v>-</v>
      </c>
    </row>
    <row r="84">
      <c r="A84" s="2">
        <f>IFERROR(__xludf.DUMMYFUNCTION("""COMPUTED_VALUE"""),8600.0)</f>
        <v>8600</v>
      </c>
      <c r="B84" s="2">
        <f>IFERROR(__xludf.DUMMYFUNCTION("""COMPUTED_VALUE"""),3400.0)</f>
        <v>3400</v>
      </c>
      <c r="C84" s="2">
        <f>IFERROR(__xludf.DUMMYFUNCTION("""COMPUTED_VALUE"""),404000.0)</f>
        <v>404000</v>
      </c>
      <c r="D84" s="1" t="str">
        <f>IFERROR(__xludf.DUMMYFUNCTION("""COMPUTED_VALUE"""),"-0.30
(-37.50%)")</f>
        <v>-0.30
(-37.50%)</v>
      </c>
      <c r="E84" s="1">
        <f>IFERROR(__xludf.DUMMYFUNCTION("""COMPUTED_VALUE"""),0.5)</f>
        <v>0.5</v>
      </c>
      <c r="F84" s="1">
        <f>IFERROR(__xludf.DUMMYFUNCTION("""COMPUTED_VALUE"""),18350.0)</f>
        <v>18350</v>
      </c>
      <c r="G84" s="3">
        <f>IFERROR(__xludf.DUMMYFUNCTION("""COMPUTED_VALUE"""),2611.15)</f>
        <v>2611.15</v>
      </c>
      <c r="H84" s="1" t="str">
        <f>IFERROR(__xludf.DUMMYFUNCTION("""COMPUTED_VALUE"""),"1508.15
(136.73%)")</f>
        <v>1508.15
(136.73%)</v>
      </c>
      <c r="I84" s="1">
        <f>IFERROR(__xludf.DUMMYFUNCTION("""COMPUTED_VALUE"""),200.0)</f>
        <v>200</v>
      </c>
      <c r="J84" s="1">
        <f>IFERROR(__xludf.DUMMYFUNCTION("""COMPUTED_VALUE"""),100.0)</f>
        <v>100</v>
      </c>
      <c r="K84" s="1">
        <f>IFERROR(__xludf.DUMMYFUNCTION("""COMPUTED_VALUE"""),100.0)</f>
        <v>100</v>
      </c>
    </row>
    <row r="85">
      <c r="A85" s="2">
        <f>IFERROR(__xludf.DUMMYFUNCTION("""COMPUTED_VALUE"""),6300.0)</f>
        <v>6300</v>
      </c>
      <c r="B85" s="2">
        <f>IFERROR(__xludf.DUMMYFUNCTION("""COMPUTED_VALUE"""),1150.0)</f>
        <v>1150</v>
      </c>
      <c r="C85" s="2">
        <f>IFERROR(__xludf.DUMMYFUNCTION("""COMPUTED_VALUE"""),16000.0)</f>
        <v>16000</v>
      </c>
      <c r="D85" s="1" t="str">
        <f>IFERROR(__xludf.DUMMYFUNCTION("""COMPUTED_VALUE"""),"-0.25
(-31.25%)")</f>
        <v>-0.25
(-31.25%)</v>
      </c>
      <c r="E85" s="1">
        <f>IFERROR(__xludf.DUMMYFUNCTION("""COMPUTED_VALUE"""),0.55)</f>
        <v>0.55</v>
      </c>
      <c r="F85" s="1">
        <f>IFERROR(__xludf.DUMMYFUNCTION("""COMPUTED_VALUE"""),18400.0)</f>
        <v>18400</v>
      </c>
      <c r="G85" s="2">
        <f>IFERROR(__xludf.DUMMYFUNCTION("""COMPUTED_VALUE"""),2011.0)</f>
        <v>2011</v>
      </c>
      <c r="H85" s="1" t="str">
        <f>IFERROR(__xludf.DUMMYFUNCTION("""COMPUTED_VALUE"""),"-")</f>
        <v>-</v>
      </c>
      <c r="I85" s="1" t="str">
        <f>IFERROR(__xludf.DUMMYFUNCTION("""COMPUTED_VALUE"""),"-")</f>
        <v>-</v>
      </c>
      <c r="J85" s="1" t="str">
        <f>IFERROR(__xludf.DUMMYFUNCTION("""COMPUTED_VALUE"""),"-")</f>
        <v>-</v>
      </c>
      <c r="K85" s="1">
        <f>IFERROR(__xludf.DUMMYFUNCTION("""COMPUTED_VALUE"""),50.0)</f>
        <v>50</v>
      </c>
    </row>
    <row r="86">
      <c r="A86" s="2">
        <f>IFERROR(__xludf.DUMMYFUNCTION("""COMPUTED_VALUE"""),25500.0)</f>
        <v>25500</v>
      </c>
      <c r="B86" s="2">
        <f>IFERROR(__xludf.DUMMYFUNCTION("""COMPUTED_VALUE"""),19600.0)</f>
        <v>19600</v>
      </c>
      <c r="C86" s="2">
        <f>IFERROR(__xludf.DUMMYFUNCTION("""COMPUTED_VALUE"""),130450.0)</f>
        <v>130450</v>
      </c>
      <c r="D86" s="1" t="str">
        <f>IFERROR(__xludf.DUMMYFUNCTION("""COMPUTED_VALUE"""),"-0.30
(-40.00%)")</f>
        <v>-0.30
(-40.00%)</v>
      </c>
      <c r="E86" s="1">
        <f>IFERROR(__xludf.DUMMYFUNCTION("""COMPUTED_VALUE"""),0.45)</f>
        <v>0.45</v>
      </c>
      <c r="F86" s="1">
        <f>IFERROR(__xludf.DUMMYFUNCTION("""COMPUTED_VALUE"""),18450.0)</f>
        <v>18450</v>
      </c>
      <c r="G86" s="1" t="str">
        <f>IFERROR(__xludf.DUMMYFUNCTION("""COMPUTED_VALUE"""),"-")</f>
        <v>-</v>
      </c>
      <c r="H86" s="1" t="str">
        <f>IFERROR(__xludf.DUMMYFUNCTION("""COMPUTED_VALUE"""),"-")</f>
        <v>-</v>
      </c>
      <c r="I86" s="1" t="str">
        <f>IFERROR(__xludf.DUMMYFUNCTION("""COMPUTED_VALUE"""),"-")</f>
        <v>-</v>
      </c>
      <c r="J86" s="1" t="str">
        <f>IFERROR(__xludf.DUMMYFUNCTION("""COMPUTED_VALUE"""),"-")</f>
        <v>-</v>
      </c>
      <c r="K86" s="1" t="str">
        <f>IFERROR(__xludf.DUMMYFUNCTION("""COMPUTED_VALUE"""),"-")</f>
        <v>-</v>
      </c>
    </row>
    <row r="87">
      <c r="A87" s="2">
        <f>IFERROR(__xludf.DUMMYFUNCTION("""COMPUTED_VALUE"""),964300.0)</f>
        <v>964300</v>
      </c>
      <c r="B87" s="2">
        <f>IFERROR(__xludf.DUMMYFUNCTION("""COMPUTED_VALUE"""),6350.0)</f>
        <v>6350</v>
      </c>
      <c r="C87" s="2">
        <f>IFERROR(__xludf.DUMMYFUNCTION("""COMPUTED_VALUE"""),815250.0)</f>
        <v>815250</v>
      </c>
      <c r="D87" s="1" t="str">
        <f>IFERROR(__xludf.DUMMYFUNCTION("""COMPUTED_VALUE"""),"-0.25
(-31.25%)")</f>
        <v>-0.25
(-31.25%)</v>
      </c>
      <c r="E87" s="1">
        <f>IFERROR(__xludf.DUMMYFUNCTION("""COMPUTED_VALUE"""),0.55)</f>
        <v>0.55</v>
      </c>
      <c r="F87" s="1">
        <f>IFERROR(__xludf.DUMMYFUNCTION("""COMPUTED_VALUE"""),18500.0)</f>
        <v>18500</v>
      </c>
      <c r="G87" s="2">
        <f>IFERROR(__xludf.DUMMYFUNCTION("""COMPUTED_VALUE"""),2720.0)</f>
        <v>2720</v>
      </c>
      <c r="H87" s="1" t="str">
        <f>IFERROR(__xludf.DUMMYFUNCTION("""COMPUTED_VALUE"""),"-")</f>
        <v>-</v>
      </c>
      <c r="I87" s="1" t="str">
        <f>IFERROR(__xludf.DUMMYFUNCTION("""COMPUTED_VALUE"""),"-")</f>
        <v>-</v>
      </c>
      <c r="J87" s="1">
        <f>IFERROR(__xludf.DUMMYFUNCTION("""COMPUTED_VALUE"""),100.0)</f>
        <v>100</v>
      </c>
      <c r="K87" s="1">
        <f>IFERROR(__xludf.DUMMYFUNCTION("""COMPUTED_VALUE"""),150.0)</f>
        <v>150</v>
      </c>
    </row>
    <row r="88">
      <c r="A88" s="2">
        <f>IFERROR(__xludf.DUMMYFUNCTION("""COMPUTED_VALUE"""),7050.0)</f>
        <v>7050</v>
      </c>
      <c r="B88" s="2">
        <f>IFERROR(__xludf.DUMMYFUNCTION("""COMPUTED_VALUE"""),2750.0)</f>
        <v>2750</v>
      </c>
      <c r="C88" s="2">
        <f>IFERROR(__xludf.DUMMYFUNCTION("""COMPUTED_VALUE"""),34750.0)</f>
        <v>34750</v>
      </c>
      <c r="D88" s="1" t="str">
        <f>IFERROR(__xludf.DUMMYFUNCTION("""COMPUTED_VALUE"""),"-0.30
(-37.50%)")</f>
        <v>-0.30
(-37.50%)</v>
      </c>
      <c r="E88" s="1">
        <f>IFERROR(__xludf.DUMMYFUNCTION("""COMPUTED_VALUE"""),0.5)</f>
        <v>0.5</v>
      </c>
      <c r="F88" s="1">
        <f>IFERROR(__xludf.DUMMYFUNCTION("""COMPUTED_VALUE"""),18550.0)</f>
        <v>18550</v>
      </c>
      <c r="G88" s="3">
        <f>IFERROR(__xludf.DUMMYFUNCTION("""COMPUTED_VALUE"""),2839.9)</f>
        <v>2839.9</v>
      </c>
      <c r="H88" s="1" t="str">
        <f>IFERROR(__xludf.DUMMYFUNCTION("""COMPUTED_VALUE"""),"1595.95
(128.30%)")</f>
        <v>1595.95
(128.30%)</v>
      </c>
      <c r="I88" s="1">
        <f>IFERROR(__xludf.DUMMYFUNCTION("""COMPUTED_VALUE"""),100.0)</f>
        <v>100</v>
      </c>
      <c r="J88" s="1" t="str">
        <f>IFERROR(__xludf.DUMMYFUNCTION("""COMPUTED_VALUE"""),"-")</f>
        <v>-</v>
      </c>
      <c r="K88" s="1" t="str">
        <f>IFERROR(__xludf.DUMMYFUNCTION("""COMPUTED_VALUE"""),"-")</f>
        <v>-</v>
      </c>
    </row>
    <row r="89">
      <c r="A89" s="2">
        <f>IFERROR(__xludf.DUMMYFUNCTION("""COMPUTED_VALUE"""),39500.0)</f>
        <v>39500</v>
      </c>
      <c r="B89" s="1">
        <f>IFERROR(__xludf.DUMMYFUNCTION("""COMPUTED_VALUE"""),-600.0)</f>
        <v>-600</v>
      </c>
      <c r="C89" s="2">
        <f>IFERROR(__xludf.DUMMYFUNCTION("""COMPUTED_VALUE"""),237050.0)</f>
        <v>237050</v>
      </c>
      <c r="D89" s="1" t="str">
        <f>IFERROR(__xludf.DUMMYFUNCTION("""COMPUTED_VALUE"""),"-0.30
(-37.50%)")</f>
        <v>-0.30
(-37.50%)</v>
      </c>
      <c r="E89" s="1">
        <f>IFERROR(__xludf.DUMMYFUNCTION("""COMPUTED_VALUE"""),0.5)</f>
        <v>0.5</v>
      </c>
      <c r="F89" s="1">
        <f>IFERROR(__xludf.DUMMYFUNCTION("""COMPUTED_VALUE"""),18600.0)</f>
        <v>18600</v>
      </c>
      <c r="G89" s="3">
        <f>IFERROR(__xludf.DUMMYFUNCTION("""COMPUTED_VALUE"""),2910.8)</f>
        <v>2910.8</v>
      </c>
      <c r="H89" s="1" t="str">
        <f>IFERROR(__xludf.DUMMYFUNCTION("""COMPUTED_VALUE"""),"-")</f>
        <v>-</v>
      </c>
      <c r="I89" s="1" t="str">
        <f>IFERROR(__xludf.DUMMYFUNCTION("""COMPUTED_VALUE"""),"-")</f>
        <v>-</v>
      </c>
      <c r="J89" s="1" t="str">
        <f>IFERROR(__xludf.DUMMYFUNCTION("""COMPUTED_VALUE"""),"-")</f>
        <v>-</v>
      </c>
      <c r="K89" s="1">
        <f>IFERROR(__xludf.DUMMYFUNCTION("""COMPUTED_VALUE"""),2.0)</f>
        <v>2</v>
      </c>
    </row>
    <row r="90">
      <c r="A90" s="2">
        <f>IFERROR(__xludf.DUMMYFUNCTION("""COMPUTED_VALUE"""),25450.0)</f>
        <v>25450</v>
      </c>
      <c r="B90" s="2">
        <f>IFERROR(__xludf.DUMMYFUNCTION("""COMPUTED_VALUE"""),-1000.0)</f>
        <v>-1000</v>
      </c>
      <c r="C90" s="2">
        <f>IFERROR(__xludf.DUMMYFUNCTION("""COMPUTED_VALUE"""),133850.0)</f>
        <v>133850</v>
      </c>
      <c r="D90" s="1" t="str">
        <f>IFERROR(__xludf.DUMMYFUNCTION("""COMPUTED_VALUE"""),"-0.30
(-42.86%)")</f>
        <v>-0.30
(-42.86%)</v>
      </c>
      <c r="E90" s="1">
        <f>IFERROR(__xludf.DUMMYFUNCTION("""COMPUTED_VALUE"""),0.4)</f>
        <v>0.4</v>
      </c>
      <c r="F90" s="1">
        <f>IFERROR(__xludf.DUMMYFUNCTION("""COMPUTED_VALUE"""),18650.0)</f>
        <v>18650</v>
      </c>
      <c r="G90" s="2">
        <f>IFERROR(__xludf.DUMMYFUNCTION("""COMPUTED_VALUE"""),2903.0)</f>
        <v>2903</v>
      </c>
      <c r="H90" s="1" t="str">
        <f>IFERROR(__xludf.DUMMYFUNCTION("""COMPUTED_VALUE"""),"-28.35
(-0.97%)")</f>
        <v>-28.35
(-0.97%)</v>
      </c>
      <c r="I90" s="1">
        <f>IFERROR(__xludf.DUMMYFUNCTION("""COMPUTED_VALUE"""),200.0)</f>
        <v>200</v>
      </c>
      <c r="J90" s="1">
        <f>IFERROR(__xludf.DUMMYFUNCTION("""COMPUTED_VALUE"""),100.0)</f>
        <v>100</v>
      </c>
      <c r="K90" s="1">
        <f>IFERROR(__xludf.DUMMYFUNCTION("""COMPUTED_VALUE"""),100.0)</f>
        <v>100</v>
      </c>
    </row>
    <row r="91">
      <c r="A91" s="2">
        <f>IFERROR(__xludf.DUMMYFUNCTION("""COMPUTED_VALUE"""),62950.0)</f>
        <v>62950</v>
      </c>
      <c r="B91" s="2">
        <f>IFERROR(__xludf.DUMMYFUNCTION("""COMPUTED_VALUE"""),-77100.0)</f>
        <v>-77100</v>
      </c>
      <c r="C91" s="2">
        <f>IFERROR(__xludf.DUMMYFUNCTION("""COMPUTED_VALUE"""),144350.0)</f>
        <v>144350</v>
      </c>
      <c r="D91" s="1" t="str">
        <f>IFERROR(__xludf.DUMMYFUNCTION("""COMPUTED_VALUE"""),"-0.30
(-37.50%)")</f>
        <v>-0.30
(-37.50%)</v>
      </c>
      <c r="E91" s="1">
        <f>IFERROR(__xludf.DUMMYFUNCTION("""COMPUTED_VALUE"""),0.5)</f>
        <v>0.5</v>
      </c>
      <c r="F91" s="1">
        <f>IFERROR(__xludf.DUMMYFUNCTION("""COMPUTED_VALUE"""),18700.0)</f>
        <v>18700</v>
      </c>
      <c r="G91" s="2">
        <f>IFERROR(__xludf.DUMMYFUNCTION("""COMPUTED_VALUE"""),2955.0)</f>
        <v>2955</v>
      </c>
      <c r="H91" s="1" t="str">
        <f>IFERROR(__xludf.DUMMYFUNCTION("""COMPUTED_VALUE"""),"1599.40
(117.98%)")</f>
        <v>1599.40
(117.98%)</v>
      </c>
      <c r="I91" s="1">
        <f>IFERROR(__xludf.DUMMYFUNCTION("""COMPUTED_VALUE"""),200.0)</f>
        <v>200</v>
      </c>
      <c r="J91" s="1">
        <f>IFERROR(__xludf.DUMMYFUNCTION("""COMPUTED_VALUE"""),100.0)</f>
        <v>100</v>
      </c>
      <c r="K91" s="1">
        <f>IFERROR(__xludf.DUMMYFUNCTION("""COMPUTED_VALUE"""),100.0)</f>
        <v>100</v>
      </c>
    </row>
    <row r="92">
      <c r="A92" s="2">
        <f>IFERROR(__xludf.DUMMYFUNCTION("""COMPUTED_VALUE"""),5350.0)</f>
        <v>5350</v>
      </c>
      <c r="B92" s="2">
        <f>IFERROR(__xludf.DUMMYFUNCTION("""COMPUTED_VALUE"""),-1200.0)</f>
        <v>-1200</v>
      </c>
      <c r="C92" s="2">
        <f>IFERROR(__xludf.DUMMYFUNCTION("""COMPUTED_VALUE"""),167350.0)</f>
        <v>167350</v>
      </c>
      <c r="D92" s="1" t="str">
        <f>IFERROR(__xludf.DUMMYFUNCTION("""COMPUTED_VALUE"""),"-0.25
(-31.25%)")</f>
        <v>-0.25
(-31.25%)</v>
      </c>
      <c r="E92" s="1">
        <f>IFERROR(__xludf.DUMMYFUNCTION("""COMPUTED_VALUE"""),0.55)</f>
        <v>0.55</v>
      </c>
      <c r="F92" s="1">
        <f>IFERROR(__xludf.DUMMYFUNCTION("""COMPUTED_VALUE"""),18750.0)</f>
        <v>18750</v>
      </c>
      <c r="G92" s="3">
        <f>IFERROR(__xludf.DUMMYFUNCTION("""COMPUTED_VALUE"""),3012.85)</f>
        <v>3012.85</v>
      </c>
      <c r="H92" s="1" t="str">
        <f>IFERROR(__xludf.DUMMYFUNCTION("""COMPUTED_VALUE"""),"-")</f>
        <v>-</v>
      </c>
      <c r="I92" s="1" t="str">
        <f>IFERROR(__xludf.DUMMYFUNCTION("""COMPUTED_VALUE"""),"-")</f>
        <v>-</v>
      </c>
      <c r="J92" s="1" t="str">
        <f>IFERROR(__xludf.DUMMYFUNCTION("""COMPUTED_VALUE"""),"-")</f>
        <v>-</v>
      </c>
      <c r="K92" s="1" t="str">
        <f>IFERROR(__xludf.DUMMYFUNCTION("""COMPUTED_VALUE"""),"-")</f>
        <v>-</v>
      </c>
    </row>
    <row r="93">
      <c r="A93" s="2">
        <f>IFERROR(__xludf.DUMMYFUNCTION("""COMPUTED_VALUE"""),91650.0)</f>
        <v>91650</v>
      </c>
      <c r="B93" s="1">
        <f>IFERROR(__xludf.DUMMYFUNCTION("""COMPUTED_VALUE"""),700.0)</f>
        <v>700</v>
      </c>
      <c r="C93" s="2">
        <f>IFERROR(__xludf.DUMMYFUNCTION("""COMPUTED_VALUE"""),272200.0)</f>
        <v>272200</v>
      </c>
      <c r="D93" s="1" t="str">
        <f>IFERROR(__xludf.DUMMYFUNCTION("""COMPUTED_VALUE"""),"-0.25
(-33.33%)")</f>
        <v>-0.25
(-33.33%)</v>
      </c>
      <c r="E93" s="1">
        <f>IFERROR(__xludf.DUMMYFUNCTION("""COMPUTED_VALUE"""),0.5)</f>
        <v>0.5</v>
      </c>
      <c r="F93" s="1">
        <f>IFERROR(__xludf.DUMMYFUNCTION("""COMPUTED_VALUE"""),18800.0)</f>
        <v>18800</v>
      </c>
      <c r="G93" s="1" t="str">
        <f>IFERROR(__xludf.DUMMYFUNCTION("""COMPUTED_VALUE"""),"-")</f>
        <v>-</v>
      </c>
      <c r="H93" s="1" t="str">
        <f>IFERROR(__xludf.DUMMYFUNCTION("""COMPUTED_VALUE"""),"-")</f>
        <v>-</v>
      </c>
      <c r="I93" s="1" t="str">
        <f>IFERROR(__xludf.DUMMYFUNCTION("""COMPUTED_VALUE"""),"-")</f>
        <v>-</v>
      </c>
      <c r="J93" s="1" t="str">
        <f>IFERROR(__xludf.DUMMYFUNCTION("""COMPUTED_VALUE"""),"-")</f>
        <v>-</v>
      </c>
      <c r="K93" s="1" t="str">
        <f>IFERROR(__xludf.DUMMYFUNCTION("""COMPUTED_VALUE"""),"-")</f>
        <v>-</v>
      </c>
    </row>
    <row r="94">
      <c r="A94" s="2">
        <f>IFERROR(__xludf.DUMMYFUNCTION("""COMPUTED_VALUE"""),15350.0)</f>
        <v>15350</v>
      </c>
      <c r="B94" s="2">
        <f>IFERROR(__xludf.DUMMYFUNCTION("""COMPUTED_VALUE"""),-1900.0)</f>
        <v>-1900</v>
      </c>
      <c r="C94" s="2">
        <f>IFERROR(__xludf.DUMMYFUNCTION("""COMPUTED_VALUE"""),190150.0)</f>
        <v>190150</v>
      </c>
      <c r="D94" s="1" t="str">
        <f>IFERROR(__xludf.DUMMYFUNCTION("""COMPUTED_VALUE"""),"-0.25
(-33.33%)")</f>
        <v>-0.25
(-33.33%)</v>
      </c>
      <c r="E94" s="1">
        <f>IFERROR(__xludf.DUMMYFUNCTION("""COMPUTED_VALUE"""),0.5)</f>
        <v>0.5</v>
      </c>
      <c r="F94" s="1">
        <f>IFERROR(__xludf.DUMMYFUNCTION("""COMPUTED_VALUE"""),18850.0)</f>
        <v>18850</v>
      </c>
      <c r="G94" s="1" t="str">
        <f>IFERROR(__xludf.DUMMYFUNCTION("""COMPUTED_VALUE"""),"-")</f>
        <v>-</v>
      </c>
      <c r="H94" s="1" t="str">
        <f>IFERROR(__xludf.DUMMYFUNCTION("""COMPUTED_VALUE"""),"-")</f>
        <v>-</v>
      </c>
      <c r="I94" s="1" t="str">
        <f>IFERROR(__xludf.DUMMYFUNCTION("""COMPUTED_VALUE"""),"-")</f>
        <v>-</v>
      </c>
      <c r="J94" s="1" t="str">
        <f>IFERROR(__xludf.DUMMYFUNCTION("""COMPUTED_VALUE"""),"-")</f>
        <v>-</v>
      </c>
      <c r="K94" s="1" t="str">
        <f>IFERROR(__xludf.DUMMYFUNCTION("""COMPUTED_VALUE"""),"-")</f>
        <v>-</v>
      </c>
    </row>
    <row r="95">
      <c r="A95" s="2">
        <f>IFERROR(__xludf.DUMMYFUNCTION("""COMPUTED_VALUE"""),160150.0)</f>
        <v>160150</v>
      </c>
      <c r="B95" s="2">
        <f>IFERROR(__xludf.DUMMYFUNCTION("""COMPUTED_VALUE"""),1050.0)</f>
        <v>1050</v>
      </c>
      <c r="C95" s="2">
        <f>IFERROR(__xludf.DUMMYFUNCTION("""COMPUTED_VALUE"""),246900.0)</f>
        <v>246900</v>
      </c>
      <c r="D95" s="1" t="str">
        <f>IFERROR(__xludf.DUMMYFUNCTION("""COMPUTED_VALUE"""),"-0.30
(-40.00%)")</f>
        <v>-0.30
(-40.00%)</v>
      </c>
      <c r="E95" s="1">
        <f>IFERROR(__xludf.DUMMYFUNCTION("""COMPUTED_VALUE"""),0.45)</f>
        <v>0.45</v>
      </c>
      <c r="F95" s="1">
        <f>IFERROR(__xludf.DUMMYFUNCTION("""COMPUTED_VALUE"""),18900.0)</f>
        <v>18900</v>
      </c>
      <c r="G95" s="3">
        <f>IFERROR(__xludf.DUMMYFUNCTION("""COMPUTED_VALUE"""),3116.65)</f>
        <v>3116.65</v>
      </c>
      <c r="H95" s="1" t="str">
        <f>IFERROR(__xludf.DUMMYFUNCTION("""COMPUTED_VALUE"""),"-")</f>
        <v>-</v>
      </c>
      <c r="I95" s="1" t="str">
        <f>IFERROR(__xludf.DUMMYFUNCTION("""COMPUTED_VALUE"""),"-")</f>
        <v>-</v>
      </c>
      <c r="J95" s="1">
        <f>IFERROR(__xludf.DUMMYFUNCTION("""COMPUTED_VALUE"""),100.0)</f>
        <v>100</v>
      </c>
      <c r="K95" s="1">
        <f>IFERROR(__xludf.DUMMYFUNCTION("""COMPUTED_VALUE"""),100.0)</f>
        <v>100</v>
      </c>
    </row>
    <row r="96">
      <c r="A96" s="2">
        <f>IFERROR(__xludf.DUMMYFUNCTION("""COMPUTED_VALUE"""),32200.0)</f>
        <v>32200</v>
      </c>
      <c r="B96" s="2">
        <f>IFERROR(__xludf.DUMMYFUNCTION("""COMPUTED_VALUE"""),9900.0)</f>
        <v>9900</v>
      </c>
      <c r="C96" s="2">
        <f>IFERROR(__xludf.DUMMYFUNCTION("""COMPUTED_VALUE"""),175700.0)</f>
        <v>175700</v>
      </c>
      <c r="D96" s="1" t="str">
        <f>IFERROR(__xludf.DUMMYFUNCTION("""COMPUTED_VALUE"""),"-0.35
(-43.75%)")</f>
        <v>-0.35
(-43.75%)</v>
      </c>
      <c r="E96" s="1">
        <f>IFERROR(__xludf.DUMMYFUNCTION("""COMPUTED_VALUE"""),0.45)</f>
        <v>0.45</v>
      </c>
      <c r="F96" s="1">
        <f>IFERROR(__xludf.DUMMYFUNCTION("""COMPUTED_VALUE"""),18950.0)</f>
        <v>18950</v>
      </c>
      <c r="G96" s="3">
        <f>IFERROR(__xludf.DUMMYFUNCTION("""COMPUTED_VALUE"""),3226.35)</f>
        <v>3226.35</v>
      </c>
      <c r="H96" s="1" t="str">
        <f>IFERROR(__xludf.DUMMYFUNCTION("""COMPUTED_VALUE"""),"1677.95
(108.37%)")</f>
        <v>1677.95
(108.37%)</v>
      </c>
      <c r="I96" s="1">
        <f>IFERROR(__xludf.DUMMYFUNCTION("""COMPUTED_VALUE"""),100.0)</f>
        <v>100</v>
      </c>
      <c r="J96" s="1" t="str">
        <f>IFERROR(__xludf.DUMMYFUNCTION("""COMPUTED_VALUE"""),"-")</f>
        <v>-</v>
      </c>
      <c r="K96" s="1" t="str">
        <f>IFERROR(__xludf.DUMMYFUNCTION("""COMPUTED_VALUE"""),"-")</f>
        <v>-</v>
      </c>
    </row>
    <row r="97">
      <c r="A97" s="2">
        <f>IFERROR(__xludf.DUMMYFUNCTION("""COMPUTED_VALUE"""),3710550.0)</f>
        <v>3710550</v>
      </c>
      <c r="B97" s="2">
        <f>IFERROR(__xludf.DUMMYFUNCTION("""COMPUTED_VALUE"""),-397450.0)</f>
        <v>-397450</v>
      </c>
      <c r="C97" s="2">
        <f>IFERROR(__xludf.DUMMYFUNCTION("""COMPUTED_VALUE"""),2404950.0)</f>
        <v>2404950</v>
      </c>
      <c r="D97" s="1" t="str">
        <f>IFERROR(__xludf.DUMMYFUNCTION("""COMPUTED_VALUE"""),"-0.25
(-35.71%)")</f>
        <v>-0.25
(-35.71%)</v>
      </c>
      <c r="E97" s="1">
        <f>IFERROR(__xludf.DUMMYFUNCTION("""COMPUTED_VALUE"""),0.45)</f>
        <v>0.45</v>
      </c>
      <c r="F97" s="1">
        <f>IFERROR(__xludf.DUMMYFUNCTION("""COMPUTED_VALUE"""),19000.0)</f>
        <v>19000</v>
      </c>
      <c r="G97" s="3">
        <f>IFERROR(__xludf.DUMMYFUNCTION("""COMPUTED_VALUE"""),3293.1)</f>
        <v>3293.1</v>
      </c>
      <c r="H97" s="1" t="str">
        <f>IFERROR(__xludf.DUMMYFUNCTION("""COMPUTED_VALUE"""),"-")</f>
        <v>-</v>
      </c>
      <c r="I97" s="1" t="str">
        <f>IFERROR(__xludf.DUMMYFUNCTION("""COMPUTED_VALUE"""),"-")</f>
        <v>-</v>
      </c>
      <c r="J97" s="1">
        <f>IFERROR(__xludf.DUMMYFUNCTION("""COMPUTED_VALUE"""),50.0)</f>
        <v>50</v>
      </c>
      <c r="K97" s="1">
        <f>IFERROR(__xludf.DUMMYFUNCTION("""COMPUTED_VALUE"""),150.0)</f>
        <v>150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1" t="str">
        <f>IFERROR(__xludf.DUMMYFUNCTION("IMPORTHTML(""https://www.moneycontrol.com/indices/fno/view-option-chain/NIFTY/2022-06-16"",""table"",2)"),"OI")</f>
        <v>OI</v>
      </c>
      <c r="B3" s="1" t="str">
        <f>IFERROR(__xludf.DUMMYFUNCTION("""COMPUTED_VALUE"""),"OI
Change")</f>
        <v>OI
Change</v>
      </c>
      <c r="C3" s="1" t="str">
        <f>IFERROR(__xludf.DUMMYFUNCTION("""COMPUTED_VALUE"""),"Volume")</f>
        <v>Volume</v>
      </c>
      <c r="D3" s="1" t="str">
        <f>IFERROR(__xludf.DUMMYFUNCTION("""COMPUTED_VALUE"""),"Chg in LTP")</f>
        <v>Chg in LTP</v>
      </c>
      <c r="E3" s="1" t="str">
        <f>IFERROR(__xludf.DUMMYFUNCTION("""COMPUTED_VALUE"""),"LTP")</f>
        <v>LTP</v>
      </c>
      <c r="F3" s="1" t="str">
        <f>IFERROR(__xludf.DUMMYFUNCTION("""COMPUTED_VALUE"""),"Strike
Price")</f>
        <v>Strike
Price</v>
      </c>
      <c r="G3" s="1" t="str">
        <f>IFERROR(__xludf.DUMMYFUNCTION("""COMPUTED_VALUE"""),"LTP")</f>
        <v>LTP</v>
      </c>
      <c r="H3" s="1" t="str">
        <f>IFERROR(__xludf.DUMMYFUNCTION("""COMPUTED_VALUE"""),"Chg in LTP")</f>
        <v>Chg in LTP</v>
      </c>
      <c r="I3" s="1" t="str">
        <f>IFERROR(__xludf.DUMMYFUNCTION("""COMPUTED_VALUE"""),"Volume")</f>
        <v>Volume</v>
      </c>
      <c r="J3" s="1" t="str">
        <f>IFERROR(__xludf.DUMMYFUNCTION("""COMPUTED_VALUE"""),"OI
Change")</f>
        <v>OI
Change</v>
      </c>
      <c r="K3" s="1" t="str">
        <f>IFERROR(__xludf.DUMMYFUNCTION("""COMPUTED_VALUE"""),"OI")</f>
        <v>OI</v>
      </c>
    </row>
    <row r="4">
      <c r="A4" s="1" t="str">
        <f>IFERROR(__xludf.DUMMYFUNCTION("""COMPUTED_VALUE"""),"-")</f>
        <v>-</v>
      </c>
      <c r="B4" s="1" t="str">
        <f>IFERROR(__xludf.DUMMYFUNCTION("""COMPUTED_VALUE"""),"-")</f>
        <v>-</v>
      </c>
      <c r="C4" s="1" t="str">
        <f>IFERROR(__xludf.DUMMYFUNCTION("""COMPUTED_VALUE"""),"-")</f>
        <v>-</v>
      </c>
      <c r="D4" s="1" t="str">
        <f>IFERROR(__xludf.DUMMYFUNCTION("""COMPUTED_VALUE"""),"-")</f>
        <v>-</v>
      </c>
      <c r="E4" s="1" t="str">
        <f>IFERROR(__xludf.DUMMYFUNCTION("""COMPUTED_VALUE"""),"-")</f>
        <v>-</v>
      </c>
      <c r="F4" s="1">
        <f>IFERROR(__xludf.DUMMYFUNCTION("""COMPUTED_VALUE"""),14250.0)</f>
        <v>14250</v>
      </c>
      <c r="G4" s="1">
        <f>IFERROR(__xludf.DUMMYFUNCTION("""COMPUTED_VALUE"""),0.65)</f>
        <v>0.65</v>
      </c>
      <c r="H4" s="1" t="str">
        <f>IFERROR(__xludf.DUMMYFUNCTION("""COMPUTED_VALUE"""),"-0.15
(-18.75%)")</f>
        <v>-0.15
(-18.75%)</v>
      </c>
      <c r="I4" s="2">
        <f>IFERROR(__xludf.DUMMYFUNCTION("""COMPUTED_VALUE"""),502250.0)</f>
        <v>502250</v>
      </c>
      <c r="J4" s="2">
        <f>IFERROR(__xludf.DUMMYFUNCTION("""COMPUTED_VALUE"""),93400.0)</f>
        <v>93400</v>
      </c>
      <c r="K4" s="2">
        <f>IFERROR(__xludf.DUMMYFUNCTION("""COMPUTED_VALUE"""),211450.0)</f>
        <v>211450</v>
      </c>
    </row>
    <row r="5">
      <c r="A5" s="1">
        <f>IFERROR(__xludf.DUMMYFUNCTION("""COMPUTED_VALUE"""),1.0)</f>
        <v>1</v>
      </c>
      <c r="B5" s="1">
        <f>IFERROR(__xludf.DUMMYFUNCTION("""COMPUTED_VALUE"""),1.0)</f>
        <v>1</v>
      </c>
      <c r="C5" s="1" t="str">
        <f>IFERROR(__xludf.DUMMYFUNCTION("""COMPUTED_VALUE"""),"-")</f>
        <v>-</v>
      </c>
      <c r="D5" s="1" t="str">
        <f>IFERROR(__xludf.DUMMYFUNCTION("""COMPUTED_VALUE"""),"18.75
(1.31%)")</f>
        <v>18.75
(1.31%)</v>
      </c>
      <c r="E5" s="3">
        <f>IFERROR(__xludf.DUMMYFUNCTION("""COMPUTED_VALUE"""),1448.7)</f>
        <v>1448.7</v>
      </c>
      <c r="F5" s="1">
        <f>IFERROR(__xludf.DUMMYFUNCTION("""COMPUTED_VALUE"""),14300.0)</f>
        <v>14300</v>
      </c>
      <c r="G5" s="1">
        <f>IFERROR(__xludf.DUMMYFUNCTION("""COMPUTED_VALUE"""),0.65)</f>
        <v>0.65</v>
      </c>
      <c r="H5" s="1" t="str">
        <f>IFERROR(__xludf.DUMMYFUNCTION("""COMPUTED_VALUE"""),"-0.20
(-23.53%)")</f>
        <v>-0.20
(-23.53%)</v>
      </c>
      <c r="I5" s="2">
        <f>IFERROR(__xludf.DUMMYFUNCTION("""COMPUTED_VALUE"""),1150000.0)</f>
        <v>1150000</v>
      </c>
      <c r="J5" s="2">
        <f>IFERROR(__xludf.DUMMYFUNCTION("""COMPUTED_VALUE"""),-135850.0)</f>
        <v>-135850</v>
      </c>
      <c r="K5" s="2">
        <f>IFERROR(__xludf.DUMMYFUNCTION("""COMPUTED_VALUE"""),1130050.0)</f>
        <v>1130050</v>
      </c>
    </row>
    <row r="6">
      <c r="A6" s="1">
        <f>IFERROR(__xludf.DUMMYFUNCTION("""COMPUTED_VALUE"""),2.0)</f>
        <v>2</v>
      </c>
      <c r="B6" s="1">
        <f>IFERROR(__xludf.DUMMYFUNCTION("""COMPUTED_VALUE"""),1.0)</f>
        <v>1</v>
      </c>
      <c r="C6" s="1" t="str">
        <f>IFERROR(__xludf.DUMMYFUNCTION("""COMPUTED_VALUE"""),"-")</f>
        <v>-</v>
      </c>
      <c r="D6" s="1" t="str">
        <f>IFERROR(__xludf.DUMMYFUNCTION("""COMPUTED_VALUE"""),"-")</f>
        <v>-</v>
      </c>
      <c r="E6" s="3">
        <f>IFERROR(__xludf.DUMMYFUNCTION("""COMPUTED_VALUE"""),1397.6)</f>
        <v>1397.6</v>
      </c>
      <c r="F6" s="1">
        <f>IFERROR(__xludf.DUMMYFUNCTION("""COMPUTED_VALUE"""),14350.0)</f>
        <v>14350</v>
      </c>
      <c r="G6" s="1">
        <f>IFERROR(__xludf.DUMMYFUNCTION("""COMPUTED_VALUE"""),0.55)</f>
        <v>0.55</v>
      </c>
      <c r="H6" s="1" t="str">
        <f>IFERROR(__xludf.DUMMYFUNCTION("""COMPUTED_VALUE"""),"-0.40
(-42.11%)")</f>
        <v>-0.40
(-42.11%)</v>
      </c>
      <c r="I6" s="2">
        <f>IFERROR(__xludf.DUMMYFUNCTION("""COMPUTED_VALUE"""),315100.0)</f>
        <v>315100</v>
      </c>
      <c r="J6" s="2">
        <f>IFERROR(__xludf.DUMMYFUNCTION("""COMPUTED_VALUE"""),8350.0)</f>
        <v>8350</v>
      </c>
      <c r="K6" s="2">
        <f>IFERROR(__xludf.DUMMYFUNCTION("""COMPUTED_VALUE"""),65450.0)</f>
        <v>65450</v>
      </c>
    </row>
    <row r="7">
      <c r="A7" s="1">
        <f>IFERROR(__xludf.DUMMYFUNCTION("""COMPUTED_VALUE"""),300.0)</f>
        <v>300</v>
      </c>
      <c r="B7" s="1">
        <f>IFERROR(__xludf.DUMMYFUNCTION("""COMPUTED_VALUE"""),100.0)</f>
        <v>100</v>
      </c>
      <c r="C7" s="1" t="str">
        <f>IFERROR(__xludf.DUMMYFUNCTION("""COMPUTED_VALUE"""),"-")</f>
        <v>-</v>
      </c>
      <c r="D7" s="1" t="str">
        <f>IFERROR(__xludf.DUMMYFUNCTION("""COMPUTED_VALUE"""),"-")</f>
        <v>-</v>
      </c>
      <c r="E7" s="3">
        <f>IFERROR(__xludf.DUMMYFUNCTION("""COMPUTED_VALUE"""),1371.2)</f>
        <v>1371.2</v>
      </c>
      <c r="F7" s="1">
        <f>IFERROR(__xludf.DUMMYFUNCTION("""COMPUTED_VALUE"""),14400.0)</f>
        <v>14400</v>
      </c>
      <c r="G7" s="1">
        <f>IFERROR(__xludf.DUMMYFUNCTION("""COMPUTED_VALUE"""),0.55)</f>
        <v>0.55</v>
      </c>
      <c r="H7" s="1" t="str">
        <f>IFERROR(__xludf.DUMMYFUNCTION("""COMPUTED_VALUE"""),"-0.35
(-38.89%)")</f>
        <v>-0.35
(-38.89%)</v>
      </c>
      <c r="I7" s="2">
        <f>IFERROR(__xludf.DUMMYFUNCTION("""COMPUTED_VALUE"""),711600.0)</f>
        <v>711600</v>
      </c>
      <c r="J7" s="2">
        <f>IFERROR(__xludf.DUMMYFUNCTION("""COMPUTED_VALUE"""),16250.0)</f>
        <v>16250</v>
      </c>
      <c r="K7" s="2">
        <f>IFERROR(__xludf.DUMMYFUNCTION("""COMPUTED_VALUE"""),252400.0)</f>
        <v>252400</v>
      </c>
    </row>
    <row r="8">
      <c r="A8" s="1" t="str">
        <f>IFERROR(__xludf.DUMMYFUNCTION("""COMPUTED_VALUE"""),"-")</f>
        <v>-</v>
      </c>
      <c r="B8" s="1" t="str">
        <f>IFERROR(__xludf.DUMMYFUNCTION("""COMPUTED_VALUE"""),"-")</f>
        <v>-</v>
      </c>
      <c r="C8" s="1" t="str">
        <f>IFERROR(__xludf.DUMMYFUNCTION("""COMPUTED_VALUE"""),"-")</f>
        <v>-</v>
      </c>
      <c r="D8" s="1" t="str">
        <f>IFERROR(__xludf.DUMMYFUNCTION("""COMPUTED_VALUE"""),"-")</f>
        <v>-</v>
      </c>
      <c r="E8" s="2">
        <f>IFERROR(__xludf.DUMMYFUNCTION("""COMPUTED_VALUE"""),1253.0)</f>
        <v>1253</v>
      </c>
      <c r="F8" s="1">
        <f>IFERROR(__xludf.DUMMYFUNCTION("""COMPUTED_VALUE"""),14450.0)</f>
        <v>14450</v>
      </c>
      <c r="G8" s="1">
        <f>IFERROR(__xludf.DUMMYFUNCTION("""COMPUTED_VALUE"""),0.6)</f>
        <v>0.6</v>
      </c>
      <c r="H8" s="1" t="str">
        <f>IFERROR(__xludf.DUMMYFUNCTION("""COMPUTED_VALUE"""),"-0.45
(-42.86%)")</f>
        <v>-0.45
(-42.86%)</v>
      </c>
      <c r="I8" s="2">
        <f>IFERROR(__xludf.DUMMYFUNCTION("""COMPUTED_VALUE"""),261850.0)</f>
        <v>261850</v>
      </c>
      <c r="J8" s="2">
        <f>IFERROR(__xludf.DUMMYFUNCTION("""COMPUTED_VALUE"""),7800.0)</f>
        <v>7800</v>
      </c>
      <c r="K8" s="2">
        <f>IFERROR(__xludf.DUMMYFUNCTION("""COMPUTED_VALUE"""),44150.0)</f>
        <v>44150</v>
      </c>
    </row>
    <row r="9">
      <c r="A9" s="2">
        <f>IFERROR(__xludf.DUMMYFUNCTION("""COMPUTED_VALUE"""),3450.0)</f>
        <v>3450</v>
      </c>
      <c r="B9" s="1">
        <f>IFERROR(__xludf.DUMMYFUNCTION("""COMPUTED_VALUE"""),-50.0)</f>
        <v>-50</v>
      </c>
      <c r="C9" s="2">
        <f>IFERROR(__xludf.DUMMYFUNCTION("""COMPUTED_VALUE"""),2500.0)</f>
        <v>2500</v>
      </c>
      <c r="D9" s="1" t="str">
        <f>IFERROR(__xludf.DUMMYFUNCTION("""COMPUTED_VALUE"""),"-5.75
(-0.47%)")</f>
        <v>-5.75
(-0.47%)</v>
      </c>
      <c r="E9" s="3">
        <f>IFERROR(__xludf.DUMMYFUNCTION("""COMPUTED_VALUE"""),1224.05)</f>
        <v>1224.05</v>
      </c>
      <c r="F9" s="1">
        <f>IFERROR(__xludf.DUMMYFUNCTION("""COMPUTED_VALUE"""),14500.0)</f>
        <v>14500</v>
      </c>
      <c r="G9" s="1">
        <f>IFERROR(__xludf.DUMMYFUNCTION("""COMPUTED_VALUE"""),0.65)</f>
        <v>0.65</v>
      </c>
      <c r="H9" s="1" t="str">
        <f>IFERROR(__xludf.DUMMYFUNCTION("""COMPUTED_VALUE"""),"-0.35
(-35.00%)")</f>
        <v>-0.35
(-35.00%)</v>
      </c>
      <c r="I9" s="2">
        <f>IFERROR(__xludf.DUMMYFUNCTION("""COMPUTED_VALUE"""),3917000.0)</f>
        <v>3917000</v>
      </c>
      <c r="J9" s="2">
        <f>IFERROR(__xludf.DUMMYFUNCTION("""COMPUTED_VALUE"""),-177850.0)</f>
        <v>-177850</v>
      </c>
      <c r="K9" s="2">
        <f>IFERROR(__xludf.DUMMYFUNCTION("""COMPUTED_VALUE"""),1858750.0)</f>
        <v>1858750</v>
      </c>
    </row>
    <row r="10">
      <c r="A10" s="1" t="str">
        <f>IFERROR(__xludf.DUMMYFUNCTION("""COMPUTED_VALUE"""),"-")</f>
        <v>-</v>
      </c>
      <c r="B10" s="1" t="str">
        <f>IFERROR(__xludf.DUMMYFUNCTION("""COMPUTED_VALUE"""),"-")</f>
        <v>-</v>
      </c>
      <c r="C10" s="1" t="str">
        <f>IFERROR(__xludf.DUMMYFUNCTION("""COMPUTED_VALUE"""),"-")</f>
        <v>-</v>
      </c>
      <c r="D10" s="1" t="str">
        <f>IFERROR(__xludf.DUMMYFUNCTION("""COMPUTED_VALUE"""),"-")</f>
        <v>-</v>
      </c>
      <c r="E10" s="1" t="str">
        <f>IFERROR(__xludf.DUMMYFUNCTION("""COMPUTED_VALUE"""),"-")</f>
        <v>-</v>
      </c>
      <c r="F10" s="1">
        <f>IFERROR(__xludf.DUMMYFUNCTION("""COMPUTED_VALUE"""),14550.0)</f>
        <v>14550</v>
      </c>
      <c r="G10" s="1">
        <f>IFERROR(__xludf.DUMMYFUNCTION("""COMPUTED_VALUE"""),0.7)</f>
        <v>0.7</v>
      </c>
      <c r="H10" s="1" t="str">
        <f>IFERROR(__xludf.DUMMYFUNCTION("""COMPUTED_VALUE"""),"-0.50
(-41.67%)")</f>
        <v>-0.50
(-41.67%)</v>
      </c>
      <c r="I10" s="2">
        <f>IFERROR(__xludf.DUMMYFUNCTION("""COMPUTED_VALUE"""),359200.0)</f>
        <v>359200</v>
      </c>
      <c r="J10" s="2">
        <f>IFERROR(__xludf.DUMMYFUNCTION("""COMPUTED_VALUE"""),17400.0)</f>
        <v>17400</v>
      </c>
      <c r="K10" s="2">
        <f>IFERROR(__xludf.DUMMYFUNCTION("""COMPUTED_VALUE"""),65500.0)</f>
        <v>65500</v>
      </c>
    </row>
    <row r="11">
      <c r="A11" s="1">
        <f>IFERROR(__xludf.DUMMYFUNCTION("""COMPUTED_VALUE"""),1.0)</f>
        <v>1</v>
      </c>
      <c r="B11" s="1">
        <f>IFERROR(__xludf.DUMMYFUNCTION("""COMPUTED_VALUE"""),100.0)</f>
        <v>100</v>
      </c>
      <c r="C11" s="1" t="str">
        <f>IFERROR(__xludf.DUMMYFUNCTION("""COMPUTED_VALUE"""),"-")</f>
        <v>-</v>
      </c>
      <c r="D11" s="1" t="str">
        <f>IFERROR(__xludf.DUMMYFUNCTION("""COMPUTED_VALUE"""),"-")</f>
        <v>-</v>
      </c>
      <c r="E11" s="3">
        <f>IFERROR(__xludf.DUMMYFUNCTION("""COMPUTED_VALUE"""),1108.2)</f>
        <v>1108.2</v>
      </c>
      <c r="F11" s="1">
        <f>IFERROR(__xludf.DUMMYFUNCTION("""COMPUTED_VALUE"""),14600.0)</f>
        <v>14600</v>
      </c>
      <c r="G11" s="1">
        <f>IFERROR(__xludf.DUMMYFUNCTION("""COMPUTED_VALUE"""),0.8)</f>
        <v>0.8</v>
      </c>
      <c r="H11" s="1" t="str">
        <f>IFERROR(__xludf.DUMMYFUNCTION("""COMPUTED_VALUE"""),"-0.50
(-38.46%)")</f>
        <v>-0.50
(-38.46%)</v>
      </c>
      <c r="I11" s="2">
        <f>IFERROR(__xludf.DUMMYFUNCTION("""COMPUTED_VALUE"""),1902950.0)</f>
        <v>1902950</v>
      </c>
      <c r="J11" s="2">
        <f>IFERROR(__xludf.DUMMYFUNCTION("""COMPUTED_VALUE"""),14300.0)</f>
        <v>14300</v>
      </c>
      <c r="K11" s="2">
        <f>IFERROR(__xludf.DUMMYFUNCTION("""COMPUTED_VALUE"""),692500.0)</f>
        <v>692500</v>
      </c>
    </row>
    <row r="12">
      <c r="A12" s="1">
        <f>IFERROR(__xludf.DUMMYFUNCTION("""COMPUTED_VALUE"""),250.0)</f>
        <v>250</v>
      </c>
      <c r="B12" s="1" t="str">
        <f>IFERROR(__xludf.DUMMYFUNCTION("""COMPUTED_VALUE"""),"-")</f>
        <v>-</v>
      </c>
      <c r="C12" s="1" t="str">
        <f>IFERROR(__xludf.DUMMYFUNCTION("""COMPUTED_VALUE"""),"-")</f>
        <v>-</v>
      </c>
      <c r="D12" s="1" t="str">
        <f>IFERROR(__xludf.DUMMYFUNCTION("""COMPUTED_VALUE"""),"-")</f>
        <v>-</v>
      </c>
      <c r="E12" s="3">
        <f>IFERROR(__xludf.DUMMYFUNCTION("""COMPUTED_VALUE"""),1052.35)</f>
        <v>1052.35</v>
      </c>
      <c r="F12" s="1">
        <f>IFERROR(__xludf.DUMMYFUNCTION("""COMPUTED_VALUE"""),14650.0)</f>
        <v>14650</v>
      </c>
      <c r="G12" s="1">
        <f>IFERROR(__xludf.DUMMYFUNCTION("""COMPUTED_VALUE"""),0.9)</f>
        <v>0.9</v>
      </c>
      <c r="H12" s="1" t="str">
        <f>IFERROR(__xludf.DUMMYFUNCTION("""COMPUTED_VALUE"""),"-0.60
(-40.00%)")</f>
        <v>-0.60
(-40.00%)</v>
      </c>
      <c r="I12" s="2">
        <f>IFERROR(__xludf.DUMMYFUNCTION("""COMPUTED_VALUE"""),471700.0)</f>
        <v>471700</v>
      </c>
      <c r="J12" s="2">
        <f>IFERROR(__xludf.DUMMYFUNCTION("""COMPUTED_VALUE"""),5400.0)</f>
        <v>5400</v>
      </c>
      <c r="K12" s="2">
        <f>IFERROR(__xludf.DUMMYFUNCTION("""COMPUTED_VALUE"""),69550.0)</f>
        <v>69550</v>
      </c>
    </row>
    <row r="13">
      <c r="A13" s="1">
        <f>IFERROR(__xludf.DUMMYFUNCTION("""COMPUTED_VALUE"""),1.0)</f>
        <v>1</v>
      </c>
      <c r="B13" s="1">
        <f>IFERROR(__xludf.DUMMYFUNCTION("""COMPUTED_VALUE"""),100.0)</f>
        <v>100</v>
      </c>
      <c r="C13" s="1" t="str">
        <f>IFERROR(__xludf.DUMMYFUNCTION("""COMPUTED_VALUE"""),"-")</f>
        <v>-</v>
      </c>
      <c r="D13" s="1" t="str">
        <f>IFERROR(__xludf.DUMMYFUNCTION("""COMPUTED_VALUE"""),"-")</f>
        <v>-</v>
      </c>
      <c r="E13" s="2">
        <f>IFERROR(__xludf.DUMMYFUNCTION("""COMPUTED_VALUE"""),1145.0)</f>
        <v>1145</v>
      </c>
      <c r="F13" s="1">
        <f>IFERROR(__xludf.DUMMYFUNCTION("""COMPUTED_VALUE"""),14700.0)</f>
        <v>14700</v>
      </c>
      <c r="G13" s="1">
        <f>IFERROR(__xludf.DUMMYFUNCTION("""COMPUTED_VALUE"""),0.9)</f>
        <v>0.9</v>
      </c>
      <c r="H13" s="1" t="str">
        <f>IFERROR(__xludf.DUMMYFUNCTION("""COMPUTED_VALUE"""),"-0.75
(-45.45%)")</f>
        <v>-0.75
(-45.45%)</v>
      </c>
      <c r="I13" s="2">
        <f>IFERROR(__xludf.DUMMYFUNCTION("""COMPUTED_VALUE"""),4178550.0)</f>
        <v>4178550</v>
      </c>
      <c r="J13" s="2">
        <f>IFERROR(__xludf.DUMMYFUNCTION("""COMPUTED_VALUE"""),-348700.0)</f>
        <v>-348700</v>
      </c>
      <c r="K13" s="2">
        <f>IFERROR(__xludf.DUMMYFUNCTION("""COMPUTED_VALUE"""),1154250.0)</f>
        <v>1154250</v>
      </c>
    </row>
    <row r="14">
      <c r="A14" s="1">
        <f>IFERROR(__xludf.DUMMYFUNCTION("""COMPUTED_VALUE"""),900.0)</f>
        <v>900</v>
      </c>
      <c r="B14" s="1" t="str">
        <f>IFERROR(__xludf.DUMMYFUNCTION("""COMPUTED_VALUE"""),"-")</f>
        <v>-</v>
      </c>
      <c r="C14" s="1">
        <f>IFERROR(__xludf.DUMMYFUNCTION("""COMPUTED_VALUE"""),100.0)</f>
        <v>100</v>
      </c>
      <c r="D14" s="1" t="str">
        <f>IFERROR(__xludf.DUMMYFUNCTION("""COMPUTED_VALUE"""),"-134.15
(-12.10%)")</f>
        <v>-134.15
(-12.10%)</v>
      </c>
      <c r="E14" s="1">
        <f>IFERROR(__xludf.DUMMYFUNCTION("""COMPUTED_VALUE"""),974.85)</f>
        <v>974.85</v>
      </c>
      <c r="F14" s="1">
        <f>IFERROR(__xludf.DUMMYFUNCTION("""COMPUTED_VALUE"""),14750.0)</f>
        <v>14750</v>
      </c>
      <c r="G14" s="1">
        <f>IFERROR(__xludf.DUMMYFUNCTION("""COMPUTED_VALUE"""),1.05)</f>
        <v>1.05</v>
      </c>
      <c r="H14" s="1" t="str">
        <f>IFERROR(__xludf.DUMMYFUNCTION("""COMPUTED_VALUE"""),"-0.80
(-43.24%)")</f>
        <v>-0.80
(-43.24%)</v>
      </c>
      <c r="I14" s="2">
        <f>IFERROR(__xludf.DUMMYFUNCTION("""COMPUTED_VALUE"""),671900.0)</f>
        <v>671900</v>
      </c>
      <c r="J14" s="2">
        <f>IFERROR(__xludf.DUMMYFUNCTION("""COMPUTED_VALUE"""),25700.0)</f>
        <v>25700</v>
      </c>
      <c r="K14" s="2">
        <f>IFERROR(__xludf.DUMMYFUNCTION("""COMPUTED_VALUE"""),176000.0)</f>
        <v>176000</v>
      </c>
    </row>
    <row r="15">
      <c r="A15" s="1">
        <f>IFERROR(__xludf.DUMMYFUNCTION("""COMPUTED_VALUE"""),2.0)</f>
        <v>2</v>
      </c>
      <c r="B15" s="1" t="str">
        <f>IFERROR(__xludf.DUMMYFUNCTION("""COMPUTED_VALUE"""),"-")</f>
        <v>-</v>
      </c>
      <c r="C15" s="1" t="str">
        <f>IFERROR(__xludf.DUMMYFUNCTION("""COMPUTED_VALUE"""),"-")</f>
        <v>-</v>
      </c>
      <c r="D15" s="1" t="str">
        <f>IFERROR(__xludf.DUMMYFUNCTION("""COMPUTED_VALUE"""),"-")</f>
        <v>-</v>
      </c>
      <c r="E15" s="1">
        <f>IFERROR(__xludf.DUMMYFUNCTION("""COMPUTED_VALUE"""),982.7)</f>
        <v>982.7</v>
      </c>
      <c r="F15" s="1">
        <f>IFERROR(__xludf.DUMMYFUNCTION("""COMPUTED_VALUE"""),14800.0)</f>
        <v>14800</v>
      </c>
      <c r="G15" s="1">
        <f>IFERROR(__xludf.DUMMYFUNCTION("""COMPUTED_VALUE"""),1.35)</f>
        <v>1.35</v>
      </c>
      <c r="H15" s="1" t="str">
        <f>IFERROR(__xludf.DUMMYFUNCTION("""COMPUTED_VALUE"""),"-0.90
(-40.00%)")</f>
        <v>-0.90
(-40.00%)</v>
      </c>
      <c r="I15" s="2">
        <f>IFERROR(__xludf.DUMMYFUNCTION("""COMPUTED_VALUE"""),1.007105E7)</f>
        <v>10071050</v>
      </c>
      <c r="J15" s="2">
        <f>IFERROR(__xludf.DUMMYFUNCTION("""COMPUTED_VALUE"""),419700.0)</f>
        <v>419700</v>
      </c>
      <c r="K15" s="2">
        <f>IFERROR(__xludf.DUMMYFUNCTION("""COMPUTED_VALUE"""),2740500.0)</f>
        <v>2740500</v>
      </c>
    </row>
    <row r="16">
      <c r="A16" s="2">
        <f>IFERROR(__xludf.DUMMYFUNCTION("""COMPUTED_VALUE"""),3050.0)</f>
        <v>3050</v>
      </c>
      <c r="B16" s="1" t="str">
        <f>IFERROR(__xludf.DUMMYFUNCTION("""COMPUTED_VALUE"""),"-")</f>
        <v>-</v>
      </c>
      <c r="C16" s="1">
        <f>IFERROR(__xludf.DUMMYFUNCTION("""COMPUTED_VALUE"""),100.0)</f>
        <v>100</v>
      </c>
      <c r="D16" s="1" t="str">
        <f>IFERROR(__xludf.DUMMYFUNCTION("""COMPUTED_VALUE"""),"-19.90
(-2.16%)")</f>
        <v>-19.90
(-2.16%)</v>
      </c>
      <c r="E16" s="1">
        <f>IFERROR(__xludf.DUMMYFUNCTION("""COMPUTED_VALUE"""),900.0)</f>
        <v>900</v>
      </c>
      <c r="F16" s="1">
        <f>IFERROR(__xludf.DUMMYFUNCTION("""COMPUTED_VALUE"""),14850.0)</f>
        <v>14850</v>
      </c>
      <c r="G16" s="1">
        <f>IFERROR(__xludf.DUMMYFUNCTION("""COMPUTED_VALUE"""),1.4)</f>
        <v>1.4</v>
      </c>
      <c r="H16" s="1" t="str">
        <f>IFERROR(__xludf.DUMMYFUNCTION("""COMPUTED_VALUE"""),"-1.05
(-42.86%)")</f>
        <v>-1.05
(-42.86%)</v>
      </c>
      <c r="I16" s="2">
        <f>IFERROR(__xludf.DUMMYFUNCTION("""COMPUTED_VALUE"""),1377050.0)</f>
        <v>1377050</v>
      </c>
      <c r="J16" s="2">
        <f>IFERROR(__xludf.DUMMYFUNCTION("""COMPUTED_VALUE"""),-66350.0)</f>
        <v>-66350</v>
      </c>
      <c r="K16" s="2">
        <f>IFERROR(__xludf.DUMMYFUNCTION("""COMPUTED_VALUE"""),400350.0)</f>
        <v>400350</v>
      </c>
    </row>
    <row r="17">
      <c r="A17" s="1">
        <f>IFERROR(__xludf.DUMMYFUNCTION("""COMPUTED_VALUE"""),2.0)</f>
        <v>2</v>
      </c>
      <c r="B17" s="1">
        <f>IFERROR(__xludf.DUMMYFUNCTION("""COMPUTED_VALUE"""),150.0)</f>
        <v>150</v>
      </c>
      <c r="C17" s="1" t="str">
        <f>IFERROR(__xludf.DUMMYFUNCTION("""COMPUTED_VALUE"""),"-")</f>
        <v>-</v>
      </c>
      <c r="D17" s="1" t="str">
        <f>IFERROR(__xludf.DUMMYFUNCTION("""COMPUTED_VALUE"""),"-")</f>
        <v>-</v>
      </c>
      <c r="E17" s="1">
        <f>IFERROR(__xludf.DUMMYFUNCTION("""COMPUTED_VALUE"""),829.8)</f>
        <v>829.8</v>
      </c>
      <c r="F17" s="1">
        <f>IFERROR(__xludf.DUMMYFUNCTION("""COMPUTED_VALUE"""),14900.0)</f>
        <v>14900</v>
      </c>
      <c r="G17" s="1">
        <f>IFERROR(__xludf.DUMMYFUNCTION("""COMPUTED_VALUE"""),1.6)</f>
        <v>1.6</v>
      </c>
      <c r="H17" s="1" t="str">
        <f>IFERROR(__xludf.DUMMYFUNCTION("""COMPUTED_VALUE"""),"-1.30
(-44.83%)")</f>
        <v>-1.30
(-44.83%)</v>
      </c>
      <c r="I17" s="2">
        <f>IFERROR(__xludf.DUMMYFUNCTION("""COMPUTED_VALUE"""),7634350.0)</f>
        <v>7634350</v>
      </c>
      <c r="J17" s="2">
        <f>IFERROR(__xludf.DUMMYFUNCTION("""COMPUTED_VALUE"""),430850.0)</f>
        <v>430850</v>
      </c>
      <c r="K17" s="2">
        <f>IFERROR(__xludf.DUMMYFUNCTION("""COMPUTED_VALUE"""),1977050.0)</f>
        <v>1977050</v>
      </c>
    </row>
    <row r="18">
      <c r="A18" s="2">
        <f>IFERROR(__xludf.DUMMYFUNCTION("""COMPUTED_VALUE"""),1800.0)</f>
        <v>1800</v>
      </c>
      <c r="B18" s="1" t="str">
        <f>IFERROR(__xludf.DUMMYFUNCTION("""COMPUTED_VALUE"""),"-")</f>
        <v>-</v>
      </c>
      <c r="C18" s="1">
        <f>IFERROR(__xludf.DUMMYFUNCTION("""COMPUTED_VALUE"""),350.0)</f>
        <v>350</v>
      </c>
      <c r="D18" s="1" t="str">
        <f>IFERROR(__xludf.DUMMYFUNCTION("""COMPUTED_VALUE"""),"-31.10
(-3.84%)")</f>
        <v>-31.10
(-3.84%)</v>
      </c>
      <c r="E18" s="1">
        <f>IFERROR(__xludf.DUMMYFUNCTION("""COMPUTED_VALUE"""),778.4)</f>
        <v>778.4</v>
      </c>
      <c r="F18" s="1">
        <f>IFERROR(__xludf.DUMMYFUNCTION("""COMPUTED_VALUE"""),14950.0)</f>
        <v>14950</v>
      </c>
      <c r="G18" s="1">
        <f>IFERROR(__xludf.DUMMYFUNCTION("""COMPUTED_VALUE"""),1.85)</f>
        <v>1.85</v>
      </c>
      <c r="H18" s="1" t="str">
        <f>IFERROR(__xludf.DUMMYFUNCTION("""COMPUTED_VALUE"""),"-1.50
(-44.78%)")</f>
        <v>-1.50
(-44.78%)</v>
      </c>
      <c r="I18" s="2">
        <f>IFERROR(__xludf.DUMMYFUNCTION("""COMPUTED_VALUE"""),1967100.0)</f>
        <v>1967100</v>
      </c>
      <c r="J18" s="2">
        <f>IFERROR(__xludf.DUMMYFUNCTION("""COMPUTED_VALUE"""),-37500.0)</f>
        <v>-37500</v>
      </c>
      <c r="K18" s="2">
        <f>IFERROR(__xludf.DUMMYFUNCTION("""COMPUTED_VALUE"""),446000.0)</f>
        <v>446000</v>
      </c>
    </row>
    <row r="19">
      <c r="A19" s="2">
        <f>IFERROR(__xludf.DUMMYFUNCTION("""COMPUTED_VALUE"""),23500.0)</f>
        <v>23500</v>
      </c>
      <c r="B19" s="2">
        <f>IFERROR(__xludf.DUMMYFUNCTION("""COMPUTED_VALUE"""),-2800.0)</f>
        <v>-2800</v>
      </c>
      <c r="C19" s="2">
        <f>IFERROR(__xludf.DUMMYFUNCTION("""COMPUTED_VALUE"""),91950.0)</f>
        <v>91950</v>
      </c>
      <c r="D19" s="1" t="str">
        <f>IFERROR(__xludf.DUMMYFUNCTION("""COMPUTED_VALUE"""),"-13.70
(-1.84%)")</f>
        <v>-13.70
(-1.84%)</v>
      </c>
      <c r="E19" s="1">
        <f>IFERROR(__xludf.DUMMYFUNCTION("""COMPUTED_VALUE"""),730.9)</f>
        <v>730.9</v>
      </c>
      <c r="F19" s="1">
        <f>IFERROR(__xludf.DUMMYFUNCTION("""COMPUTED_VALUE"""),15000.0)</f>
        <v>15000</v>
      </c>
      <c r="G19" s="1">
        <f>IFERROR(__xludf.DUMMYFUNCTION("""COMPUTED_VALUE"""),2.25)</f>
        <v>2.25</v>
      </c>
      <c r="H19" s="1" t="str">
        <f>IFERROR(__xludf.DUMMYFUNCTION("""COMPUTED_VALUE"""),"-1.85
(-45.12%)")</f>
        <v>-1.85
(-45.12%)</v>
      </c>
      <c r="I19" s="2">
        <f>IFERROR(__xludf.DUMMYFUNCTION("""COMPUTED_VALUE"""),2.90624E7)</f>
        <v>29062400</v>
      </c>
      <c r="J19" s="2">
        <f>IFERROR(__xludf.DUMMYFUNCTION("""COMPUTED_VALUE"""),3448900.0)</f>
        <v>3448900</v>
      </c>
      <c r="K19" s="2">
        <f>IFERROR(__xludf.DUMMYFUNCTION("""COMPUTED_VALUE"""),1.01136E7)</f>
        <v>10113600</v>
      </c>
    </row>
    <row r="20">
      <c r="A20" s="1">
        <f>IFERROR(__xludf.DUMMYFUNCTION("""COMPUTED_VALUE"""),750.0)</f>
        <v>750</v>
      </c>
      <c r="B20" s="1" t="str">
        <f>IFERROR(__xludf.DUMMYFUNCTION("""COMPUTED_VALUE"""),"-")</f>
        <v>-</v>
      </c>
      <c r="C20" s="1">
        <f>IFERROR(__xludf.DUMMYFUNCTION("""COMPUTED_VALUE"""),100.0)</f>
        <v>100</v>
      </c>
      <c r="D20" s="1" t="str">
        <f>IFERROR(__xludf.DUMMYFUNCTION("""COMPUTED_VALUE"""),"-46.90
(-6.30%)")</f>
        <v>-46.90
(-6.30%)</v>
      </c>
      <c r="E20" s="1">
        <f>IFERROR(__xludf.DUMMYFUNCTION("""COMPUTED_VALUE"""),698.0)</f>
        <v>698</v>
      </c>
      <c r="F20" s="1">
        <f>IFERROR(__xludf.DUMMYFUNCTION("""COMPUTED_VALUE"""),15050.0)</f>
        <v>15050</v>
      </c>
      <c r="G20" s="1">
        <f>IFERROR(__xludf.DUMMYFUNCTION("""COMPUTED_VALUE"""),2.55)</f>
        <v>2.55</v>
      </c>
      <c r="H20" s="1" t="str">
        <f>IFERROR(__xludf.DUMMYFUNCTION("""COMPUTED_VALUE"""),"-2.20
(-46.32%)")</f>
        <v>-2.20
(-46.32%)</v>
      </c>
      <c r="I20" s="2">
        <f>IFERROR(__xludf.DUMMYFUNCTION("""COMPUTED_VALUE"""),4535250.0)</f>
        <v>4535250</v>
      </c>
      <c r="J20" s="2">
        <f>IFERROR(__xludf.DUMMYFUNCTION("""COMPUTED_VALUE"""),283450.0)</f>
        <v>283450</v>
      </c>
      <c r="K20" s="2">
        <f>IFERROR(__xludf.DUMMYFUNCTION("""COMPUTED_VALUE"""),658850.0)</f>
        <v>658850</v>
      </c>
    </row>
    <row r="21">
      <c r="A21" s="2">
        <f>IFERROR(__xludf.DUMMYFUNCTION("""COMPUTED_VALUE"""),2700.0)</f>
        <v>2700</v>
      </c>
      <c r="B21" s="1">
        <f>IFERROR(__xludf.DUMMYFUNCTION("""COMPUTED_VALUE"""),400.0)</f>
        <v>400</v>
      </c>
      <c r="C21" s="2">
        <f>IFERROR(__xludf.DUMMYFUNCTION("""COMPUTED_VALUE"""),5700.0)</f>
        <v>5700</v>
      </c>
      <c r="D21" s="1" t="str">
        <f>IFERROR(__xludf.DUMMYFUNCTION("""COMPUTED_VALUE"""),"-1.10
(-0.17%)")</f>
        <v>-1.10
(-0.17%)</v>
      </c>
      <c r="E21" s="1">
        <f>IFERROR(__xludf.DUMMYFUNCTION("""COMPUTED_VALUE"""),643.65)</f>
        <v>643.65</v>
      </c>
      <c r="F21" s="1">
        <f>IFERROR(__xludf.DUMMYFUNCTION("""COMPUTED_VALUE"""),15100.0)</f>
        <v>15100</v>
      </c>
      <c r="G21" s="1">
        <f>IFERROR(__xludf.DUMMYFUNCTION("""COMPUTED_VALUE"""),3.0)</f>
        <v>3</v>
      </c>
      <c r="H21" s="1" t="str">
        <f>IFERROR(__xludf.DUMMYFUNCTION("""COMPUTED_VALUE"""),"-2.95
(-49.58%)")</f>
        <v>-2.95
(-49.58%)</v>
      </c>
      <c r="I21" s="2">
        <f>IFERROR(__xludf.DUMMYFUNCTION("""COMPUTED_VALUE"""),1.79663E7)</f>
        <v>17966300</v>
      </c>
      <c r="J21" s="2">
        <f>IFERROR(__xludf.DUMMYFUNCTION("""COMPUTED_VALUE"""),351150.0)</f>
        <v>351150</v>
      </c>
      <c r="K21" s="2">
        <f>IFERROR(__xludf.DUMMYFUNCTION("""COMPUTED_VALUE"""),2353250.0)</f>
        <v>2353250</v>
      </c>
    </row>
    <row r="22">
      <c r="A22" s="1">
        <f>IFERROR(__xludf.DUMMYFUNCTION("""COMPUTED_VALUE"""),850.0)</f>
        <v>850</v>
      </c>
      <c r="B22" s="1" t="str">
        <f>IFERROR(__xludf.DUMMYFUNCTION("""COMPUTED_VALUE"""),"-")</f>
        <v>-</v>
      </c>
      <c r="C22" s="1">
        <f>IFERROR(__xludf.DUMMYFUNCTION("""COMPUTED_VALUE"""),550.0)</f>
        <v>550</v>
      </c>
      <c r="D22" s="1" t="str">
        <f>IFERROR(__xludf.DUMMYFUNCTION("""COMPUTED_VALUE"""),"12.35
(2.16%)")</f>
        <v>12.35
(2.16%)</v>
      </c>
      <c r="E22" s="1">
        <f>IFERROR(__xludf.DUMMYFUNCTION("""COMPUTED_VALUE"""),585.0)</f>
        <v>585</v>
      </c>
      <c r="F22" s="1">
        <f>IFERROR(__xludf.DUMMYFUNCTION("""COMPUTED_VALUE"""),15150.0)</f>
        <v>15150</v>
      </c>
      <c r="G22" s="1">
        <f>IFERROR(__xludf.DUMMYFUNCTION("""COMPUTED_VALUE"""),3.55)</f>
        <v>3.55</v>
      </c>
      <c r="H22" s="1" t="str">
        <f>IFERROR(__xludf.DUMMYFUNCTION("""COMPUTED_VALUE"""),"-3.75
(-51.37%)")</f>
        <v>-3.75
(-51.37%)</v>
      </c>
      <c r="I22" s="2">
        <f>IFERROR(__xludf.DUMMYFUNCTION("""COMPUTED_VALUE"""),7572550.0)</f>
        <v>7572550</v>
      </c>
      <c r="J22" s="2">
        <f>IFERROR(__xludf.DUMMYFUNCTION("""COMPUTED_VALUE"""),82000.0)</f>
        <v>82000</v>
      </c>
      <c r="K22" s="2">
        <f>IFERROR(__xludf.DUMMYFUNCTION("""COMPUTED_VALUE"""),624800.0)</f>
        <v>624800</v>
      </c>
    </row>
    <row r="23">
      <c r="A23" s="2">
        <f>IFERROR(__xludf.DUMMYFUNCTION("""COMPUTED_VALUE"""),11450.0)</f>
        <v>11450</v>
      </c>
      <c r="B23" s="2">
        <f>IFERROR(__xludf.DUMMYFUNCTION("""COMPUTED_VALUE"""),1300.0)</f>
        <v>1300</v>
      </c>
      <c r="C23" s="2">
        <f>IFERROR(__xludf.DUMMYFUNCTION("""COMPUTED_VALUE"""),84100.0)</f>
        <v>84100</v>
      </c>
      <c r="D23" s="1" t="str">
        <f>IFERROR(__xludf.DUMMYFUNCTION("""COMPUTED_VALUE"""),"-20.05
(-3.64%)")</f>
        <v>-20.05
(-3.64%)</v>
      </c>
      <c r="E23" s="1">
        <f>IFERROR(__xludf.DUMMYFUNCTION("""COMPUTED_VALUE"""),530.55)</f>
        <v>530.55</v>
      </c>
      <c r="F23" s="1">
        <f>IFERROR(__xludf.DUMMYFUNCTION("""COMPUTED_VALUE"""),15200.0)</f>
        <v>15200</v>
      </c>
      <c r="G23" s="1">
        <f>IFERROR(__xludf.DUMMYFUNCTION("""COMPUTED_VALUE"""),4.55)</f>
        <v>4.55</v>
      </c>
      <c r="H23" s="1" t="str">
        <f>IFERROR(__xludf.DUMMYFUNCTION("""COMPUTED_VALUE"""),"-4.85
(-51.60%)")</f>
        <v>-4.85
(-51.60%)</v>
      </c>
      <c r="I23" s="2">
        <f>IFERROR(__xludf.DUMMYFUNCTION("""COMPUTED_VALUE"""),3.12837E7)</f>
        <v>31283700</v>
      </c>
      <c r="J23" s="2">
        <f>IFERROR(__xludf.DUMMYFUNCTION("""COMPUTED_VALUE"""),819100.0)</f>
        <v>819100</v>
      </c>
      <c r="K23" s="2">
        <f>IFERROR(__xludf.DUMMYFUNCTION("""COMPUTED_VALUE"""),4263500.0)</f>
        <v>4263500</v>
      </c>
    </row>
    <row r="24">
      <c r="A24" s="2">
        <f>IFERROR(__xludf.DUMMYFUNCTION("""COMPUTED_VALUE"""),6900.0)</f>
        <v>6900</v>
      </c>
      <c r="B24" s="2">
        <f>IFERROR(__xludf.DUMMYFUNCTION("""COMPUTED_VALUE"""),2700.0)</f>
        <v>2700</v>
      </c>
      <c r="C24" s="2">
        <f>IFERROR(__xludf.DUMMYFUNCTION("""COMPUTED_VALUE"""),10000.0)</f>
        <v>10000</v>
      </c>
      <c r="D24" s="1" t="str">
        <f>IFERROR(__xludf.DUMMYFUNCTION("""COMPUTED_VALUE"""),"-22.65
(-4.43%)")</f>
        <v>-22.65
(-4.43%)</v>
      </c>
      <c r="E24" s="1">
        <f>IFERROR(__xludf.DUMMYFUNCTION("""COMPUTED_VALUE"""),489.05)</f>
        <v>489.05</v>
      </c>
      <c r="F24" s="1">
        <f>IFERROR(__xludf.DUMMYFUNCTION("""COMPUTED_VALUE"""),15250.0)</f>
        <v>15250</v>
      </c>
      <c r="G24" s="1">
        <f>IFERROR(__xludf.DUMMYFUNCTION("""COMPUTED_VALUE"""),6.05)</f>
        <v>6.05</v>
      </c>
      <c r="H24" s="1" t="str">
        <f>IFERROR(__xludf.DUMMYFUNCTION("""COMPUTED_VALUE"""),"-6.25
(-50.81%)")</f>
        <v>-6.25
(-50.81%)</v>
      </c>
      <c r="I24" s="2">
        <f>IFERROR(__xludf.DUMMYFUNCTION("""COMPUTED_VALUE"""),1.65573E7)</f>
        <v>16557300</v>
      </c>
      <c r="J24" s="2">
        <f>IFERROR(__xludf.DUMMYFUNCTION("""COMPUTED_VALUE"""),646750.0)</f>
        <v>646750</v>
      </c>
      <c r="K24" s="2">
        <f>IFERROR(__xludf.DUMMYFUNCTION("""COMPUTED_VALUE"""),1323100.0)</f>
        <v>1323100</v>
      </c>
    </row>
    <row r="25">
      <c r="A25" s="2">
        <f>IFERROR(__xludf.DUMMYFUNCTION("""COMPUTED_VALUE"""),72000.0)</f>
        <v>72000</v>
      </c>
      <c r="B25" s="2">
        <f>IFERROR(__xludf.DUMMYFUNCTION("""COMPUTED_VALUE"""),53900.0)</f>
        <v>53900</v>
      </c>
      <c r="C25" s="2">
        <f>IFERROR(__xludf.DUMMYFUNCTION("""COMPUTED_VALUE"""),225100.0)</f>
        <v>225100</v>
      </c>
      <c r="D25" s="1" t="str">
        <f>IFERROR(__xludf.DUMMYFUNCTION("""COMPUTED_VALUE"""),"-11.90
(-2.63%)")</f>
        <v>-11.90
(-2.63%)</v>
      </c>
      <c r="E25" s="1">
        <f>IFERROR(__xludf.DUMMYFUNCTION("""COMPUTED_VALUE"""),439.85)</f>
        <v>439.85</v>
      </c>
      <c r="F25" s="1">
        <f>IFERROR(__xludf.DUMMYFUNCTION("""COMPUTED_VALUE"""),15300.0)</f>
        <v>15300</v>
      </c>
      <c r="G25" s="1">
        <f>IFERROR(__xludf.DUMMYFUNCTION("""COMPUTED_VALUE"""),8.45)</f>
        <v>8.45</v>
      </c>
      <c r="H25" s="1" t="str">
        <f>IFERROR(__xludf.DUMMYFUNCTION("""COMPUTED_VALUE"""),"-7.75
(-47.84%)")</f>
        <v>-7.75
(-47.84%)</v>
      </c>
      <c r="I25" s="2">
        <f>IFERROR(__xludf.DUMMYFUNCTION("""COMPUTED_VALUE"""),4.18271E7)</f>
        <v>41827100</v>
      </c>
      <c r="J25" s="2">
        <f>IFERROR(__xludf.DUMMYFUNCTION("""COMPUTED_VALUE"""),78300.0)</f>
        <v>78300</v>
      </c>
      <c r="K25" s="2">
        <f>IFERROR(__xludf.DUMMYFUNCTION("""COMPUTED_VALUE"""),3621600.0)</f>
        <v>3621600</v>
      </c>
    </row>
    <row r="26">
      <c r="A26" s="2">
        <f>IFERROR(__xludf.DUMMYFUNCTION("""COMPUTED_VALUE"""),6950.0)</f>
        <v>6950</v>
      </c>
      <c r="B26" s="2">
        <f>IFERROR(__xludf.DUMMYFUNCTION("""COMPUTED_VALUE"""),2700.0)</f>
        <v>2700</v>
      </c>
      <c r="C26" s="2">
        <f>IFERROR(__xludf.DUMMYFUNCTION("""COMPUTED_VALUE"""),47900.0)</f>
        <v>47900</v>
      </c>
      <c r="D26" s="1" t="str">
        <f>IFERROR(__xludf.DUMMYFUNCTION("""COMPUTED_VALUE"""),"-16.70
(-4.11%)")</f>
        <v>-16.70
(-4.11%)</v>
      </c>
      <c r="E26" s="1">
        <f>IFERROR(__xludf.DUMMYFUNCTION("""COMPUTED_VALUE"""),389.25)</f>
        <v>389.25</v>
      </c>
      <c r="F26" s="1">
        <f>IFERROR(__xludf.DUMMYFUNCTION("""COMPUTED_VALUE"""),15350.0)</f>
        <v>15350</v>
      </c>
      <c r="G26" s="1">
        <f>IFERROR(__xludf.DUMMYFUNCTION("""COMPUTED_VALUE"""),11.7)</f>
        <v>11.7</v>
      </c>
      <c r="H26" s="1" t="str">
        <f>IFERROR(__xludf.DUMMYFUNCTION("""COMPUTED_VALUE"""),"-9.25
(-44.15%)")</f>
        <v>-9.25
(-44.15%)</v>
      </c>
      <c r="I26" s="2">
        <f>IFERROR(__xludf.DUMMYFUNCTION("""COMPUTED_VALUE"""),2.09369E7)</f>
        <v>20936900</v>
      </c>
      <c r="J26" s="2">
        <f>IFERROR(__xludf.DUMMYFUNCTION("""COMPUTED_VALUE"""),455200.0)</f>
        <v>455200</v>
      </c>
      <c r="K26" s="2">
        <f>IFERROR(__xludf.DUMMYFUNCTION("""COMPUTED_VALUE"""),1184900.0)</f>
        <v>1184900</v>
      </c>
    </row>
    <row r="27">
      <c r="A27" s="2">
        <f>IFERROR(__xludf.DUMMYFUNCTION("""COMPUTED_VALUE"""),106800.0)</f>
        <v>106800</v>
      </c>
      <c r="B27" s="2">
        <f>IFERROR(__xludf.DUMMYFUNCTION("""COMPUTED_VALUE"""),45900.0)</f>
        <v>45900</v>
      </c>
      <c r="C27" s="2">
        <f>IFERROR(__xludf.DUMMYFUNCTION("""COMPUTED_VALUE"""),744150.0)</f>
        <v>744150</v>
      </c>
      <c r="D27" s="1" t="str">
        <f>IFERROR(__xludf.DUMMYFUNCTION("""COMPUTED_VALUE"""),"-14.15
(-3.91%)")</f>
        <v>-14.15
(-3.91%)</v>
      </c>
      <c r="E27" s="1">
        <f>IFERROR(__xludf.DUMMYFUNCTION("""COMPUTED_VALUE"""),347.55)</f>
        <v>347.55</v>
      </c>
      <c r="F27" s="1">
        <f>IFERROR(__xludf.DUMMYFUNCTION("""COMPUTED_VALUE"""),15400.0)</f>
        <v>15400</v>
      </c>
      <c r="G27" s="1">
        <f>IFERROR(__xludf.DUMMYFUNCTION("""COMPUTED_VALUE"""),16.2)</f>
        <v>16.2</v>
      </c>
      <c r="H27" s="1" t="str">
        <f>IFERROR(__xludf.DUMMYFUNCTION("""COMPUTED_VALUE"""),"-11.35
(-41.20%)")</f>
        <v>-11.35
(-41.20%)</v>
      </c>
      <c r="I27" s="2">
        <f>IFERROR(__xludf.DUMMYFUNCTION("""COMPUTED_VALUE"""),5.435955E7)</f>
        <v>54359550</v>
      </c>
      <c r="J27" s="2">
        <f>IFERROR(__xludf.DUMMYFUNCTION("""COMPUTED_VALUE"""),630950.0)</f>
        <v>630950</v>
      </c>
      <c r="K27" s="2">
        <f>IFERROR(__xludf.DUMMYFUNCTION("""COMPUTED_VALUE"""),3972100.0)</f>
        <v>3972100</v>
      </c>
    </row>
    <row r="28">
      <c r="A28" s="2">
        <f>IFERROR(__xludf.DUMMYFUNCTION("""COMPUTED_VALUE"""),19450.0)</f>
        <v>19450</v>
      </c>
      <c r="B28" s="2">
        <f>IFERROR(__xludf.DUMMYFUNCTION("""COMPUTED_VALUE"""),8800.0)</f>
        <v>8800</v>
      </c>
      <c r="C28" s="2">
        <f>IFERROR(__xludf.DUMMYFUNCTION("""COMPUTED_VALUE"""),247700.0)</f>
        <v>247700</v>
      </c>
      <c r="D28" s="1" t="str">
        <f>IFERROR(__xludf.DUMMYFUNCTION("""COMPUTED_VALUE"""),"-10.20
(-3.21%)")</f>
        <v>-10.20
(-3.21%)</v>
      </c>
      <c r="E28" s="1">
        <f>IFERROR(__xludf.DUMMYFUNCTION("""COMPUTED_VALUE"""),307.35)</f>
        <v>307.35</v>
      </c>
      <c r="F28" s="1">
        <f>IFERROR(__xludf.DUMMYFUNCTION("""COMPUTED_VALUE"""),15450.0)</f>
        <v>15450</v>
      </c>
      <c r="G28" s="1">
        <f>IFERROR(__xludf.DUMMYFUNCTION("""COMPUTED_VALUE"""),22.4)</f>
        <v>22.4</v>
      </c>
      <c r="H28" s="1" t="str">
        <f>IFERROR(__xludf.DUMMYFUNCTION("""COMPUTED_VALUE"""),"-13.00
(-36.72%)")</f>
        <v>-13.00
(-36.72%)</v>
      </c>
      <c r="I28" s="2">
        <f>IFERROR(__xludf.DUMMYFUNCTION("""COMPUTED_VALUE"""),2.476855E7)</f>
        <v>24768550</v>
      </c>
      <c r="J28" s="2">
        <f>IFERROR(__xludf.DUMMYFUNCTION("""COMPUTED_VALUE"""),715650.0)</f>
        <v>715650</v>
      </c>
      <c r="K28" s="2">
        <f>IFERROR(__xludf.DUMMYFUNCTION("""COMPUTED_VALUE"""),1403100.0)</f>
        <v>1403100</v>
      </c>
    </row>
    <row r="29">
      <c r="A29" s="2">
        <f>IFERROR(__xludf.DUMMYFUNCTION("""COMPUTED_VALUE"""),373050.0)</f>
        <v>373050</v>
      </c>
      <c r="B29" s="2">
        <f>IFERROR(__xludf.DUMMYFUNCTION("""COMPUTED_VALUE"""),48100.0)</f>
        <v>48100</v>
      </c>
      <c r="C29" s="2">
        <f>IFERROR(__xludf.DUMMYFUNCTION("""COMPUTED_VALUE"""),5592700.0)</f>
        <v>5592700</v>
      </c>
      <c r="D29" s="1" t="str">
        <f>IFERROR(__xludf.DUMMYFUNCTION("""COMPUTED_VALUE"""),"-18.00
(-6.44%)")</f>
        <v>-18.00
(-6.44%)</v>
      </c>
      <c r="E29" s="1">
        <f>IFERROR(__xludf.DUMMYFUNCTION("""COMPUTED_VALUE"""),261.45)</f>
        <v>261.45</v>
      </c>
      <c r="F29" s="1">
        <f>IFERROR(__xludf.DUMMYFUNCTION("""COMPUTED_VALUE"""),15500.0)</f>
        <v>15500</v>
      </c>
      <c r="G29" s="1">
        <f>IFERROR(__xludf.DUMMYFUNCTION("""COMPUTED_VALUE"""),30.35)</f>
        <v>30.35</v>
      </c>
      <c r="H29" s="1" t="str">
        <f>IFERROR(__xludf.DUMMYFUNCTION("""COMPUTED_VALUE"""),"-14.80
(-32.78%)")</f>
        <v>-14.80
(-32.78%)</v>
      </c>
      <c r="I29" s="2">
        <f>IFERROR(__xludf.DUMMYFUNCTION("""COMPUTED_VALUE"""),7.823275E7)</f>
        <v>78232750</v>
      </c>
      <c r="J29" s="2">
        <f>IFERROR(__xludf.DUMMYFUNCTION("""COMPUTED_VALUE"""),2024400.0)</f>
        <v>2024400</v>
      </c>
      <c r="K29" s="2">
        <f>IFERROR(__xludf.DUMMYFUNCTION("""COMPUTED_VALUE"""),6478900.0)</f>
        <v>6478900</v>
      </c>
    </row>
    <row r="30">
      <c r="A30" s="2">
        <f>IFERROR(__xludf.DUMMYFUNCTION("""COMPUTED_VALUE"""),84200.0)</f>
        <v>84200</v>
      </c>
      <c r="B30" s="2">
        <f>IFERROR(__xludf.DUMMYFUNCTION("""COMPUTED_VALUE"""),36500.0)</f>
        <v>36500</v>
      </c>
      <c r="C30" s="2">
        <f>IFERROR(__xludf.DUMMYFUNCTION("""COMPUTED_VALUE"""),1910850.0)</f>
        <v>1910850</v>
      </c>
      <c r="D30" s="1" t="str">
        <f>IFERROR(__xludf.DUMMYFUNCTION("""COMPUTED_VALUE"""),"-17.70
(-7.45%)")</f>
        <v>-17.70
(-7.45%)</v>
      </c>
      <c r="E30" s="1">
        <f>IFERROR(__xludf.DUMMYFUNCTION("""COMPUTED_VALUE"""),219.8)</f>
        <v>219.8</v>
      </c>
      <c r="F30" s="1">
        <f>IFERROR(__xludf.DUMMYFUNCTION("""COMPUTED_VALUE"""),15550.0)</f>
        <v>15550</v>
      </c>
      <c r="G30" s="1">
        <f>IFERROR(__xludf.DUMMYFUNCTION("""COMPUTED_VALUE"""),40.65)</f>
        <v>40.65</v>
      </c>
      <c r="H30" s="1" t="str">
        <f>IFERROR(__xludf.DUMMYFUNCTION("""COMPUTED_VALUE"""),"-16.60
(-29.00%)")</f>
        <v>-16.60
(-29.00%)</v>
      </c>
      <c r="I30" s="2">
        <f>IFERROR(__xludf.DUMMYFUNCTION("""COMPUTED_VALUE"""),2.528505E7)</f>
        <v>25285050</v>
      </c>
      <c r="J30" s="2">
        <f>IFERROR(__xludf.DUMMYFUNCTION("""COMPUTED_VALUE"""),1942050.0)</f>
        <v>1942050</v>
      </c>
      <c r="K30" s="2">
        <f>IFERROR(__xludf.DUMMYFUNCTION("""COMPUTED_VALUE"""),2860900.0)</f>
        <v>2860900</v>
      </c>
    </row>
    <row r="31">
      <c r="A31" s="2">
        <f>IFERROR(__xludf.DUMMYFUNCTION("""COMPUTED_VALUE"""),753700.0)</f>
        <v>753700</v>
      </c>
      <c r="B31" s="2">
        <f>IFERROR(__xludf.DUMMYFUNCTION("""COMPUTED_VALUE"""),325800.0)</f>
        <v>325800</v>
      </c>
      <c r="C31" s="2">
        <f>IFERROR(__xludf.DUMMYFUNCTION("""COMPUTED_VALUE"""),1.900995E7)</f>
        <v>19009950</v>
      </c>
      <c r="D31" s="1" t="str">
        <f>IFERROR(__xludf.DUMMYFUNCTION("""COMPUTED_VALUE"""),"-18.95
(-9.30%)")</f>
        <v>-18.95
(-9.30%)</v>
      </c>
      <c r="E31" s="1">
        <f>IFERROR(__xludf.DUMMYFUNCTION("""COMPUTED_VALUE"""),184.9)</f>
        <v>184.9</v>
      </c>
      <c r="F31" s="1">
        <f>IFERROR(__xludf.DUMMYFUNCTION("""COMPUTED_VALUE"""),15600.0)</f>
        <v>15600</v>
      </c>
      <c r="G31" s="1">
        <f>IFERROR(__xludf.DUMMYFUNCTION("""COMPUTED_VALUE"""),54.05)</f>
        <v>54.05</v>
      </c>
      <c r="H31" s="1" t="str">
        <f>IFERROR(__xludf.DUMMYFUNCTION("""COMPUTED_VALUE"""),"-17.90
(-24.88%)")</f>
        <v>-17.90
(-24.88%)</v>
      </c>
      <c r="I31" s="2">
        <f>IFERROR(__xludf.DUMMYFUNCTION("""COMPUTED_VALUE"""),7.73665E7)</f>
        <v>77366500</v>
      </c>
      <c r="J31" s="2">
        <f>IFERROR(__xludf.DUMMYFUNCTION("""COMPUTED_VALUE"""),2928750.0)</f>
        <v>2928750</v>
      </c>
      <c r="K31" s="2">
        <f>IFERROR(__xludf.DUMMYFUNCTION("""COMPUTED_VALUE"""),6616800.0)</f>
        <v>6616800</v>
      </c>
    </row>
    <row r="32">
      <c r="A32" s="2">
        <f>IFERROR(__xludf.DUMMYFUNCTION("""COMPUTED_VALUE"""),392900.0)</f>
        <v>392900</v>
      </c>
      <c r="B32" s="2">
        <f>IFERROR(__xludf.DUMMYFUNCTION("""COMPUTED_VALUE"""),223800.0)</f>
        <v>223800</v>
      </c>
      <c r="C32" s="2">
        <f>IFERROR(__xludf.DUMMYFUNCTION("""COMPUTED_VALUE"""),1.157205E7)</f>
        <v>11572050</v>
      </c>
      <c r="D32" s="1" t="str">
        <f>IFERROR(__xludf.DUMMYFUNCTION("""COMPUTED_VALUE"""),"-21.40
(-12.41%)")</f>
        <v>-21.40
(-12.41%)</v>
      </c>
      <c r="E32" s="1">
        <f>IFERROR(__xludf.DUMMYFUNCTION("""COMPUTED_VALUE"""),151.1)</f>
        <v>151.1</v>
      </c>
      <c r="F32" s="1">
        <f>IFERROR(__xludf.DUMMYFUNCTION("""COMPUTED_VALUE"""),15650.0)</f>
        <v>15650</v>
      </c>
      <c r="G32" s="1">
        <f>IFERROR(__xludf.DUMMYFUNCTION("""COMPUTED_VALUE"""),71.0)</f>
        <v>71</v>
      </c>
      <c r="H32" s="1" t="str">
        <f>IFERROR(__xludf.DUMMYFUNCTION("""COMPUTED_VALUE"""),"-18.15
(-20.36%)")</f>
        <v>-18.15
(-20.36%)</v>
      </c>
      <c r="I32" s="2">
        <f>IFERROR(__xludf.DUMMYFUNCTION("""COMPUTED_VALUE"""),3.74022E7)</f>
        <v>37402200</v>
      </c>
      <c r="J32" s="2">
        <f>IFERROR(__xludf.DUMMYFUNCTION("""COMPUTED_VALUE"""),1103200.0)</f>
        <v>1103200</v>
      </c>
      <c r="K32" s="2">
        <f>IFERROR(__xludf.DUMMYFUNCTION("""COMPUTED_VALUE"""),1910600.0)</f>
        <v>1910600</v>
      </c>
    </row>
    <row r="33">
      <c r="A33" s="2">
        <f>IFERROR(__xludf.DUMMYFUNCTION("""COMPUTED_VALUE"""),3443450.0)</f>
        <v>3443450</v>
      </c>
      <c r="B33" s="2">
        <f>IFERROR(__xludf.DUMMYFUNCTION("""COMPUTED_VALUE"""),1840700.0)</f>
        <v>1840700</v>
      </c>
      <c r="C33" s="2">
        <f>IFERROR(__xludf.DUMMYFUNCTION("""COMPUTED_VALUE"""),8.65398E7)</f>
        <v>86539800</v>
      </c>
      <c r="D33" s="1" t="str">
        <f>IFERROR(__xludf.DUMMYFUNCTION("""COMPUTED_VALUE"""),"-20.90
(-14.71%)")</f>
        <v>-20.90
(-14.71%)</v>
      </c>
      <c r="E33" s="1">
        <f>IFERROR(__xludf.DUMMYFUNCTION("""COMPUTED_VALUE"""),121.2)</f>
        <v>121.2</v>
      </c>
      <c r="F33" s="1">
        <f>IFERROR(__xludf.DUMMYFUNCTION("""COMPUTED_VALUE"""),15700.0)</f>
        <v>15700</v>
      </c>
      <c r="G33" s="1">
        <f>IFERROR(__xludf.DUMMYFUNCTION("""COMPUTED_VALUE"""),90.5)</f>
        <v>90.5</v>
      </c>
      <c r="H33" s="1" t="str">
        <f>IFERROR(__xludf.DUMMYFUNCTION("""COMPUTED_VALUE"""),"-19.30
(-17.58%)")</f>
        <v>-19.30
(-17.58%)</v>
      </c>
      <c r="I33" s="2">
        <f>IFERROR(__xludf.DUMMYFUNCTION("""COMPUTED_VALUE"""),1.277439E8)</f>
        <v>127743900</v>
      </c>
      <c r="J33" s="2">
        <f>IFERROR(__xludf.DUMMYFUNCTION("""COMPUTED_VALUE"""),3173200.0)</f>
        <v>3173200</v>
      </c>
      <c r="K33" s="2">
        <f>IFERROR(__xludf.DUMMYFUNCTION("""COMPUTED_VALUE"""),6598750.0)</f>
        <v>6598750</v>
      </c>
    </row>
    <row r="34">
      <c r="A34" s="2">
        <f>IFERROR(__xludf.DUMMYFUNCTION("""COMPUTED_VALUE"""),2793450.0)</f>
        <v>2793450</v>
      </c>
      <c r="B34" s="2">
        <f>IFERROR(__xludf.DUMMYFUNCTION("""COMPUTED_VALUE"""),1769600.0)</f>
        <v>1769600</v>
      </c>
      <c r="C34" s="2">
        <f>IFERROR(__xludf.DUMMYFUNCTION("""COMPUTED_VALUE"""),6.10443E7)</f>
        <v>61044300</v>
      </c>
      <c r="D34" s="1" t="str">
        <f>IFERROR(__xludf.DUMMYFUNCTION("""COMPUTED_VALUE"""),"-21.90
(-18.75%)")</f>
        <v>-21.90
(-18.75%)</v>
      </c>
      <c r="E34" s="1">
        <f>IFERROR(__xludf.DUMMYFUNCTION("""COMPUTED_VALUE"""),94.9)</f>
        <v>94.9</v>
      </c>
      <c r="F34" s="1">
        <f>IFERROR(__xludf.DUMMYFUNCTION("""COMPUTED_VALUE"""),15750.0)</f>
        <v>15750</v>
      </c>
      <c r="G34" s="1">
        <f>IFERROR(__xludf.DUMMYFUNCTION("""COMPUTED_VALUE"""),114.6)</f>
        <v>114.6</v>
      </c>
      <c r="H34" s="1" t="str">
        <f>IFERROR(__xludf.DUMMYFUNCTION("""COMPUTED_VALUE"""),"-17.40
(-13.18%)")</f>
        <v>-17.40
(-13.18%)</v>
      </c>
      <c r="I34" s="2">
        <f>IFERROR(__xludf.DUMMYFUNCTION("""COMPUTED_VALUE"""),4.85779E7)</f>
        <v>48577900</v>
      </c>
      <c r="J34" s="2">
        <f>IFERROR(__xludf.DUMMYFUNCTION("""COMPUTED_VALUE"""),1496400.0)</f>
        <v>1496400</v>
      </c>
      <c r="K34" s="2">
        <f>IFERROR(__xludf.DUMMYFUNCTION("""COMPUTED_VALUE"""),2668250.0)</f>
        <v>2668250</v>
      </c>
    </row>
    <row r="35">
      <c r="A35" s="2">
        <f>IFERROR(__xludf.DUMMYFUNCTION("""COMPUTED_VALUE"""),6908650.0)</f>
        <v>6908650</v>
      </c>
      <c r="B35" s="2">
        <f>IFERROR(__xludf.DUMMYFUNCTION("""COMPUTED_VALUE"""),1815200.0)</f>
        <v>1815200</v>
      </c>
      <c r="C35" s="2">
        <f>IFERROR(__xludf.DUMMYFUNCTION("""COMPUTED_VALUE"""),1.159309E8)</f>
        <v>115930900</v>
      </c>
      <c r="D35" s="1" t="str">
        <f>IFERROR(__xludf.DUMMYFUNCTION("""COMPUTED_VALUE"""),"-20.60
(-22.06%)")</f>
        <v>-20.60
(-22.06%)</v>
      </c>
      <c r="E35" s="1">
        <f>IFERROR(__xludf.DUMMYFUNCTION("""COMPUTED_VALUE"""),72.8)</f>
        <v>72.8</v>
      </c>
      <c r="F35" s="1">
        <f>IFERROR(__xludf.DUMMYFUNCTION("""COMPUTED_VALUE"""),15800.0)</f>
        <v>15800</v>
      </c>
      <c r="G35" s="1">
        <f>IFERROR(__xludf.DUMMYFUNCTION("""COMPUTED_VALUE"""),142.6)</f>
        <v>142.6</v>
      </c>
      <c r="H35" s="1" t="str">
        <f>IFERROR(__xludf.DUMMYFUNCTION("""COMPUTED_VALUE"""),"-17.25
(-10.79%)")</f>
        <v>-17.25
(-10.79%)</v>
      </c>
      <c r="I35" s="2">
        <f>IFERROR(__xludf.DUMMYFUNCTION("""COMPUTED_VALUE"""),5.91334E7)</f>
        <v>59133400</v>
      </c>
      <c r="J35" s="2">
        <f>IFERROR(__xludf.DUMMYFUNCTION("""COMPUTED_VALUE"""),1213250.0)</f>
        <v>1213250</v>
      </c>
      <c r="K35" s="2">
        <f>IFERROR(__xludf.DUMMYFUNCTION("""COMPUTED_VALUE"""),4214750.0)</f>
        <v>4214750</v>
      </c>
    </row>
    <row r="36">
      <c r="A36" s="2">
        <f>IFERROR(__xludf.DUMMYFUNCTION("""COMPUTED_VALUE"""),2071450.0)</f>
        <v>2071450</v>
      </c>
      <c r="B36" s="2">
        <f>IFERROR(__xludf.DUMMYFUNCTION("""COMPUTED_VALUE"""),904450.0)</f>
        <v>904450</v>
      </c>
      <c r="C36" s="2">
        <f>IFERROR(__xludf.DUMMYFUNCTION("""COMPUTED_VALUE"""),3.486545E7)</f>
        <v>34865450</v>
      </c>
      <c r="D36" s="1" t="str">
        <f>IFERROR(__xludf.DUMMYFUNCTION("""COMPUTED_VALUE"""),"-19.45
(-26.21%)")</f>
        <v>-19.45
(-26.21%)</v>
      </c>
      <c r="E36" s="1">
        <f>IFERROR(__xludf.DUMMYFUNCTION("""COMPUTED_VALUE"""),54.75)</f>
        <v>54.75</v>
      </c>
      <c r="F36" s="1">
        <f>IFERROR(__xludf.DUMMYFUNCTION("""COMPUTED_VALUE"""),15850.0)</f>
        <v>15850</v>
      </c>
      <c r="G36" s="1">
        <f>IFERROR(__xludf.DUMMYFUNCTION("""COMPUTED_VALUE"""),175.7)</f>
        <v>175.7</v>
      </c>
      <c r="H36" s="1" t="str">
        <f>IFERROR(__xludf.DUMMYFUNCTION("""COMPUTED_VALUE"""),"-13.85
(-7.31%)")</f>
        <v>-13.85
(-7.31%)</v>
      </c>
      <c r="I36" s="2">
        <f>IFERROR(__xludf.DUMMYFUNCTION("""COMPUTED_VALUE"""),7767650.0)</f>
        <v>7767650</v>
      </c>
      <c r="J36" s="2">
        <f>IFERROR(__xludf.DUMMYFUNCTION("""COMPUTED_VALUE"""),160000.0)</f>
        <v>160000</v>
      </c>
      <c r="K36" s="2">
        <f>IFERROR(__xludf.DUMMYFUNCTION("""COMPUTED_VALUE"""),430000.0)</f>
        <v>430000</v>
      </c>
    </row>
    <row r="37">
      <c r="A37" s="2">
        <f>IFERROR(__xludf.DUMMYFUNCTION("""COMPUTED_VALUE"""),5099000.0)</f>
        <v>5099000</v>
      </c>
      <c r="B37" s="2">
        <f>IFERROR(__xludf.DUMMYFUNCTION("""COMPUTED_VALUE"""),1742750.0)</f>
        <v>1742750</v>
      </c>
      <c r="C37" s="2">
        <f>IFERROR(__xludf.DUMMYFUNCTION("""COMPUTED_VALUE"""),8.224565E7)</f>
        <v>82245650</v>
      </c>
      <c r="D37" s="1" t="str">
        <f>IFERROR(__xludf.DUMMYFUNCTION("""COMPUTED_VALUE"""),"-17.95
(-31.22%)")</f>
        <v>-17.95
(-31.22%)</v>
      </c>
      <c r="E37" s="1">
        <f>IFERROR(__xludf.DUMMYFUNCTION("""COMPUTED_VALUE"""),39.55)</f>
        <v>39.55</v>
      </c>
      <c r="F37" s="1">
        <f>IFERROR(__xludf.DUMMYFUNCTION("""COMPUTED_VALUE"""),15900.0)</f>
        <v>15900</v>
      </c>
      <c r="G37" s="1">
        <f>IFERROR(__xludf.DUMMYFUNCTION("""COMPUTED_VALUE"""),211.65)</f>
        <v>211.65</v>
      </c>
      <c r="H37" s="1" t="str">
        <f>IFERROR(__xludf.DUMMYFUNCTION("""COMPUTED_VALUE"""),"-12.75
(-5.68%)")</f>
        <v>-12.75
(-5.68%)</v>
      </c>
      <c r="I37" s="2">
        <f>IFERROR(__xludf.DUMMYFUNCTION("""COMPUTED_VALUE"""),1.455655E7)</f>
        <v>14556550</v>
      </c>
      <c r="J37" s="2">
        <f>IFERROR(__xludf.DUMMYFUNCTION("""COMPUTED_VALUE"""),109850.0)</f>
        <v>109850</v>
      </c>
      <c r="K37" s="2">
        <f>IFERROR(__xludf.DUMMYFUNCTION("""COMPUTED_VALUE"""),1238650.0)</f>
        <v>1238650</v>
      </c>
    </row>
    <row r="38">
      <c r="A38" s="2">
        <f>IFERROR(__xludf.DUMMYFUNCTION("""COMPUTED_VALUE"""),1818100.0)</f>
        <v>1818100</v>
      </c>
      <c r="B38" s="2">
        <f>IFERROR(__xludf.DUMMYFUNCTION("""COMPUTED_VALUE"""),1008800.0)</f>
        <v>1008800</v>
      </c>
      <c r="C38" s="2">
        <f>IFERROR(__xludf.DUMMYFUNCTION("""COMPUTED_VALUE"""),3.46769E7)</f>
        <v>34676900</v>
      </c>
      <c r="D38" s="1" t="str">
        <f>IFERROR(__xludf.DUMMYFUNCTION("""COMPUTED_VALUE"""),"-16.05
(-36.60%)")</f>
        <v>-16.05
(-36.60%)</v>
      </c>
      <c r="E38" s="1">
        <f>IFERROR(__xludf.DUMMYFUNCTION("""COMPUTED_VALUE"""),27.8)</f>
        <v>27.8</v>
      </c>
      <c r="F38" s="1">
        <f>IFERROR(__xludf.DUMMYFUNCTION("""COMPUTED_VALUE"""),15950.0)</f>
        <v>15950</v>
      </c>
      <c r="G38" s="1">
        <f>IFERROR(__xludf.DUMMYFUNCTION("""COMPUTED_VALUE"""),248.5)</f>
        <v>248.5</v>
      </c>
      <c r="H38" s="1" t="str">
        <f>IFERROR(__xludf.DUMMYFUNCTION("""COMPUTED_VALUE"""),"-11.10
(-4.28%)")</f>
        <v>-11.10
(-4.28%)</v>
      </c>
      <c r="I38" s="2">
        <f>IFERROR(__xludf.DUMMYFUNCTION("""COMPUTED_VALUE"""),1236750.0)</f>
        <v>1236750</v>
      </c>
      <c r="J38" s="2">
        <f>IFERROR(__xludf.DUMMYFUNCTION("""COMPUTED_VALUE"""),5550.0)</f>
        <v>5550</v>
      </c>
      <c r="K38" s="2">
        <f>IFERROR(__xludf.DUMMYFUNCTION("""COMPUTED_VALUE"""),118200.0)</f>
        <v>118200</v>
      </c>
    </row>
    <row r="39">
      <c r="A39" s="2">
        <f>IFERROR(__xludf.DUMMYFUNCTION("""COMPUTED_VALUE"""),9100050.0)</f>
        <v>9100050</v>
      </c>
      <c r="B39" s="2">
        <f>IFERROR(__xludf.DUMMYFUNCTION("""COMPUTED_VALUE"""),3097650.0)</f>
        <v>3097650</v>
      </c>
      <c r="C39" s="2">
        <f>IFERROR(__xludf.DUMMYFUNCTION("""COMPUTED_VALUE"""),1.144426E8)</f>
        <v>114442600</v>
      </c>
      <c r="D39" s="1" t="str">
        <f>IFERROR(__xludf.DUMMYFUNCTION("""COMPUTED_VALUE"""),"-14.05
(-42.45%)")</f>
        <v>-14.05
(-42.45%)</v>
      </c>
      <c r="E39" s="1">
        <f>IFERROR(__xludf.DUMMYFUNCTION("""COMPUTED_VALUE"""),19.05)</f>
        <v>19.05</v>
      </c>
      <c r="F39" s="1">
        <f>IFERROR(__xludf.DUMMYFUNCTION("""COMPUTED_VALUE"""),16000.0)</f>
        <v>16000</v>
      </c>
      <c r="G39" s="1">
        <f>IFERROR(__xludf.DUMMYFUNCTION("""COMPUTED_VALUE"""),290.75)</f>
        <v>290.75</v>
      </c>
      <c r="H39" s="1" t="str">
        <f>IFERROR(__xludf.DUMMYFUNCTION("""COMPUTED_VALUE"""),"-10.05
(-3.34%)")</f>
        <v>-10.05
(-3.34%)</v>
      </c>
      <c r="I39" s="2">
        <f>IFERROR(__xludf.DUMMYFUNCTION("""COMPUTED_VALUE"""),6957400.0)</f>
        <v>6957400</v>
      </c>
      <c r="J39" s="2">
        <f>IFERROR(__xludf.DUMMYFUNCTION("""COMPUTED_VALUE"""),-23300.0)</f>
        <v>-23300</v>
      </c>
      <c r="K39" s="2">
        <f>IFERROR(__xludf.DUMMYFUNCTION("""COMPUTED_VALUE"""),1081300.0)</f>
        <v>1081300</v>
      </c>
    </row>
    <row r="40">
      <c r="A40" s="2">
        <f>IFERROR(__xludf.DUMMYFUNCTION("""COMPUTED_VALUE"""),2199150.0)</f>
        <v>2199150</v>
      </c>
      <c r="B40" s="2">
        <f>IFERROR(__xludf.DUMMYFUNCTION("""COMPUTED_VALUE"""),830600.0)</f>
        <v>830600</v>
      </c>
      <c r="C40" s="2">
        <f>IFERROR(__xludf.DUMMYFUNCTION("""COMPUTED_VALUE"""),3.70324E7)</f>
        <v>37032400</v>
      </c>
      <c r="D40" s="1" t="str">
        <f>IFERROR(__xludf.DUMMYFUNCTION("""COMPUTED_VALUE"""),"-12.15
(-49.09%)")</f>
        <v>-12.15
(-49.09%)</v>
      </c>
      <c r="E40" s="1">
        <f>IFERROR(__xludf.DUMMYFUNCTION("""COMPUTED_VALUE"""),12.6)</f>
        <v>12.6</v>
      </c>
      <c r="F40" s="1">
        <f>IFERROR(__xludf.DUMMYFUNCTION("""COMPUTED_VALUE"""),16050.0)</f>
        <v>16050</v>
      </c>
      <c r="G40" s="1">
        <f>IFERROR(__xludf.DUMMYFUNCTION("""COMPUTED_VALUE"""),333.65)</f>
        <v>333.65</v>
      </c>
      <c r="H40" s="1" t="str">
        <f>IFERROR(__xludf.DUMMYFUNCTION("""COMPUTED_VALUE"""),"-2.55
(-0.76%)")</f>
        <v>-2.55
(-0.76%)</v>
      </c>
      <c r="I40" s="2">
        <f>IFERROR(__xludf.DUMMYFUNCTION("""COMPUTED_VALUE"""),167050.0)</f>
        <v>167050</v>
      </c>
      <c r="J40" s="2">
        <f>IFERROR(__xludf.DUMMYFUNCTION("""COMPUTED_VALUE"""),-15350.0)</f>
        <v>-15350</v>
      </c>
      <c r="K40" s="2">
        <f>IFERROR(__xludf.DUMMYFUNCTION("""COMPUTED_VALUE"""),91450.0)</f>
        <v>91450</v>
      </c>
    </row>
    <row r="41">
      <c r="A41" s="2">
        <f>IFERROR(__xludf.DUMMYFUNCTION("""COMPUTED_VALUE"""),5348300.0)</f>
        <v>5348300</v>
      </c>
      <c r="B41" s="2">
        <f>IFERROR(__xludf.DUMMYFUNCTION("""COMPUTED_VALUE"""),1495950.0)</f>
        <v>1495950</v>
      </c>
      <c r="C41" s="2">
        <f>IFERROR(__xludf.DUMMYFUNCTION("""COMPUTED_VALUE"""),6.476515E7)</f>
        <v>64765150</v>
      </c>
      <c r="D41" s="1" t="str">
        <f>IFERROR(__xludf.DUMMYFUNCTION("""COMPUTED_VALUE"""),"-9.90
(-54.55%)")</f>
        <v>-9.90
(-54.55%)</v>
      </c>
      <c r="E41" s="1">
        <f>IFERROR(__xludf.DUMMYFUNCTION("""COMPUTED_VALUE"""),8.25)</f>
        <v>8.25</v>
      </c>
      <c r="F41" s="1">
        <f>IFERROR(__xludf.DUMMYFUNCTION("""COMPUTED_VALUE"""),16100.0)</f>
        <v>16100</v>
      </c>
      <c r="G41" s="1">
        <f>IFERROR(__xludf.DUMMYFUNCTION("""COMPUTED_VALUE"""),379.8)</f>
        <v>379.8</v>
      </c>
      <c r="H41" s="1" t="str">
        <f>IFERROR(__xludf.DUMMYFUNCTION("""COMPUTED_VALUE"""),"-1.75
(-0.46%)")</f>
        <v>-1.75
(-0.46%)</v>
      </c>
      <c r="I41" s="2">
        <f>IFERROR(__xludf.DUMMYFUNCTION("""COMPUTED_VALUE"""),663150.0)</f>
        <v>663150</v>
      </c>
      <c r="J41" s="2">
        <f>IFERROR(__xludf.DUMMYFUNCTION("""COMPUTED_VALUE"""),-19700.0)</f>
        <v>-19700</v>
      </c>
      <c r="K41" s="2">
        <f>IFERROR(__xludf.DUMMYFUNCTION("""COMPUTED_VALUE"""),388550.0)</f>
        <v>388550</v>
      </c>
    </row>
    <row r="42">
      <c r="A42" s="2">
        <f>IFERROR(__xludf.DUMMYFUNCTION("""COMPUTED_VALUE"""),3282400.0)</f>
        <v>3282400</v>
      </c>
      <c r="B42" s="2">
        <f>IFERROR(__xludf.DUMMYFUNCTION("""COMPUTED_VALUE"""),2094950.0)</f>
        <v>2094950</v>
      </c>
      <c r="C42" s="2">
        <f>IFERROR(__xludf.DUMMYFUNCTION("""COMPUTED_VALUE"""),3.63539E7)</f>
        <v>36353900</v>
      </c>
      <c r="D42" s="1" t="str">
        <f>IFERROR(__xludf.DUMMYFUNCTION("""COMPUTED_VALUE"""),"-8.35
(-61.17%)")</f>
        <v>-8.35
(-61.17%)</v>
      </c>
      <c r="E42" s="1">
        <f>IFERROR(__xludf.DUMMYFUNCTION("""COMPUTED_VALUE"""),5.3)</f>
        <v>5.3</v>
      </c>
      <c r="F42" s="1">
        <f>IFERROR(__xludf.DUMMYFUNCTION("""COMPUTED_VALUE"""),16150.0)</f>
        <v>16150</v>
      </c>
      <c r="G42" s="1">
        <f>IFERROR(__xludf.DUMMYFUNCTION("""COMPUTED_VALUE"""),426.55)</f>
        <v>426.55</v>
      </c>
      <c r="H42" s="1" t="str">
        <f>IFERROR(__xludf.DUMMYFUNCTION("""COMPUTED_VALUE"""),"1.45
(0.34%)")</f>
        <v>1.45
(0.34%)</v>
      </c>
      <c r="I42" s="2">
        <f>IFERROR(__xludf.DUMMYFUNCTION("""COMPUTED_VALUE"""),53050.0)</f>
        <v>53050</v>
      </c>
      <c r="J42" s="2">
        <f>IFERROR(__xludf.DUMMYFUNCTION("""COMPUTED_VALUE"""),-10000.0)</f>
        <v>-10000</v>
      </c>
      <c r="K42" s="2">
        <f>IFERROR(__xludf.DUMMYFUNCTION("""COMPUTED_VALUE"""),181100.0)</f>
        <v>181100</v>
      </c>
    </row>
    <row r="43">
      <c r="A43" s="2">
        <f>IFERROR(__xludf.DUMMYFUNCTION("""COMPUTED_VALUE"""),7128700.0)</f>
        <v>7128700</v>
      </c>
      <c r="B43" s="2">
        <f>IFERROR(__xludf.DUMMYFUNCTION("""COMPUTED_VALUE"""),872900.0)</f>
        <v>872900</v>
      </c>
      <c r="C43" s="2">
        <f>IFERROR(__xludf.DUMMYFUNCTION("""COMPUTED_VALUE"""),6.541205E7)</f>
        <v>65412050</v>
      </c>
      <c r="D43" s="1" t="str">
        <f>IFERROR(__xludf.DUMMYFUNCTION("""COMPUTED_VALUE"""),"-6.45
(-63.55%)")</f>
        <v>-6.45
(-63.55%)</v>
      </c>
      <c r="E43" s="1">
        <f>IFERROR(__xludf.DUMMYFUNCTION("""COMPUTED_VALUE"""),3.7)</f>
        <v>3.7</v>
      </c>
      <c r="F43" s="1">
        <f>IFERROR(__xludf.DUMMYFUNCTION("""COMPUTED_VALUE"""),16200.0)</f>
        <v>16200</v>
      </c>
      <c r="G43" s="1">
        <f>IFERROR(__xludf.DUMMYFUNCTION("""COMPUTED_VALUE"""),475.25)</f>
        <v>475.25</v>
      </c>
      <c r="H43" s="1" t="str">
        <f>IFERROR(__xludf.DUMMYFUNCTION("""COMPUTED_VALUE"""),"0.20
(0.04%)")</f>
        <v>0.20
(0.04%)</v>
      </c>
      <c r="I43" s="2">
        <f>IFERROR(__xludf.DUMMYFUNCTION("""COMPUTED_VALUE"""),437200.0)</f>
        <v>437200</v>
      </c>
      <c r="J43" s="2">
        <f>IFERROR(__xludf.DUMMYFUNCTION("""COMPUTED_VALUE"""),-52450.0)</f>
        <v>-52450</v>
      </c>
      <c r="K43" s="2">
        <f>IFERROR(__xludf.DUMMYFUNCTION("""COMPUTED_VALUE"""),595700.0)</f>
        <v>595700</v>
      </c>
    </row>
    <row r="44">
      <c r="A44" s="2">
        <f>IFERROR(__xludf.DUMMYFUNCTION("""COMPUTED_VALUE"""),2920750.0)</f>
        <v>2920750</v>
      </c>
      <c r="B44" s="2">
        <f>IFERROR(__xludf.DUMMYFUNCTION("""COMPUTED_VALUE"""),690400.0)</f>
        <v>690400</v>
      </c>
      <c r="C44" s="2">
        <f>IFERROR(__xludf.DUMMYFUNCTION("""COMPUTED_VALUE"""),2.326915E7)</f>
        <v>23269150</v>
      </c>
      <c r="D44" s="1" t="str">
        <f>IFERROR(__xludf.DUMMYFUNCTION("""COMPUTED_VALUE"""),"-5.05
(-65.58%)")</f>
        <v>-5.05
(-65.58%)</v>
      </c>
      <c r="E44" s="1">
        <f>IFERROR(__xludf.DUMMYFUNCTION("""COMPUTED_VALUE"""),2.65)</f>
        <v>2.65</v>
      </c>
      <c r="F44" s="1">
        <f>IFERROR(__xludf.DUMMYFUNCTION("""COMPUTED_VALUE"""),16250.0)</f>
        <v>16250</v>
      </c>
      <c r="G44" s="1">
        <f>IFERROR(__xludf.DUMMYFUNCTION("""COMPUTED_VALUE"""),518.75)</f>
        <v>518.75</v>
      </c>
      <c r="H44" s="1" t="str">
        <f>IFERROR(__xludf.DUMMYFUNCTION("""COMPUTED_VALUE"""),"-11.30
(-2.13%)")</f>
        <v>-11.30
(-2.13%)</v>
      </c>
      <c r="I44" s="2">
        <f>IFERROR(__xludf.DUMMYFUNCTION("""COMPUTED_VALUE"""),33300.0)</f>
        <v>33300</v>
      </c>
      <c r="J44" s="2">
        <f>IFERROR(__xludf.DUMMYFUNCTION("""COMPUTED_VALUE"""),-8300.0)</f>
        <v>-8300</v>
      </c>
      <c r="K44" s="2">
        <f>IFERROR(__xludf.DUMMYFUNCTION("""COMPUTED_VALUE"""),135850.0)</f>
        <v>135850</v>
      </c>
    </row>
    <row r="45">
      <c r="A45" s="2">
        <f>IFERROR(__xludf.DUMMYFUNCTION("""COMPUTED_VALUE"""),8343850.0)</f>
        <v>8343850</v>
      </c>
      <c r="B45" s="2">
        <f>IFERROR(__xludf.DUMMYFUNCTION("""COMPUTED_VALUE"""),6050.0)</f>
        <v>6050</v>
      </c>
      <c r="C45" s="2">
        <f>IFERROR(__xludf.DUMMYFUNCTION("""COMPUTED_VALUE"""),5.504045E7)</f>
        <v>55040450</v>
      </c>
      <c r="D45" s="1" t="str">
        <f>IFERROR(__xludf.DUMMYFUNCTION("""COMPUTED_VALUE"""),"-3.60
(-61.54%)")</f>
        <v>-3.60
(-61.54%)</v>
      </c>
      <c r="E45" s="1">
        <f>IFERROR(__xludf.DUMMYFUNCTION("""COMPUTED_VALUE"""),2.25)</f>
        <v>2.25</v>
      </c>
      <c r="F45" s="1">
        <f>IFERROR(__xludf.DUMMYFUNCTION("""COMPUTED_VALUE"""),16300.0)</f>
        <v>16300</v>
      </c>
      <c r="G45" s="1">
        <f>IFERROR(__xludf.DUMMYFUNCTION("""COMPUTED_VALUE"""),567.75)</f>
        <v>567.75</v>
      </c>
      <c r="H45" s="1" t="str">
        <f>IFERROR(__xludf.DUMMYFUNCTION("""COMPUTED_VALUE"""),"-2.80
(-0.49%)")</f>
        <v>-2.80
(-0.49%)</v>
      </c>
      <c r="I45" s="2">
        <f>IFERROR(__xludf.DUMMYFUNCTION("""COMPUTED_VALUE"""),229100.0)</f>
        <v>229100</v>
      </c>
      <c r="J45" s="2">
        <f>IFERROR(__xludf.DUMMYFUNCTION("""COMPUTED_VALUE"""),-42400.0)</f>
        <v>-42400</v>
      </c>
      <c r="K45" s="2">
        <f>IFERROR(__xludf.DUMMYFUNCTION("""COMPUTED_VALUE"""),797300.0)</f>
        <v>797300</v>
      </c>
    </row>
    <row r="46">
      <c r="A46" s="2">
        <f>IFERROR(__xludf.DUMMYFUNCTION("""COMPUTED_VALUE"""),2445550.0)</f>
        <v>2445550</v>
      </c>
      <c r="B46" s="2">
        <f>IFERROR(__xludf.DUMMYFUNCTION("""COMPUTED_VALUE"""),-25350.0)</f>
        <v>-25350</v>
      </c>
      <c r="C46" s="2">
        <f>IFERROR(__xludf.DUMMYFUNCTION("""COMPUTED_VALUE"""),1.51994E7)</f>
        <v>15199400</v>
      </c>
      <c r="D46" s="1" t="str">
        <f>IFERROR(__xludf.DUMMYFUNCTION("""COMPUTED_VALUE"""),"-2.75
(-59.14%)")</f>
        <v>-2.75
(-59.14%)</v>
      </c>
      <c r="E46" s="1">
        <f>IFERROR(__xludf.DUMMYFUNCTION("""COMPUTED_VALUE"""),1.9)</f>
        <v>1.9</v>
      </c>
      <c r="F46" s="1">
        <f>IFERROR(__xludf.DUMMYFUNCTION("""COMPUTED_VALUE"""),16350.0)</f>
        <v>16350</v>
      </c>
      <c r="G46" s="1">
        <f>IFERROR(__xludf.DUMMYFUNCTION("""COMPUTED_VALUE"""),621.15)</f>
        <v>621.15</v>
      </c>
      <c r="H46" s="1" t="str">
        <f>IFERROR(__xludf.DUMMYFUNCTION("""COMPUTED_VALUE"""),"-1.90
(-0.30%)")</f>
        <v>-1.90
(-0.30%)</v>
      </c>
      <c r="I46" s="2">
        <f>IFERROR(__xludf.DUMMYFUNCTION("""COMPUTED_VALUE"""),10350.0)</f>
        <v>10350</v>
      </c>
      <c r="J46" s="2">
        <f>IFERROR(__xludf.DUMMYFUNCTION("""COMPUTED_VALUE"""),-3100.0)</f>
        <v>-3100</v>
      </c>
      <c r="K46" s="2">
        <f>IFERROR(__xludf.DUMMYFUNCTION("""COMPUTED_VALUE"""),91450.0)</f>
        <v>91450</v>
      </c>
    </row>
    <row r="47">
      <c r="A47" s="2">
        <f>IFERROR(__xludf.DUMMYFUNCTION("""COMPUTED_VALUE"""),7476600.0)</f>
        <v>7476600</v>
      </c>
      <c r="B47" s="2">
        <f>IFERROR(__xludf.DUMMYFUNCTION("""COMPUTED_VALUE"""),308050.0)</f>
        <v>308050</v>
      </c>
      <c r="C47" s="2">
        <f>IFERROR(__xludf.DUMMYFUNCTION("""COMPUTED_VALUE"""),3.862815E7)</f>
        <v>38628150</v>
      </c>
      <c r="D47" s="1" t="str">
        <f>IFERROR(__xludf.DUMMYFUNCTION("""COMPUTED_VALUE"""),"-2.10
(-55.26%)")</f>
        <v>-2.10
(-55.26%)</v>
      </c>
      <c r="E47" s="1">
        <f>IFERROR(__xludf.DUMMYFUNCTION("""COMPUTED_VALUE"""),1.7)</f>
        <v>1.7</v>
      </c>
      <c r="F47" s="1">
        <f>IFERROR(__xludf.DUMMYFUNCTION("""COMPUTED_VALUE"""),16400.0)</f>
        <v>16400</v>
      </c>
      <c r="G47" s="1">
        <f>IFERROR(__xludf.DUMMYFUNCTION("""COMPUTED_VALUE"""),667.0)</f>
        <v>667</v>
      </c>
      <c r="H47" s="1" t="str">
        <f>IFERROR(__xludf.DUMMYFUNCTION("""COMPUTED_VALUE"""),"0.45
(0.07%)")</f>
        <v>0.45
(0.07%)</v>
      </c>
      <c r="I47" s="2">
        <f>IFERROR(__xludf.DUMMYFUNCTION("""COMPUTED_VALUE"""),113150.0)</f>
        <v>113150</v>
      </c>
      <c r="J47" s="2">
        <f>IFERROR(__xludf.DUMMYFUNCTION("""COMPUTED_VALUE"""),-33000.0)</f>
        <v>-33000</v>
      </c>
      <c r="K47" s="2">
        <f>IFERROR(__xludf.DUMMYFUNCTION("""COMPUTED_VALUE"""),369550.0)</f>
        <v>369550</v>
      </c>
    </row>
    <row r="48">
      <c r="A48" s="2">
        <f>IFERROR(__xludf.DUMMYFUNCTION("""COMPUTED_VALUE"""),1633100.0)</f>
        <v>1633100</v>
      </c>
      <c r="B48" s="2">
        <f>IFERROR(__xludf.DUMMYFUNCTION("""COMPUTED_VALUE"""),-56650.0)</f>
        <v>-56650</v>
      </c>
      <c r="C48" s="2">
        <f>IFERROR(__xludf.DUMMYFUNCTION("""COMPUTED_VALUE"""),8111350.0)</f>
        <v>8111350</v>
      </c>
      <c r="D48" s="1" t="str">
        <f>IFERROR(__xludf.DUMMYFUNCTION("""COMPUTED_VALUE"""),"-1.80
(-56.25%)")</f>
        <v>-1.80
(-56.25%)</v>
      </c>
      <c r="E48" s="1">
        <f>IFERROR(__xludf.DUMMYFUNCTION("""COMPUTED_VALUE"""),1.4)</f>
        <v>1.4</v>
      </c>
      <c r="F48" s="1">
        <f>IFERROR(__xludf.DUMMYFUNCTION("""COMPUTED_VALUE"""),16450.0)</f>
        <v>16450</v>
      </c>
      <c r="G48" s="1">
        <f>IFERROR(__xludf.DUMMYFUNCTION("""COMPUTED_VALUE"""),727.8)</f>
        <v>727.8</v>
      </c>
      <c r="H48" s="1" t="str">
        <f>IFERROR(__xludf.DUMMYFUNCTION("""COMPUTED_VALUE"""),"23.70
(3.37%)")</f>
        <v>23.70
(3.37%)</v>
      </c>
      <c r="I48" s="2">
        <f>IFERROR(__xludf.DUMMYFUNCTION("""COMPUTED_VALUE"""),10100.0)</f>
        <v>10100</v>
      </c>
      <c r="J48" s="2">
        <f>IFERROR(__xludf.DUMMYFUNCTION("""COMPUTED_VALUE"""),-3750.0)</f>
        <v>-3750</v>
      </c>
      <c r="K48" s="2">
        <f>IFERROR(__xludf.DUMMYFUNCTION("""COMPUTED_VALUE"""),204700.0)</f>
        <v>204700</v>
      </c>
    </row>
    <row r="49">
      <c r="A49" s="2">
        <f>IFERROR(__xludf.DUMMYFUNCTION("""COMPUTED_VALUE"""),7226350.0)</f>
        <v>7226350</v>
      </c>
      <c r="B49" s="2">
        <f>IFERROR(__xludf.DUMMYFUNCTION("""COMPUTED_VALUE"""),-1627900.0)</f>
        <v>-1627900</v>
      </c>
      <c r="C49" s="2">
        <f>IFERROR(__xludf.DUMMYFUNCTION("""COMPUTED_VALUE"""),4.22355E7)</f>
        <v>42235500</v>
      </c>
      <c r="D49" s="1" t="str">
        <f>IFERROR(__xludf.DUMMYFUNCTION("""COMPUTED_VALUE"""),"-1.40
(-51.85%)")</f>
        <v>-1.40
(-51.85%)</v>
      </c>
      <c r="E49" s="1">
        <f>IFERROR(__xludf.DUMMYFUNCTION("""COMPUTED_VALUE"""),1.3)</f>
        <v>1.3</v>
      </c>
      <c r="F49" s="1">
        <f>IFERROR(__xludf.DUMMYFUNCTION("""COMPUTED_VALUE"""),16500.0)</f>
        <v>16500</v>
      </c>
      <c r="G49" s="1">
        <f>IFERROR(__xludf.DUMMYFUNCTION("""COMPUTED_VALUE"""),769.05)</f>
        <v>769.05</v>
      </c>
      <c r="H49" s="1" t="str">
        <f>IFERROR(__xludf.DUMMYFUNCTION("""COMPUTED_VALUE"""),"0.25
(0.03%)")</f>
        <v>0.25
(0.03%)</v>
      </c>
      <c r="I49" s="2">
        <f>IFERROR(__xludf.DUMMYFUNCTION("""COMPUTED_VALUE"""),133600.0)</f>
        <v>133600</v>
      </c>
      <c r="J49" s="2">
        <f>IFERROR(__xludf.DUMMYFUNCTION("""COMPUTED_VALUE"""),-34800.0)</f>
        <v>-34800</v>
      </c>
      <c r="K49" s="2">
        <f>IFERROR(__xludf.DUMMYFUNCTION("""COMPUTED_VALUE"""),382550.0)</f>
        <v>382550</v>
      </c>
    </row>
    <row r="50">
      <c r="A50" s="2">
        <f>IFERROR(__xludf.DUMMYFUNCTION("""COMPUTED_VALUE"""),1020000.0)</f>
        <v>1020000</v>
      </c>
      <c r="B50" s="2">
        <f>IFERROR(__xludf.DUMMYFUNCTION("""COMPUTED_VALUE"""),-281250.0)</f>
        <v>-281250</v>
      </c>
      <c r="C50" s="2">
        <f>IFERROR(__xludf.DUMMYFUNCTION("""COMPUTED_VALUE"""),3868500.0)</f>
        <v>3868500</v>
      </c>
      <c r="D50" s="1" t="str">
        <f>IFERROR(__xludf.DUMMYFUNCTION("""COMPUTED_VALUE"""),"-1.10
(-47.83%)")</f>
        <v>-1.10
(-47.83%)</v>
      </c>
      <c r="E50" s="1">
        <f>IFERROR(__xludf.DUMMYFUNCTION("""COMPUTED_VALUE"""),1.2)</f>
        <v>1.2</v>
      </c>
      <c r="F50" s="1">
        <f>IFERROR(__xludf.DUMMYFUNCTION("""COMPUTED_VALUE"""),16550.0)</f>
        <v>16550</v>
      </c>
      <c r="G50" s="1">
        <f>IFERROR(__xludf.DUMMYFUNCTION("""COMPUTED_VALUE"""),817.0)</f>
        <v>817</v>
      </c>
      <c r="H50" s="1" t="str">
        <f>IFERROR(__xludf.DUMMYFUNCTION("""COMPUTED_VALUE"""),"6.00
(0.74%)")</f>
        <v>6.00
(0.74%)</v>
      </c>
      <c r="I50" s="2">
        <f>IFERROR(__xludf.DUMMYFUNCTION("""COMPUTED_VALUE"""),1000.0)</f>
        <v>1000</v>
      </c>
      <c r="J50" s="1">
        <f>IFERROR(__xludf.DUMMYFUNCTION("""COMPUTED_VALUE"""),-600.0)</f>
        <v>-600</v>
      </c>
      <c r="K50" s="2">
        <f>IFERROR(__xludf.DUMMYFUNCTION("""COMPUTED_VALUE"""),26550.0)</f>
        <v>26550</v>
      </c>
    </row>
    <row r="51">
      <c r="A51" s="2">
        <f>IFERROR(__xludf.DUMMYFUNCTION("""COMPUTED_VALUE"""),4020750.0)</f>
        <v>4020750</v>
      </c>
      <c r="B51" s="2">
        <f>IFERROR(__xludf.DUMMYFUNCTION("""COMPUTED_VALUE"""),-647150.0)</f>
        <v>-647150</v>
      </c>
      <c r="C51" s="2">
        <f>IFERROR(__xludf.DUMMYFUNCTION("""COMPUTED_VALUE"""),1.592095E7)</f>
        <v>15920950</v>
      </c>
      <c r="D51" s="1" t="str">
        <f>IFERROR(__xludf.DUMMYFUNCTION("""COMPUTED_VALUE"""),"-1.05
(-47.73%)")</f>
        <v>-1.05
(-47.73%)</v>
      </c>
      <c r="E51" s="1">
        <f>IFERROR(__xludf.DUMMYFUNCTION("""COMPUTED_VALUE"""),1.15)</f>
        <v>1.15</v>
      </c>
      <c r="F51" s="1">
        <f>IFERROR(__xludf.DUMMYFUNCTION("""COMPUTED_VALUE"""),16600.0)</f>
        <v>16600</v>
      </c>
      <c r="G51" s="1">
        <f>IFERROR(__xludf.DUMMYFUNCTION("""COMPUTED_VALUE"""),854.6)</f>
        <v>854.6</v>
      </c>
      <c r="H51" s="1" t="str">
        <f>IFERROR(__xludf.DUMMYFUNCTION("""COMPUTED_VALUE"""),"-9.65
(-1.12%)")</f>
        <v>-9.65
(-1.12%)</v>
      </c>
      <c r="I51" s="2">
        <f>IFERROR(__xludf.DUMMYFUNCTION("""COMPUTED_VALUE"""),30950.0)</f>
        <v>30950</v>
      </c>
      <c r="J51" s="2">
        <f>IFERROR(__xludf.DUMMYFUNCTION("""COMPUTED_VALUE"""),-10200.0)</f>
        <v>-10200</v>
      </c>
      <c r="K51" s="2">
        <f>IFERROR(__xludf.DUMMYFUNCTION("""COMPUTED_VALUE"""),62000.0)</f>
        <v>62000</v>
      </c>
    </row>
    <row r="52">
      <c r="A52" s="2">
        <f>IFERROR(__xludf.DUMMYFUNCTION("""COMPUTED_VALUE"""),944400.0)</f>
        <v>944400</v>
      </c>
      <c r="B52" s="2">
        <f>IFERROR(__xludf.DUMMYFUNCTION("""COMPUTED_VALUE"""),-164350.0)</f>
        <v>-164350</v>
      </c>
      <c r="C52" s="2">
        <f>IFERROR(__xludf.DUMMYFUNCTION("""COMPUTED_VALUE"""),2366150.0)</f>
        <v>2366150</v>
      </c>
      <c r="D52" s="1" t="str">
        <f>IFERROR(__xludf.DUMMYFUNCTION("""COMPUTED_VALUE"""),"-0.95
(-47.50%)")</f>
        <v>-0.95
(-47.50%)</v>
      </c>
      <c r="E52" s="1">
        <f>IFERROR(__xludf.DUMMYFUNCTION("""COMPUTED_VALUE"""),1.05)</f>
        <v>1.05</v>
      </c>
      <c r="F52" s="1">
        <f>IFERROR(__xludf.DUMMYFUNCTION("""COMPUTED_VALUE"""),16650.0)</f>
        <v>16650</v>
      </c>
      <c r="G52" s="1">
        <f>IFERROR(__xludf.DUMMYFUNCTION("""COMPUTED_VALUE"""),920.0)</f>
        <v>920</v>
      </c>
      <c r="H52" s="1" t="str">
        <f>IFERROR(__xludf.DUMMYFUNCTION("""COMPUTED_VALUE"""),"-10.05
(-1.08%)")</f>
        <v>-10.05
(-1.08%)</v>
      </c>
      <c r="I52" s="1">
        <f>IFERROR(__xludf.DUMMYFUNCTION("""COMPUTED_VALUE"""),600.0)</f>
        <v>600</v>
      </c>
      <c r="J52" s="1">
        <f>IFERROR(__xludf.DUMMYFUNCTION("""COMPUTED_VALUE"""),-200.0)</f>
        <v>-200</v>
      </c>
      <c r="K52" s="2">
        <f>IFERROR(__xludf.DUMMYFUNCTION("""COMPUTED_VALUE"""),11450.0)</f>
        <v>11450</v>
      </c>
    </row>
    <row r="53">
      <c r="A53" s="2">
        <f>IFERROR(__xludf.DUMMYFUNCTION("""COMPUTED_VALUE"""),2884800.0)</f>
        <v>2884800</v>
      </c>
      <c r="B53" s="2">
        <f>IFERROR(__xludf.DUMMYFUNCTION("""COMPUTED_VALUE"""),-925800.0)</f>
        <v>-925800</v>
      </c>
      <c r="C53" s="2">
        <f>IFERROR(__xludf.DUMMYFUNCTION("""COMPUTED_VALUE"""),1.195605E7)</f>
        <v>11956050</v>
      </c>
      <c r="D53" s="1" t="str">
        <f>IFERROR(__xludf.DUMMYFUNCTION("""COMPUTED_VALUE"""),"-0.85
(-45.95%)")</f>
        <v>-0.85
(-45.95%)</v>
      </c>
      <c r="E53" s="1">
        <f>IFERROR(__xludf.DUMMYFUNCTION("""COMPUTED_VALUE"""),1.0)</f>
        <v>1</v>
      </c>
      <c r="F53" s="1">
        <f>IFERROR(__xludf.DUMMYFUNCTION("""COMPUTED_VALUE"""),16700.0)</f>
        <v>16700</v>
      </c>
      <c r="G53" s="1">
        <f>IFERROR(__xludf.DUMMYFUNCTION("""COMPUTED_VALUE"""),965.7)</f>
        <v>965.7</v>
      </c>
      <c r="H53" s="1" t="str">
        <f>IFERROR(__xludf.DUMMYFUNCTION("""COMPUTED_VALUE"""),"-6.90
(-0.71%)")</f>
        <v>-6.90
(-0.71%)</v>
      </c>
      <c r="I53" s="2">
        <f>IFERROR(__xludf.DUMMYFUNCTION("""COMPUTED_VALUE"""),10350.0)</f>
        <v>10350</v>
      </c>
      <c r="J53" s="2">
        <f>IFERROR(__xludf.DUMMYFUNCTION("""COMPUTED_VALUE"""),-3550.0)</f>
        <v>-3550</v>
      </c>
      <c r="K53" s="2">
        <f>IFERROR(__xludf.DUMMYFUNCTION("""COMPUTED_VALUE"""),65300.0)</f>
        <v>65300</v>
      </c>
    </row>
    <row r="54">
      <c r="A54" s="2">
        <f>IFERROR(__xludf.DUMMYFUNCTION("""COMPUTED_VALUE"""),457700.0)</f>
        <v>457700</v>
      </c>
      <c r="B54" s="2">
        <f>IFERROR(__xludf.DUMMYFUNCTION("""COMPUTED_VALUE"""),-138000.0)</f>
        <v>-138000</v>
      </c>
      <c r="C54" s="2">
        <f>IFERROR(__xludf.DUMMYFUNCTION("""COMPUTED_VALUE"""),1521250.0)</f>
        <v>1521250</v>
      </c>
      <c r="D54" s="1" t="str">
        <f>IFERROR(__xludf.DUMMYFUNCTION("""COMPUTED_VALUE"""),"-0.80
(-44.44%)")</f>
        <v>-0.80
(-44.44%)</v>
      </c>
      <c r="E54" s="1">
        <f>IFERROR(__xludf.DUMMYFUNCTION("""COMPUTED_VALUE"""),1.0)</f>
        <v>1</v>
      </c>
      <c r="F54" s="1">
        <f>IFERROR(__xludf.DUMMYFUNCTION("""COMPUTED_VALUE"""),16750.0)</f>
        <v>16750</v>
      </c>
      <c r="G54" s="2">
        <f>IFERROR(__xludf.DUMMYFUNCTION("""COMPUTED_VALUE"""),1020.0)</f>
        <v>1020</v>
      </c>
      <c r="H54" s="1" t="str">
        <f>IFERROR(__xludf.DUMMYFUNCTION("""COMPUTED_VALUE"""),"133.70
(15.09%)")</f>
        <v>133.70
(15.09%)</v>
      </c>
      <c r="I54" s="2">
        <f>IFERROR(__xludf.DUMMYFUNCTION("""COMPUTED_VALUE"""),3000.0)</f>
        <v>3000</v>
      </c>
      <c r="J54" s="2">
        <f>IFERROR(__xludf.DUMMYFUNCTION("""COMPUTED_VALUE"""),-1800.0)</f>
        <v>-1800</v>
      </c>
      <c r="K54" s="2">
        <f>IFERROR(__xludf.DUMMYFUNCTION("""COMPUTED_VALUE"""),14000.0)</f>
        <v>14000</v>
      </c>
    </row>
    <row r="55">
      <c r="A55" s="2">
        <f>IFERROR(__xludf.DUMMYFUNCTION("""COMPUTED_VALUE"""),2866850.0)</f>
        <v>2866850</v>
      </c>
      <c r="B55" s="2">
        <f>IFERROR(__xludf.DUMMYFUNCTION("""COMPUTED_VALUE"""),-770650.0)</f>
        <v>-770650</v>
      </c>
      <c r="C55" s="2">
        <f>IFERROR(__xludf.DUMMYFUNCTION("""COMPUTED_VALUE"""),9137950.0)</f>
        <v>9137950</v>
      </c>
      <c r="D55" s="1" t="str">
        <f>IFERROR(__xludf.DUMMYFUNCTION("""COMPUTED_VALUE"""),"-0.75
(-44.12%)")</f>
        <v>-0.75
(-44.12%)</v>
      </c>
      <c r="E55" s="1">
        <f>IFERROR(__xludf.DUMMYFUNCTION("""COMPUTED_VALUE"""),0.95)</f>
        <v>0.95</v>
      </c>
      <c r="F55" s="1">
        <f>IFERROR(__xludf.DUMMYFUNCTION("""COMPUTED_VALUE"""),16800.0)</f>
        <v>16800</v>
      </c>
      <c r="G55" s="3">
        <f>IFERROR(__xludf.DUMMYFUNCTION("""COMPUTED_VALUE"""),1073.6)</f>
        <v>1073.6</v>
      </c>
      <c r="H55" s="1" t="str">
        <f>IFERROR(__xludf.DUMMYFUNCTION("""COMPUTED_VALUE"""),"5.50
(0.51%)")</f>
        <v>5.50
(0.51%)</v>
      </c>
      <c r="I55" s="2">
        <f>IFERROR(__xludf.DUMMYFUNCTION("""COMPUTED_VALUE"""),7650.0)</f>
        <v>7650</v>
      </c>
      <c r="J55" s="2">
        <f>IFERROR(__xludf.DUMMYFUNCTION("""COMPUTED_VALUE"""),-6100.0)</f>
        <v>-6100</v>
      </c>
      <c r="K55" s="2">
        <f>IFERROR(__xludf.DUMMYFUNCTION("""COMPUTED_VALUE"""),80450.0)</f>
        <v>80450</v>
      </c>
    </row>
    <row r="56">
      <c r="A56" s="2">
        <f>IFERROR(__xludf.DUMMYFUNCTION("""COMPUTED_VALUE"""),400050.0)</f>
        <v>400050</v>
      </c>
      <c r="B56" s="2">
        <f>IFERROR(__xludf.DUMMYFUNCTION("""COMPUTED_VALUE"""),-80400.0)</f>
        <v>-80400</v>
      </c>
      <c r="C56" s="2">
        <f>IFERROR(__xludf.DUMMYFUNCTION("""COMPUTED_VALUE"""),973600.0)</f>
        <v>973600</v>
      </c>
      <c r="D56" s="1" t="str">
        <f>IFERROR(__xludf.DUMMYFUNCTION("""COMPUTED_VALUE"""),"-0.65
(-40.62%)")</f>
        <v>-0.65
(-40.62%)</v>
      </c>
      <c r="E56" s="1">
        <f>IFERROR(__xludf.DUMMYFUNCTION("""COMPUTED_VALUE"""),0.95)</f>
        <v>0.95</v>
      </c>
      <c r="F56" s="1">
        <f>IFERROR(__xludf.DUMMYFUNCTION("""COMPUTED_VALUE"""),16850.0)</f>
        <v>16850</v>
      </c>
      <c r="G56" s="2">
        <f>IFERROR(__xludf.DUMMYFUNCTION("""COMPUTED_VALUE"""),1100.0)</f>
        <v>1100</v>
      </c>
      <c r="H56" s="1" t="str">
        <f>IFERROR(__xludf.DUMMYFUNCTION("""COMPUTED_VALUE"""),"-35.45
(-3.12%)")</f>
        <v>-35.45
(-3.12%)</v>
      </c>
      <c r="I56" s="2">
        <f>IFERROR(__xludf.DUMMYFUNCTION("""COMPUTED_VALUE"""),1550.0)</f>
        <v>1550</v>
      </c>
      <c r="J56" s="1">
        <f>IFERROR(__xludf.DUMMYFUNCTION("""COMPUTED_VALUE"""),-600.0)</f>
        <v>-600</v>
      </c>
      <c r="K56" s="2">
        <f>IFERROR(__xludf.DUMMYFUNCTION("""COMPUTED_VALUE"""),35050.0)</f>
        <v>35050</v>
      </c>
    </row>
    <row r="57">
      <c r="A57" s="2">
        <f>IFERROR(__xludf.DUMMYFUNCTION("""COMPUTED_VALUE"""),1965200.0)</f>
        <v>1965200</v>
      </c>
      <c r="B57" s="2">
        <f>IFERROR(__xludf.DUMMYFUNCTION("""COMPUTED_VALUE"""),-432150.0)</f>
        <v>-432150</v>
      </c>
      <c r="C57" s="2">
        <f>IFERROR(__xludf.DUMMYFUNCTION("""COMPUTED_VALUE"""),4414850.0)</f>
        <v>4414850</v>
      </c>
      <c r="D57" s="1" t="str">
        <f>IFERROR(__xludf.DUMMYFUNCTION("""COMPUTED_VALUE"""),"-0.70
(-45.16%)")</f>
        <v>-0.70
(-45.16%)</v>
      </c>
      <c r="E57" s="1">
        <f>IFERROR(__xludf.DUMMYFUNCTION("""COMPUTED_VALUE"""),0.85)</f>
        <v>0.85</v>
      </c>
      <c r="F57" s="1">
        <f>IFERROR(__xludf.DUMMYFUNCTION("""COMPUTED_VALUE"""),16900.0)</f>
        <v>16900</v>
      </c>
      <c r="G57" s="3">
        <f>IFERROR(__xludf.DUMMYFUNCTION("""COMPUTED_VALUE"""),1137.45)</f>
        <v>1137.45</v>
      </c>
      <c r="H57" s="1" t="str">
        <f>IFERROR(__xludf.DUMMYFUNCTION("""COMPUTED_VALUE"""),"-18.15
(-1.57%)")</f>
        <v>-18.15
(-1.57%)</v>
      </c>
      <c r="I57" s="2">
        <f>IFERROR(__xludf.DUMMYFUNCTION("""COMPUTED_VALUE"""),2250.0)</f>
        <v>2250</v>
      </c>
      <c r="J57" s="2">
        <f>IFERROR(__xludf.DUMMYFUNCTION("""COMPUTED_VALUE"""),-1100.0)</f>
        <v>-1100</v>
      </c>
      <c r="K57" s="2">
        <f>IFERROR(__xludf.DUMMYFUNCTION("""COMPUTED_VALUE"""),17650.0)</f>
        <v>17650</v>
      </c>
    </row>
    <row r="58">
      <c r="A58" s="2">
        <f>IFERROR(__xludf.DUMMYFUNCTION("""COMPUTED_VALUE"""),280700.0)</f>
        <v>280700</v>
      </c>
      <c r="B58" s="2">
        <f>IFERROR(__xludf.DUMMYFUNCTION("""COMPUTED_VALUE"""),-20400.0)</f>
        <v>-20400</v>
      </c>
      <c r="C58" s="2">
        <f>IFERROR(__xludf.DUMMYFUNCTION("""COMPUTED_VALUE"""),851250.0)</f>
        <v>851250</v>
      </c>
      <c r="D58" s="1" t="str">
        <f>IFERROR(__xludf.DUMMYFUNCTION("""COMPUTED_VALUE"""),"-0.50
(-35.71%)")</f>
        <v>-0.50
(-35.71%)</v>
      </c>
      <c r="E58" s="1">
        <f>IFERROR(__xludf.DUMMYFUNCTION("""COMPUTED_VALUE"""),0.9)</f>
        <v>0.9</v>
      </c>
      <c r="F58" s="1">
        <f>IFERROR(__xludf.DUMMYFUNCTION("""COMPUTED_VALUE"""),16950.0)</f>
        <v>16950</v>
      </c>
      <c r="G58" s="3">
        <f>IFERROR(__xludf.DUMMYFUNCTION("""COMPUTED_VALUE"""),1214.95)</f>
        <v>1214.95</v>
      </c>
      <c r="H58" s="1" t="str">
        <f>IFERROR(__xludf.DUMMYFUNCTION("""COMPUTED_VALUE"""),"-")</f>
        <v>-</v>
      </c>
      <c r="I58" s="1" t="str">
        <f>IFERROR(__xludf.DUMMYFUNCTION("""COMPUTED_VALUE"""),"-")</f>
        <v>-</v>
      </c>
      <c r="J58" s="1">
        <f>IFERROR(__xludf.DUMMYFUNCTION("""COMPUTED_VALUE"""),-200.0)</f>
        <v>-200</v>
      </c>
      <c r="K58" s="1">
        <f>IFERROR(__xludf.DUMMYFUNCTION("""COMPUTED_VALUE"""),3.0)</f>
        <v>3</v>
      </c>
    </row>
    <row r="59">
      <c r="A59" s="2">
        <f>IFERROR(__xludf.DUMMYFUNCTION("""COMPUTED_VALUE"""),4042100.0)</f>
        <v>4042100</v>
      </c>
      <c r="B59" s="2">
        <f>IFERROR(__xludf.DUMMYFUNCTION("""COMPUTED_VALUE"""),-838650.0)</f>
        <v>-838650</v>
      </c>
      <c r="C59" s="2">
        <f>IFERROR(__xludf.DUMMYFUNCTION("""COMPUTED_VALUE"""),9838200.0)</f>
        <v>9838200</v>
      </c>
      <c r="D59" s="1" t="str">
        <f>IFERROR(__xludf.DUMMYFUNCTION("""COMPUTED_VALUE"""),"-0.70
(-46.67%)")</f>
        <v>-0.70
(-46.67%)</v>
      </c>
      <c r="E59" s="1">
        <f>IFERROR(__xludf.DUMMYFUNCTION("""COMPUTED_VALUE"""),0.8)</f>
        <v>0.8</v>
      </c>
      <c r="F59" s="1">
        <f>IFERROR(__xludf.DUMMYFUNCTION("""COMPUTED_VALUE"""),17000.0)</f>
        <v>17000</v>
      </c>
      <c r="G59" s="2">
        <f>IFERROR(__xludf.DUMMYFUNCTION("""COMPUTED_VALUE"""),1265.0)</f>
        <v>1265</v>
      </c>
      <c r="H59" s="1" t="str">
        <f>IFERROR(__xludf.DUMMYFUNCTION("""COMPUTED_VALUE"""),"9.50
(0.76%)")</f>
        <v>9.50
(0.76%)</v>
      </c>
      <c r="I59" s="2">
        <f>IFERROR(__xludf.DUMMYFUNCTION("""COMPUTED_VALUE"""),11350.0)</f>
        <v>11350</v>
      </c>
      <c r="J59" s="2">
        <f>IFERROR(__xludf.DUMMYFUNCTION("""COMPUTED_VALUE"""),-7800.0)</f>
        <v>-7800</v>
      </c>
      <c r="K59" s="2">
        <f>IFERROR(__xludf.DUMMYFUNCTION("""COMPUTED_VALUE"""),84750.0)</f>
        <v>84750</v>
      </c>
    </row>
    <row r="60">
      <c r="A60" s="2">
        <f>IFERROR(__xludf.DUMMYFUNCTION("""COMPUTED_VALUE"""),328900.0)</f>
        <v>328900</v>
      </c>
      <c r="B60" s="2">
        <f>IFERROR(__xludf.DUMMYFUNCTION("""COMPUTED_VALUE"""),-28550.0)</f>
        <v>-28550</v>
      </c>
      <c r="C60" s="2">
        <f>IFERROR(__xludf.DUMMYFUNCTION("""COMPUTED_VALUE"""),862600.0)</f>
        <v>862600</v>
      </c>
      <c r="D60" s="1" t="str">
        <f>IFERROR(__xludf.DUMMYFUNCTION("""COMPUTED_VALUE"""),"-0.55
(-42.31%)")</f>
        <v>-0.55
(-42.31%)</v>
      </c>
      <c r="E60" s="1">
        <f>IFERROR(__xludf.DUMMYFUNCTION("""COMPUTED_VALUE"""),0.75)</f>
        <v>0.75</v>
      </c>
      <c r="F60" s="1">
        <f>IFERROR(__xludf.DUMMYFUNCTION("""COMPUTED_VALUE"""),17050.0)</f>
        <v>17050</v>
      </c>
      <c r="G60" s="2">
        <f>IFERROR(__xludf.DUMMYFUNCTION("""COMPUTED_VALUE"""),1277.0)</f>
        <v>1277</v>
      </c>
      <c r="H60" s="1" t="str">
        <f>IFERROR(__xludf.DUMMYFUNCTION("""COMPUTED_VALUE"""),"-3.00
(-0.23%)")</f>
        <v>-3.00
(-0.23%)</v>
      </c>
      <c r="I60" s="1">
        <f>IFERROR(__xludf.DUMMYFUNCTION("""COMPUTED_VALUE"""),100.0)</f>
        <v>100</v>
      </c>
      <c r="J60" s="1" t="str">
        <f>IFERROR(__xludf.DUMMYFUNCTION("""COMPUTED_VALUE"""),"-")</f>
        <v>-</v>
      </c>
      <c r="K60" s="2">
        <f>IFERROR(__xludf.DUMMYFUNCTION("""COMPUTED_VALUE"""),3750.0)</f>
        <v>3750</v>
      </c>
    </row>
    <row r="61">
      <c r="A61" s="2">
        <f>IFERROR(__xludf.DUMMYFUNCTION("""COMPUTED_VALUE"""),1161250.0)</f>
        <v>1161250</v>
      </c>
      <c r="B61" s="2">
        <f>IFERROR(__xludf.DUMMYFUNCTION("""COMPUTED_VALUE"""),-486250.0)</f>
        <v>-486250</v>
      </c>
      <c r="C61" s="2">
        <f>IFERROR(__xludf.DUMMYFUNCTION("""COMPUTED_VALUE"""),2503050.0)</f>
        <v>2503050</v>
      </c>
      <c r="D61" s="1" t="str">
        <f>IFERROR(__xludf.DUMMYFUNCTION("""COMPUTED_VALUE"""),"-0.55
(-40.74%)")</f>
        <v>-0.55
(-40.74%)</v>
      </c>
      <c r="E61" s="1">
        <f>IFERROR(__xludf.DUMMYFUNCTION("""COMPUTED_VALUE"""),0.8)</f>
        <v>0.8</v>
      </c>
      <c r="F61" s="1">
        <f>IFERROR(__xludf.DUMMYFUNCTION("""COMPUTED_VALUE"""),17100.0)</f>
        <v>17100</v>
      </c>
      <c r="G61" s="2">
        <f>IFERROR(__xludf.DUMMYFUNCTION("""COMPUTED_VALUE"""),1350.0)</f>
        <v>1350</v>
      </c>
      <c r="H61" s="1" t="str">
        <f>IFERROR(__xludf.DUMMYFUNCTION("""COMPUTED_VALUE"""),"-1.00
(-0.07%)")</f>
        <v>-1.00
(-0.07%)</v>
      </c>
      <c r="I61" s="1">
        <f>IFERROR(__xludf.DUMMYFUNCTION("""COMPUTED_VALUE"""),550.0)</f>
        <v>550</v>
      </c>
      <c r="J61" s="1">
        <f>IFERROR(__xludf.DUMMYFUNCTION("""COMPUTED_VALUE"""),-250.0)</f>
        <v>-250</v>
      </c>
      <c r="K61" s="2">
        <f>IFERROR(__xludf.DUMMYFUNCTION("""COMPUTED_VALUE"""),5450.0)</f>
        <v>5450</v>
      </c>
    </row>
    <row r="62">
      <c r="A62" s="2">
        <f>IFERROR(__xludf.DUMMYFUNCTION("""COMPUTED_VALUE"""),167550.0)</f>
        <v>167550</v>
      </c>
      <c r="B62" s="2">
        <f>IFERROR(__xludf.DUMMYFUNCTION("""COMPUTED_VALUE"""),-18900.0)</f>
        <v>-18900</v>
      </c>
      <c r="C62" s="2">
        <f>IFERROR(__xludf.DUMMYFUNCTION("""COMPUTED_VALUE"""),843350.0)</f>
        <v>843350</v>
      </c>
      <c r="D62" s="1" t="str">
        <f>IFERROR(__xludf.DUMMYFUNCTION("""COMPUTED_VALUE"""),"-0.35
(-28.00%)")</f>
        <v>-0.35
(-28.00%)</v>
      </c>
      <c r="E62" s="1">
        <f>IFERROR(__xludf.DUMMYFUNCTION("""COMPUTED_VALUE"""),0.9)</f>
        <v>0.9</v>
      </c>
      <c r="F62" s="1">
        <f>IFERROR(__xludf.DUMMYFUNCTION("""COMPUTED_VALUE"""),17150.0)</f>
        <v>17150</v>
      </c>
      <c r="G62" s="2">
        <f>IFERROR(__xludf.DUMMYFUNCTION("""COMPUTED_VALUE"""),1394.0)</f>
        <v>1394</v>
      </c>
      <c r="H62" s="1" t="str">
        <f>IFERROR(__xludf.DUMMYFUNCTION("""COMPUTED_VALUE"""),"526.95
(60.78%)")</f>
        <v>526.95
(60.78%)</v>
      </c>
      <c r="I62" s="1">
        <f>IFERROR(__xludf.DUMMYFUNCTION("""COMPUTED_VALUE"""),50.0)</f>
        <v>50</v>
      </c>
      <c r="J62" s="1" t="str">
        <f>IFERROR(__xludf.DUMMYFUNCTION("""COMPUTED_VALUE"""),"-")</f>
        <v>-</v>
      </c>
      <c r="K62" s="1">
        <f>IFERROR(__xludf.DUMMYFUNCTION("""COMPUTED_VALUE"""),750.0)</f>
        <v>750</v>
      </c>
    </row>
    <row r="63">
      <c r="A63" s="2">
        <f>IFERROR(__xludf.DUMMYFUNCTION("""COMPUTED_VALUE"""),1091350.0)</f>
        <v>1091350</v>
      </c>
      <c r="B63" s="2">
        <f>IFERROR(__xludf.DUMMYFUNCTION("""COMPUTED_VALUE"""),-307050.0)</f>
        <v>-307050</v>
      </c>
      <c r="C63" s="2">
        <f>IFERROR(__xludf.DUMMYFUNCTION("""COMPUTED_VALUE"""),1388400.0)</f>
        <v>1388400</v>
      </c>
      <c r="D63" s="1" t="str">
        <f>IFERROR(__xludf.DUMMYFUNCTION("""COMPUTED_VALUE"""),"-0.55
(-42.31%)")</f>
        <v>-0.55
(-42.31%)</v>
      </c>
      <c r="E63" s="1">
        <f>IFERROR(__xludf.DUMMYFUNCTION("""COMPUTED_VALUE"""),0.75)</f>
        <v>0.75</v>
      </c>
      <c r="F63" s="1">
        <f>IFERROR(__xludf.DUMMYFUNCTION("""COMPUTED_VALUE"""),17200.0)</f>
        <v>17200</v>
      </c>
      <c r="G63" s="2">
        <f>IFERROR(__xludf.DUMMYFUNCTION("""COMPUTED_VALUE"""),1450.0)</f>
        <v>1450</v>
      </c>
      <c r="H63" s="1" t="str">
        <f>IFERROR(__xludf.DUMMYFUNCTION("""COMPUTED_VALUE"""),"9.50
(0.66%)")</f>
        <v>9.50
(0.66%)</v>
      </c>
      <c r="I63" s="1">
        <f>IFERROR(__xludf.DUMMYFUNCTION("""COMPUTED_VALUE"""),850.0)</f>
        <v>850</v>
      </c>
      <c r="J63" s="1">
        <f>IFERROR(__xludf.DUMMYFUNCTION("""COMPUTED_VALUE"""),-400.0)</f>
        <v>-400</v>
      </c>
      <c r="K63" s="2">
        <f>IFERROR(__xludf.DUMMYFUNCTION("""COMPUTED_VALUE"""),15650.0)</f>
        <v>15650</v>
      </c>
    </row>
    <row r="64">
      <c r="A64" s="2">
        <f>IFERROR(__xludf.DUMMYFUNCTION("""COMPUTED_VALUE"""),339200.0)</f>
        <v>339200</v>
      </c>
      <c r="B64" s="2">
        <f>IFERROR(__xludf.DUMMYFUNCTION("""COMPUTED_VALUE"""),-31100.0)</f>
        <v>-31100</v>
      </c>
      <c r="C64" s="2">
        <f>IFERROR(__xludf.DUMMYFUNCTION("""COMPUTED_VALUE"""),293900.0)</f>
        <v>293900</v>
      </c>
      <c r="D64" s="1" t="str">
        <f>IFERROR(__xludf.DUMMYFUNCTION("""COMPUTED_VALUE"""),"-0.50
(-37.04%)")</f>
        <v>-0.50
(-37.04%)</v>
      </c>
      <c r="E64" s="1">
        <f>IFERROR(__xludf.DUMMYFUNCTION("""COMPUTED_VALUE"""),0.85)</f>
        <v>0.85</v>
      </c>
      <c r="F64" s="1">
        <f>IFERROR(__xludf.DUMMYFUNCTION("""COMPUTED_VALUE"""),17250.0)</f>
        <v>17250</v>
      </c>
      <c r="G64" s="3">
        <f>IFERROR(__xludf.DUMMYFUNCTION("""COMPUTED_VALUE"""),1539.75)</f>
        <v>1539.75</v>
      </c>
      <c r="H64" s="1" t="str">
        <f>IFERROR(__xludf.DUMMYFUNCTION("""COMPUTED_VALUE"""),"-")</f>
        <v>-</v>
      </c>
      <c r="I64" s="1" t="str">
        <f>IFERROR(__xludf.DUMMYFUNCTION("""COMPUTED_VALUE"""),"-")</f>
        <v>-</v>
      </c>
      <c r="J64" s="1" t="str">
        <f>IFERROR(__xludf.DUMMYFUNCTION("""COMPUTED_VALUE"""),"-")</f>
        <v>-</v>
      </c>
      <c r="K64" s="1">
        <f>IFERROR(__xludf.DUMMYFUNCTION("""COMPUTED_VALUE"""),1.0)</f>
        <v>1</v>
      </c>
    </row>
    <row r="65">
      <c r="A65" s="2">
        <f>IFERROR(__xludf.DUMMYFUNCTION("""COMPUTED_VALUE"""),615800.0)</f>
        <v>615800</v>
      </c>
      <c r="B65" s="2">
        <f>IFERROR(__xludf.DUMMYFUNCTION("""COMPUTED_VALUE"""),-102500.0)</f>
        <v>-102500</v>
      </c>
      <c r="C65" s="2">
        <f>IFERROR(__xludf.DUMMYFUNCTION("""COMPUTED_VALUE"""),638250.0)</f>
        <v>638250</v>
      </c>
      <c r="D65" s="1" t="str">
        <f>IFERROR(__xludf.DUMMYFUNCTION("""COMPUTED_VALUE"""),"-0.50
(-40.00%)")</f>
        <v>-0.50
(-40.00%)</v>
      </c>
      <c r="E65" s="1">
        <f>IFERROR(__xludf.DUMMYFUNCTION("""COMPUTED_VALUE"""),0.75)</f>
        <v>0.75</v>
      </c>
      <c r="F65" s="1">
        <f>IFERROR(__xludf.DUMMYFUNCTION("""COMPUTED_VALUE"""),17300.0)</f>
        <v>17300</v>
      </c>
      <c r="G65" s="3">
        <f>IFERROR(__xludf.DUMMYFUNCTION("""COMPUTED_VALUE"""),1534.4)</f>
        <v>1534.4</v>
      </c>
      <c r="H65" s="1" t="str">
        <f>IFERROR(__xludf.DUMMYFUNCTION("""COMPUTED_VALUE"""),"69.40
(4.74%)")</f>
        <v>69.40
(4.74%)</v>
      </c>
      <c r="I65" s="1">
        <f>IFERROR(__xludf.DUMMYFUNCTION("""COMPUTED_VALUE"""),350.0)</f>
        <v>350</v>
      </c>
      <c r="J65" s="1">
        <f>IFERROR(__xludf.DUMMYFUNCTION("""COMPUTED_VALUE"""),-200.0)</f>
        <v>-200</v>
      </c>
      <c r="K65" s="2">
        <f>IFERROR(__xludf.DUMMYFUNCTION("""COMPUTED_VALUE"""),1700.0)</f>
        <v>1700</v>
      </c>
    </row>
    <row r="66">
      <c r="A66" s="2">
        <f>IFERROR(__xludf.DUMMYFUNCTION("""COMPUTED_VALUE"""),420450.0)</f>
        <v>420450</v>
      </c>
      <c r="B66" s="2">
        <f>IFERROR(__xludf.DUMMYFUNCTION("""COMPUTED_VALUE"""),-93050.0)</f>
        <v>-93050</v>
      </c>
      <c r="C66" s="2">
        <f>IFERROR(__xludf.DUMMYFUNCTION("""COMPUTED_VALUE"""),432700.0)</f>
        <v>432700</v>
      </c>
      <c r="D66" s="1" t="str">
        <f>IFERROR(__xludf.DUMMYFUNCTION("""COMPUTED_VALUE"""),"-0.55
(-42.31%)")</f>
        <v>-0.55
(-42.31%)</v>
      </c>
      <c r="E66" s="1">
        <f>IFERROR(__xludf.DUMMYFUNCTION("""COMPUTED_VALUE"""),0.75)</f>
        <v>0.75</v>
      </c>
      <c r="F66" s="1">
        <f>IFERROR(__xludf.DUMMYFUNCTION("""COMPUTED_VALUE"""),17350.0)</f>
        <v>17350</v>
      </c>
      <c r="G66" s="1">
        <f>IFERROR(__xludf.DUMMYFUNCTION("""COMPUTED_VALUE"""),952.75)</f>
        <v>952.75</v>
      </c>
      <c r="H66" s="1" t="str">
        <f>IFERROR(__xludf.DUMMYFUNCTION("""COMPUTED_VALUE"""),"-")</f>
        <v>-</v>
      </c>
      <c r="I66" s="1" t="str">
        <f>IFERROR(__xludf.DUMMYFUNCTION("""COMPUTED_VALUE"""),"-")</f>
        <v>-</v>
      </c>
      <c r="J66" s="1" t="str">
        <f>IFERROR(__xludf.DUMMYFUNCTION("""COMPUTED_VALUE"""),"-")</f>
        <v>-</v>
      </c>
      <c r="K66" s="1">
        <f>IFERROR(__xludf.DUMMYFUNCTION("""COMPUTED_VALUE"""),300.0)</f>
        <v>300</v>
      </c>
    </row>
    <row r="67">
      <c r="A67" s="2">
        <f>IFERROR(__xludf.DUMMYFUNCTION("""COMPUTED_VALUE"""),517500.0)</f>
        <v>517500</v>
      </c>
      <c r="B67" s="2">
        <f>IFERROR(__xludf.DUMMYFUNCTION("""COMPUTED_VALUE"""),-82400.0)</f>
        <v>-82400</v>
      </c>
      <c r="C67" s="2">
        <f>IFERROR(__xludf.DUMMYFUNCTION("""COMPUTED_VALUE"""),860200.0)</f>
        <v>860200</v>
      </c>
      <c r="D67" s="1" t="str">
        <f>IFERROR(__xludf.DUMMYFUNCTION("""COMPUTED_VALUE"""),"-0.55
(-47.83%)")</f>
        <v>-0.55
(-47.83%)</v>
      </c>
      <c r="E67" s="1">
        <f>IFERROR(__xludf.DUMMYFUNCTION("""COMPUTED_VALUE"""),0.6)</f>
        <v>0.6</v>
      </c>
      <c r="F67" s="1">
        <f>IFERROR(__xludf.DUMMYFUNCTION("""COMPUTED_VALUE"""),17400.0)</f>
        <v>17400</v>
      </c>
      <c r="G67" s="2">
        <f>IFERROR(__xludf.DUMMYFUNCTION("""COMPUTED_VALUE"""),1685.0)</f>
        <v>1685</v>
      </c>
      <c r="H67" s="1" t="str">
        <f>IFERROR(__xludf.DUMMYFUNCTION("""COMPUTED_VALUE"""),"-")</f>
        <v>-</v>
      </c>
      <c r="I67" s="1" t="str">
        <f>IFERROR(__xludf.DUMMYFUNCTION("""COMPUTED_VALUE"""),"-")</f>
        <v>-</v>
      </c>
      <c r="J67" s="1">
        <f>IFERROR(__xludf.DUMMYFUNCTION("""COMPUTED_VALUE"""),-100.0)</f>
        <v>-100</v>
      </c>
      <c r="K67" s="1">
        <f>IFERROR(__xludf.DUMMYFUNCTION("""COMPUTED_VALUE"""),1.0)</f>
        <v>1</v>
      </c>
    </row>
    <row r="68">
      <c r="A68" s="2">
        <f>IFERROR(__xludf.DUMMYFUNCTION("""COMPUTED_VALUE"""),39750.0)</f>
        <v>39750</v>
      </c>
      <c r="B68" s="1">
        <f>IFERROR(__xludf.DUMMYFUNCTION("""COMPUTED_VALUE"""),750.0)</f>
        <v>750</v>
      </c>
      <c r="C68" s="2">
        <f>IFERROR(__xludf.DUMMYFUNCTION("""COMPUTED_VALUE"""),89900.0)</f>
        <v>89900</v>
      </c>
      <c r="D68" s="1" t="str">
        <f>IFERROR(__xludf.DUMMYFUNCTION("""COMPUTED_VALUE"""),"-0.55
(-47.83%)")</f>
        <v>-0.55
(-47.83%)</v>
      </c>
      <c r="E68" s="1">
        <f>IFERROR(__xludf.DUMMYFUNCTION("""COMPUTED_VALUE"""),0.6)</f>
        <v>0.6</v>
      </c>
      <c r="F68" s="1">
        <f>IFERROR(__xludf.DUMMYFUNCTION("""COMPUTED_VALUE"""),17450.0)</f>
        <v>17450</v>
      </c>
      <c r="G68" s="3">
        <f>IFERROR(__xludf.DUMMYFUNCTION("""COMPUTED_VALUE"""),1166.2)</f>
        <v>1166.2</v>
      </c>
      <c r="H68" s="1" t="str">
        <f>IFERROR(__xludf.DUMMYFUNCTION("""COMPUTED_VALUE"""),"-")</f>
        <v>-</v>
      </c>
      <c r="I68" s="1" t="str">
        <f>IFERROR(__xludf.DUMMYFUNCTION("""COMPUTED_VALUE"""),"-")</f>
        <v>-</v>
      </c>
      <c r="J68" s="1" t="str">
        <f>IFERROR(__xludf.DUMMYFUNCTION("""COMPUTED_VALUE"""),"-")</f>
        <v>-</v>
      </c>
      <c r="K68" s="1">
        <f>IFERROR(__xludf.DUMMYFUNCTION("""COMPUTED_VALUE"""),1.0)</f>
        <v>1</v>
      </c>
    </row>
    <row r="69">
      <c r="A69" s="2">
        <f>IFERROR(__xludf.DUMMYFUNCTION("""COMPUTED_VALUE"""),1681550.0)</f>
        <v>1681550</v>
      </c>
      <c r="B69" s="2">
        <f>IFERROR(__xludf.DUMMYFUNCTION("""COMPUTED_VALUE"""),-890550.0)</f>
        <v>-890550</v>
      </c>
      <c r="C69" s="2">
        <f>IFERROR(__xludf.DUMMYFUNCTION("""COMPUTED_VALUE"""),4497850.0)</f>
        <v>4497850</v>
      </c>
      <c r="D69" s="1" t="str">
        <f>IFERROR(__xludf.DUMMYFUNCTION("""COMPUTED_VALUE"""),"-0.45
(-42.86%)")</f>
        <v>-0.45
(-42.86%)</v>
      </c>
      <c r="E69" s="1">
        <f>IFERROR(__xludf.DUMMYFUNCTION("""COMPUTED_VALUE"""),0.6)</f>
        <v>0.6</v>
      </c>
      <c r="F69" s="1">
        <f>IFERROR(__xludf.DUMMYFUNCTION("""COMPUTED_VALUE"""),17500.0)</f>
        <v>17500</v>
      </c>
      <c r="G69" s="3">
        <f>IFERROR(__xludf.DUMMYFUNCTION("""COMPUTED_VALUE"""),1770.1)</f>
        <v>1770.1</v>
      </c>
      <c r="H69" s="1" t="str">
        <f>IFERROR(__xludf.DUMMYFUNCTION("""COMPUTED_VALUE"""),"-19.90
(-1.11%)")</f>
        <v>-19.90
(-1.11%)</v>
      </c>
      <c r="I69" s="2">
        <f>IFERROR(__xludf.DUMMYFUNCTION("""COMPUTED_VALUE"""),2900.0)</f>
        <v>2900</v>
      </c>
      <c r="J69" s="2">
        <f>IFERROR(__xludf.DUMMYFUNCTION("""COMPUTED_VALUE"""),-2550.0)</f>
        <v>-2550</v>
      </c>
      <c r="K69" s="2">
        <f>IFERROR(__xludf.DUMMYFUNCTION("""COMPUTED_VALUE"""),25150.0)</f>
        <v>25150</v>
      </c>
    </row>
    <row r="70">
      <c r="A70" s="2">
        <f>IFERROR(__xludf.DUMMYFUNCTION("""COMPUTED_VALUE"""),22250.0)</f>
        <v>22250</v>
      </c>
      <c r="B70" s="2">
        <f>IFERROR(__xludf.DUMMYFUNCTION("""COMPUTED_VALUE"""),-5150.0)</f>
        <v>-5150</v>
      </c>
      <c r="C70" s="2">
        <f>IFERROR(__xludf.DUMMYFUNCTION("""COMPUTED_VALUE"""),295600.0)</f>
        <v>295600</v>
      </c>
      <c r="D70" s="1" t="str">
        <f>IFERROR(__xludf.DUMMYFUNCTION("""COMPUTED_VALUE"""),"-0.40
(-38.10%)")</f>
        <v>-0.40
(-38.10%)</v>
      </c>
      <c r="E70" s="1">
        <f>IFERROR(__xludf.DUMMYFUNCTION("""COMPUTED_VALUE"""),0.65)</f>
        <v>0.65</v>
      </c>
      <c r="F70" s="1">
        <f>IFERROR(__xludf.DUMMYFUNCTION("""COMPUTED_VALUE"""),17550.0)</f>
        <v>17550</v>
      </c>
      <c r="G70" s="3">
        <f>IFERROR(__xludf.DUMMYFUNCTION("""COMPUTED_VALUE"""),1785.2)</f>
        <v>1785.2</v>
      </c>
      <c r="H70" s="1" t="str">
        <f>IFERROR(__xludf.DUMMYFUNCTION("""COMPUTED_VALUE"""),"680.20
(61.56%)")</f>
        <v>680.20
(61.56%)</v>
      </c>
      <c r="I70" s="1">
        <f>IFERROR(__xludf.DUMMYFUNCTION("""COMPUTED_VALUE"""),400.0)</f>
        <v>400</v>
      </c>
      <c r="J70" s="1" t="str">
        <f>IFERROR(__xludf.DUMMYFUNCTION("""COMPUTED_VALUE"""),"-")</f>
        <v>-</v>
      </c>
      <c r="K70" s="1">
        <f>IFERROR(__xludf.DUMMYFUNCTION("""COMPUTED_VALUE"""),500.0)</f>
        <v>500</v>
      </c>
    </row>
    <row r="71">
      <c r="A71" s="2">
        <f>IFERROR(__xludf.DUMMYFUNCTION("""COMPUTED_VALUE"""),158050.0)</f>
        <v>158050</v>
      </c>
      <c r="B71" s="2">
        <f>IFERROR(__xludf.DUMMYFUNCTION("""COMPUTED_VALUE"""),-150900.0)</f>
        <v>-150900</v>
      </c>
      <c r="C71" s="2">
        <f>IFERROR(__xludf.DUMMYFUNCTION("""COMPUTED_VALUE"""),580750.0)</f>
        <v>580750</v>
      </c>
      <c r="D71" s="1" t="str">
        <f>IFERROR(__xludf.DUMMYFUNCTION("""COMPUTED_VALUE"""),"-0.50
(-47.62%)")</f>
        <v>-0.50
(-47.62%)</v>
      </c>
      <c r="E71" s="1">
        <f>IFERROR(__xludf.DUMMYFUNCTION("""COMPUTED_VALUE"""),0.55)</f>
        <v>0.55</v>
      </c>
      <c r="F71" s="1">
        <f>IFERROR(__xludf.DUMMYFUNCTION("""COMPUTED_VALUE"""),17600.0)</f>
        <v>17600</v>
      </c>
      <c r="G71" s="3">
        <f>IFERROR(__xludf.DUMMYFUNCTION("""COMPUTED_VALUE"""),1910.25)</f>
        <v>1910.25</v>
      </c>
      <c r="H71" s="1" t="str">
        <f>IFERROR(__xludf.DUMMYFUNCTION("""COMPUTED_VALUE"""),"-")</f>
        <v>-</v>
      </c>
      <c r="I71" s="1" t="str">
        <f>IFERROR(__xludf.DUMMYFUNCTION("""COMPUTED_VALUE"""),"-")</f>
        <v>-</v>
      </c>
      <c r="J71" s="1">
        <f>IFERROR(__xludf.DUMMYFUNCTION("""COMPUTED_VALUE"""),2.0)</f>
        <v>2</v>
      </c>
      <c r="K71" s="1">
        <f>IFERROR(__xludf.DUMMYFUNCTION("""COMPUTED_VALUE"""),3.0)</f>
        <v>3</v>
      </c>
    </row>
    <row r="72">
      <c r="A72" s="2">
        <f>IFERROR(__xludf.DUMMYFUNCTION("""COMPUTED_VALUE"""),38800.0)</f>
        <v>38800</v>
      </c>
      <c r="B72" s="2">
        <f>IFERROR(__xludf.DUMMYFUNCTION("""COMPUTED_VALUE"""),-21700.0)</f>
        <v>-21700</v>
      </c>
      <c r="C72" s="2">
        <f>IFERROR(__xludf.DUMMYFUNCTION("""COMPUTED_VALUE"""),182150.0)</f>
        <v>182150</v>
      </c>
      <c r="D72" s="1" t="str">
        <f>IFERROR(__xludf.DUMMYFUNCTION("""COMPUTED_VALUE"""),"-0.50
(-50.00%)")</f>
        <v>-0.50
(-50.00%)</v>
      </c>
      <c r="E72" s="1">
        <f>IFERROR(__xludf.DUMMYFUNCTION("""COMPUTED_VALUE"""),0.5)</f>
        <v>0.5</v>
      </c>
      <c r="F72" s="1">
        <f>IFERROR(__xludf.DUMMYFUNCTION("""COMPUTED_VALUE"""),17650.0)</f>
        <v>17650</v>
      </c>
      <c r="G72" s="3">
        <f>IFERROR(__xludf.DUMMYFUNCTION("""COMPUTED_VALUE"""),1885.65)</f>
        <v>1885.65</v>
      </c>
      <c r="H72" s="1" t="str">
        <f>IFERROR(__xludf.DUMMYFUNCTION("""COMPUTED_VALUE"""),"-")</f>
        <v>-</v>
      </c>
      <c r="I72" s="1" t="str">
        <f>IFERROR(__xludf.DUMMYFUNCTION("""COMPUTED_VALUE"""),"-")</f>
        <v>-</v>
      </c>
      <c r="J72" s="1">
        <f>IFERROR(__xludf.DUMMYFUNCTION("""COMPUTED_VALUE"""),1.0)</f>
        <v>1</v>
      </c>
      <c r="K72" s="1">
        <f>IFERROR(__xludf.DUMMYFUNCTION("""COMPUTED_VALUE"""),1.0)</f>
        <v>1</v>
      </c>
    </row>
    <row r="73">
      <c r="A73" s="2">
        <f>IFERROR(__xludf.DUMMYFUNCTION("""COMPUTED_VALUE"""),93800.0)</f>
        <v>93800</v>
      </c>
      <c r="B73" s="2">
        <f>IFERROR(__xludf.DUMMYFUNCTION("""COMPUTED_VALUE"""),-44850.0)</f>
        <v>-44850</v>
      </c>
      <c r="C73" s="2">
        <f>IFERROR(__xludf.DUMMYFUNCTION("""COMPUTED_VALUE"""),239250.0)</f>
        <v>239250</v>
      </c>
      <c r="D73" s="1" t="str">
        <f>IFERROR(__xludf.DUMMYFUNCTION("""COMPUTED_VALUE"""),"-0.45
(-47.37%)")</f>
        <v>-0.45
(-47.37%)</v>
      </c>
      <c r="E73" s="1">
        <f>IFERROR(__xludf.DUMMYFUNCTION("""COMPUTED_VALUE"""),0.5)</f>
        <v>0.5</v>
      </c>
      <c r="F73" s="1">
        <f>IFERROR(__xludf.DUMMYFUNCTION("""COMPUTED_VALUE"""),17700.0)</f>
        <v>17700</v>
      </c>
      <c r="G73" s="3">
        <f>IFERROR(__xludf.DUMMYFUNCTION("""COMPUTED_VALUE"""),1478.9)</f>
        <v>1478.9</v>
      </c>
      <c r="H73" s="1" t="str">
        <f>IFERROR(__xludf.DUMMYFUNCTION("""COMPUTED_VALUE"""),"-")</f>
        <v>-</v>
      </c>
      <c r="I73" s="1" t="str">
        <f>IFERROR(__xludf.DUMMYFUNCTION("""COMPUTED_VALUE"""),"-")</f>
        <v>-</v>
      </c>
      <c r="J73" s="1" t="str">
        <f>IFERROR(__xludf.DUMMYFUNCTION("""COMPUTED_VALUE"""),"-")</f>
        <v>-</v>
      </c>
      <c r="K73" s="1">
        <f>IFERROR(__xludf.DUMMYFUNCTION("""COMPUTED_VALUE"""),1.0)</f>
        <v>1</v>
      </c>
    </row>
    <row r="74">
      <c r="A74" s="2">
        <f>IFERROR(__xludf.DUMMYFUNCTION("""COMPUTED_VALUE"""),28050.0)</f>
        <v>28050</v>
      </c>
      <c r="B74" s="2">
        <f>IFERROR(__xludf.DUMMYFUNCTION("""COMPUTED_VALUE"""),-2500.0)</f>
        <v>-2500</v>
      </c>
      <c r="C74" s="2">
        <f>IFERROR(__xludf.DUMMYFUNCTION("""COMPUTED_VALUE"""),110800.0)</f>
        <v>110800</v>
      </c>
      <c r="D74" s="1" t="str">
        <f>IFERROR(__xludf.DUMMYFUNCTION("""COMPUTED_VALUE"""),"-0.40
(-42.11%)")</f>
        <v>-0.40
(-42.11%)</v>
      </c>
      <c r="E74" s="1">
        <f>IFERROR(__xludf.DUMMYFUNCTION("""COMPUTED_VALUE"""),0.55)</f>
        <v>0.55</v>
      </c>
      <c r="F74" s="1">
        <f>IFERROR(__xludf.DUMMYFUNCTION("""COMPUTED_VALUE"""),17750.0)</f>
        <v>17750</v>
      </c>
      <c r="G74" s="3">
        <f>IFERROR(__xludf.DUMMYFUNCTION("""COMPUTED_VALUE"""),2028.8)</f>
        <v>2028.8</v>
      </c>
      <c r="H74" s="1" t="str">
        <f>IFERROR(__xludf.DUMMYFUNCTION("""COMPUTED_VALUE"""),"-")</f>
        <v>-</v>
      </c>
      <c r="I74" s="1" t="str">
        <f>IFERROR(__xludf.DUMMYFUNCTION("""COMPUTED_VALUE"""),"-")</f>
        <v>-</v>
      </c>
      <c r="J74" s="1">
        <f>IFERROR(__xludf.DUMMYFUNCTION("""COMPUTED_VALUE"""),1.0)</f>
        <v>1</v>
      </c>
      <c r="K74" s="1">
        <f>IFERROR(__xludf.DUMMYFUNCTION("""COMPUTED_VALUE"""),1.0)</f>
        <v>1</v>
      </c>
    </row>
    <row r="75">
      <c r="A75" s="2">
        <f>IFERROR(__xludf.DUMMYFUNCTION("""COMPUTED_VALUE"""),154150.0)</f>
        <v>154150</v>
      </c>
      <c r="B75" s="2">
        <f>IFERROR(__xludf.DUMMYFUNCTION("""COMPUTED_VALUE"""),-52550.0)</f>
        <v>-52550</v>
      </c>
      <c r="C75" s="2">
        <f>IFERROR(__xludf.DUMMYFUNCTION("""COMPUTED_VALUE"""),227100.0)</f>
        <v>227100</v>
      </c>
      <c r="D75" s="1" t="str">
        <f>IFERROR(__xludf.DUMMYFUNCTION("""COMPUTED_VALUE"""),"-0.40
(-44.44%)")</f>
        <v>-0.40
(-44.44%)</v>
      </c>
      <c r="E75" s="1">
        <f>IFERROR(__xludf.DUMMYFUNCTION("""COMPUTED_VALUE"""),0.5)</f>
        <v>0.5</v>
      </c>
      <c r="F75" s="1">
        <f>IFERROR(__xludf.DUMMYFUNCTION("""COMPUTED_VALUE"""),17800.0)</f>
        <v>17800</v>
      </c>
      <c r="G75" s="3">
        <f>IFERROR(__xludf.DUMMYFUNCTION("""COMPUTED_VALUE"""),2150.7)</f>
        <v>2150.7</v>
      </c>
      <c r="H75" s="1" t="str">
        <f>IFERROR(__xludf.DUMMYFUNCTION("""COMPUTED_VALUE"""),"-")</f>
        <v>-</v>
      </c>
      <c r="I75" s="1" t="str">
        <f>IFERROR(__xludf.DUMMYFUNCTION("""COMPUTED_VALUE"""),"-")</f>
        <v>-</v>
      </c>
      <c r="J75" s="1" t="str">
        <f>IFERROR(__xludf.DUMMYFUNCTION("""COMPUTED_VALUE"""),"-")</f>
        <v>-</v>
      </c>
      <c r="K75" s="1">
        <f>IFERROR(__xludf.DUMMYFUNCTION("""COMPUTED_VALUE"""),350.0)</f>
        <v>350</v>
      </c>
    </row>
    <row r="76">
      <c r="A76" s="2">
        <f>IFERROR(__xludf.DUMMYFUNCTION("""COMPUTED_VALUE"""),11350.0)</f>
        <v>11350</v>
      </c>
      <c r="B76" s="2">
        <f>IFERROR(__xludf.DUMMYFUNCTION("""COMPUTED_VALUE"""),-2250.0)</f>
        <v>-2250</v>
      </c>
      <c r="C76" s="2">
        <f>IFERROR(__xludf.DUMMYFUNCTION("""COMPUTED_VALUE"""),188900.0)</f>
        <v>188900</v>
      </c>
      <c r="D76" s="1" t="str">
        <f>IFERROR(__xludf.DUMMYFUNCTION("""COMPUTED_VALUE"""),"-0.40
(-44.44%)")</f>
        <v>-0.40
(-44.44%)</v>
      </c>
      <c r="E76" s="1">
        <f>IFERROR(__xludf.DUMMYFUNCTION("""COMPUTED_VALUE"""),0.5)</f>
        <v>0.5</v>
      </c>
      <c r="F76" s="1">
        <f>IFERROR(__xludf.DUMMYFUNCTION("""COMPUTED_VALUE"""),17850.0)</f>
        <v>17850</v>
      </c>
      <c r="G76" s="2">
        <f>IFERROR(__xludf.DUMMYFUNCTION("""COMPUTED_VALUE"""),1571.0)</f>
        <v>1571</v>
      </c>
      <c r="H76" s="1" t="str">
        <f>IFERROR(__xludf.DUMMYFUNCTION("""COMPUTED_VALUE"""),"-")</f>
        <v>-</v>
      </c>
      <c r="I76" s="1" t="str">
        <f>IFERROR(__xludf.DUMMYFUNCTION("""COMPUTED_VALUE"""),"-")</f>
        <v>-</v>
      </c>
      <c r="J76" s="1" t="str">
        <f>IFERROR(__xludf.DUMMYFUNCTION("""COMPUTED_VALUE"""),"-")</f>
        <v>-</v>
      </c>
      <c r="K76" s="1">
        <f>IFERROR(__xludf.DUMMYFUNCTION("""COMPUTED_VALUE"""),100.0)</f>
        <v>100</v>
      </c>
    </row>
    <row r="77">
      <c r="A77" s="2">
        <f>IFERROR(__xludf.DUMMYFUNCTION("""COMPUTED_VALUE"""),43200.0)</f>
        <v>43200</v>
      </c>
      <c r="B77" s="2">
        <f>IFERROR(__xludf.DUMMYFUNCTION("""COMPUTED_VALUE"""),-5000.0)</f>
        <v>-5000</v>
      </c>
      <c r="C77" s="2">
        <f>IFERROR(__xludf.DUMMYFUNCTION("""COMPUTED_VALUE"""),80900.0)</f>
        <v>80900</v>
      </c>
      <c r="D77" s="1" t="str">
        <f>IFERROR(__xludf.DUMMYFUNCTION("""COMPUTED_VALUE"""),"-0.35
(-41.18%)")</f>
        <v>-0.35
(-41.18%)</v>
      </c>
      <c r="E77" s="1">
        <f>IFERROR(__xludf.DUMMYFUNCTION("""COMPUTED_VALUE"""),0.5)</f>
        <v>0.5</v>
      </c>
      <c r="F77" s="1">
        <f>IFERROR(__xludf.DUMMYFUNCTION("""COMPUTED_VALUE"""),17900.0)</f>
        <v>17900</v>
      </c>
      <c r="G77" s="1" t="str">
        <f>IFERROR(__xludf.DUMMYFUNCTION("""COMPUTED_VALUE"""),"-")</f>
        <v>-</v>
      </c>
      <c r="H77" s="1" t="str">
        <f>IFERROR(__xludf.DUMMYFUNCTION("""COMPUTED_VALUE"""),"-")</f>
        <v>-</v>
      </c>
      <c r="I77" s="1" t="str">
        <f>IFERROR(__xludf.DUMMYFUNCTION("""COMPUTED_VALUE"""),"-")</f>
        <v>-</v>
      </c>
      <c r="J77" s="1" t="str">
        <f>IFERROR(__xludf.DUMMYFUNCTION("""COMPUTED_VALUE"""),"-")</f>
        <v>-</v>
      </c>
      <c r="K77" s="1" t="str">
        <f>IFERROR(__xludf.DUMMYFUNCTION("""COMPUTED_VALUE"""),"-")</f>
        <v>-</v>
      </c>
    </row>
    <row r="78">
      <c r="A78" s="2">
        <f>IFERROR(__xludf.DUMMYFUNCTION("""COMPUTED_VALUE"""),10900.0)</f>
        <v>10900</v>
      </c>
      <c r="B78" s="2">
        <f>IFERROR(__xludf.DUMMYFUNCTION("""COMPUTED_VALUE"""),1600.0)</f>
        <v>1600</v>
      </c>
      <c r="C78" s="2">
        <f>IFERROR(__xludf.DUMMYFUNCTION("""COMPUTED_VALUE"""),78750.0)</f>
        <v>78750</v>
      </c>
      <c r="D78" s="1" t="str">
        <f>IFERROR(__xludf.DUMMYFUNCTION("""COMPUTED_VALUE"""),"-0.40
(-44.44%)")</f>
        <v>-0.40
(-44.44%)</v>
      </c>
      <c r="E78" s="1">
        <f>IFERROR(__xludf.DUMMYFUNCTION("""COMPUTED_VALUE"""),0.5)</f>
        <v>0.5</v>
      </c>
      <c r="F78" s="1">
        <f>IFERROR(__xludf.DUMMYFUNCTION("""COMPUTED_VALUE"""),17950.0)</f>
        <v>17950</v>
      </c>
      <c r="G78" s="3">
        <f>IFERROR(__xludf.DUMMYFUNCTION("""COMPUTED_VALUE"""),1710.35)</f>
        <v>1710.35</v>
      </c>
      <c r="H78" s="1" t="str">
        <f>IFERROR(__xludf.DUMMYFUNCTION("""COMPUTED_VALUE"""),"-")</f>
        <v>-</v>
      </c>
      <c r="I78" s="1" t="str">
        <f>IFERROR(__xludf.DUMMYFUNCTION("""COMPUTED_VALUE"""),"-")</f>
        <v>-</v>
      </c>
      <c r="J78" s="1" t="str">
        <f>IFERROR(__xludf.DUMMYFUNCTION("""COMPUTED_VALUE"""),"-")</f>
        <v>-</v>
      </c>
      <c r="K78" s="1">
        <f>IFERROR(__xludf.DUMMYFUNCTION("""COMPUTED_VALUE"""),100.0)</f>
        <v>100</v>
      </c>
    </row>
    <row r="79">
      <c r="A79" s="2">
        <f>IFERROR(__xludf.DUMMYFUNCTION("""COMPUTED_VALUE"""),1880650.0)</f>
        <v>1880650</v>
      </c>
      <c r="B79" s="2">
        <f>IFERROR(__xludf.DUMMYFUNCTION("""COMPUTED_VALUE"""),-258250.0)</f>
        <v>-258250</v>
      </c>
      <c r="C79" s="2">
        <f>IFERROR(__xludf.DUMMYFUNCTION("""COMPUTED_VALUE"""),1993050.0)</f>
        <v>1993050</v>
      </c>
      <c r="D79" s="1" t="str">
        <f>IFERROR(__xludf.DUMMYFUNCTION("""COMPUTED_VALUE"""),"-0.35
(-43.75%)")</f>
        <v>-0.35
(-43.75%)</v>
      </c>
      <c r="E79" s="1">
        <f>IFERROR(__xludf.DUMMYFUNCTION("""COMPUTED_VALUE"""),0.45)</f>
        <v>0.45</v>
      </c>
      <c r="F79" s="1">
        <f>IFERROR(__xludf.DUMMYFUNCTION("""COMPUTED_VALUE"""),18000.0)</f>
        <v>18000</v>
      </c>
      <c r="G79" s="2">
        <f>IFERROR(__xludf.DUMMYFUNCTION("""COMPUTED_VALUE"""),2265.0)</f>
        <v>2265</v>
      </c>
      <c r="H79" s="1" t="str">
        <f>IFERROR(__xludf.DUMMYFUNCTION("""COMPUTED_VALUE"""),"5.00
(0.22%)")</f>
        <v>5.00
(0.22%)</v>
      </c>
      <c r="I79" s="2">
        <f>IFERROR(__xludf.DUMMYFUNCTION("""COMPUTED_VALUE"""),1450.0)</f>
        <v>1450</v>
      </c>
      <c r="J79" s="2">
        <f>IFERROR(__xludf.DUMMYFUNCTION("""COMPUTED_VALUE"""),-1200.0)</f>
        <v>-1200</v>
      </c>
      <c r="K79" s="2">
        <f>IFERROR(__xludf.DUMMYFUNCTION("""COMPUTED_VALUE"""),16450.0)</f>
        <v>16450</v>
      </c>
    </row>
    <row r="80">
      <c r="A80" s="2">
        <f>IFERROR(__xludf.DUMMYFUNCTION("""COMPUTED_VALUE"""),8300.0)</f>
        <v>8300</v>
      </c>
      <c r="B80" s="1">
        <f>IFERROR(__xludf.DUMMYFUNCTION("""COMPUTED_VALUE"""),250.0)</f>
        <v>250</v>
      </c>
      <c r="C80" s="2">
        <f>IFERROR(__xludf.DUMMYFUNCTION("""COMPUTED_VALUE"""),72000.0)</f>
        <v>72000</v>
      </c>
      <c r="D80" s="1" t="str">
        <f>IFERROR(__xludf.DUMMYFUNCTION("""COMPUTED_VALUE"""),"-0.35
(-43.75%)")</f>
        <v>-0.35
(-43.75%)</v>
      </c>
      <c r="E80" s="1">
        <f>IFERROR(__xludf.DUMMYFUNCTION("""COMPUTED_VALUE"""),0.45)</f>
        <v>0.45</v>
      </c>
      <c r="F80" s="1">
        <f>IFERROR(__xludf.DUMMYFUNCTION("""COMPUTED_VALUE"""),18050.0)</f>
        <v>18050</v>
      </c>
      <c r="G80" s="1" t="str">
        <f>IFERROR(__xludf.DUMMYFUNCTION("""COMPUTED_VALUE"""),"-")</f>
        <v>-</v>
      </c>
      <c r="H80" s="1" t="str">
        <f>IFERROR(__xludf.DUMMYFUNCTION("""COMPUTED_VALUE"""),"-")</f>
        <v>-</v>
      </c>
      <c r="I80" s="1" t="str">
        <f>IFERROR(__xludf.DUMMYFUNCTION("""COMPUTED_VALUE"""),"-")</f>
        <v>-</v>
      </c>
      <c r="J80" s="1" t="str">
        <f>IFERROR(__xludf.DUMMYFUNCTION("""COMPUTED_VALUE"""),"-")</f>
        <v>-</v>
      </c>
      <c r="K80" s="1" t="str">
        <f>IFERROR(__xludf.DUMMYFUNCTION("""COMPUTED_VALUE"""),"-")</f>
        <v>-</v>
      </c>
    </row>
    <row r="81">
      <c r="A81" s="2">
        <f>IFERROR(__xludf.DUMMYFUNCTION("""COMPUTED_VALUE"""),19150.0)</f>
        <v>19150</v>
      </c>
      <c r="B81" s="1">
        <f>IFERROR(__xludf.DUMMYFUNCTION("""COMPUTED_VALUE"""),750.0)</f>
        <v>750</v>
      </c>
      <c r="C81" s="2">
        <f>IFERROR(__xludf.DUMMYFUNCTION("""COMPUTED_VALUE"""),45050.0)</f>
        <v>45050</v>
      </c>
      <c r="D81" s="1" t="str">
        <f>IFERROR(__xludf.DUMMYFUNCTION("""COMPUTED_VALUE"""),"-0.45
(-52.94%)")</f>
        <v>-0.45
(-52.94%)</v>
      </c>
      <c r="E81" s="1">
        <f>IFERROR(__xludf.DUMMYFUNCTION("""COMPUTED_VALUE"""),0.4)</f>
        <v>0.4</v>
      </c>
      <c r="F81" s="1">
        <f>IFERROR(__xludf.DUMMYFUNCTION("""COMPUTED_VALUE"""),18100.0)</f>
        <v>18100</v>
      </c>
      <c r="G81" s="3">
        <f>IFERROR(__xludf.DUMMYFUNCTION("""COMPUTED_VALUE"""),2305.25)</f>
        <v>2305.25</v>
      </c>
      <c r="H81" s="1" t="str">
        <f>IFERROR(__xludf.DUMMYFUNCTION("""COMPUTED_VALUE"""),"-")</f>
        <v>-</v>
      </c>
      <c r="I81" s="1" t="str">
        <f>IFERROR(__xludf.DUMMYFUNCTION("""COMPUTED_VALUE"""),"-")</f>
        <v>-</v>
      </c>
      <c r="J81" s="1" t="str">
        <f>IFERROR(__xludf.DUMMYFUNCTION("""COMPUTED_VALUE"""),"-")</f>
        <v>-</v>
      </c>
      <c r="K81" s="1">
        <f>IFERROR(__xludf.DUMMYFUNCTION("""COMPUTED_VALUE"""),100.0)</f>
        <v>100</v>
      </c>
    </row>
    <row r="82">
      <c r="A82" s="2">
        <f>IFERROR(__xludf.DUMMYFUNCTION("""COMPUTED_VALUE"""),5050.0)</f>
        <v>5050</v>
      </c>
      <c r="B82" s="1">
        <f>IFERROR(__xludf.DUMMYFUNCTION("""COMPUTED_VALUE"""),350.0)</f>
        <v>350</v>
      </c>
      <c r="C82" s="2">
        <f>IFERROR(__xludf.DUMMYFUNCTION("""COMPUTED_VALUE"""),114950.0)</f>
        <v>114950</v>
      </c>
      <c r="D82" s="1" t="str">
        <f>IFERROR(__xludf.DUMMYFUNCTION("""COMPUTED_VALUE"""),"-0.40
(-50.00%)")</f>
        <v>-0.40
(-50.00%)</v>
      </c>
      <c r="E82" s="1">
        <f>IFERROR(__xludf.DUMMYFUNCTION("""COMPUTED_VALUE"""),0.4)</f>
        <v>0.4</v>
      </c>
      <c r="F82" s="1">
        <f>IFERROR(__xludf.DUMMYFUNCTION("""COMPUTED_VALUE"""),18150.0)</f>
        <v>18150</v>
      </c>
      <c r="G82" s="1" t="str">
        <f>IFERROR(__xludf.DUMMYFUNCTION("""COMPUTED_VALUE"""),"-")</f>
        <v>-</v>
      </c>
      <c r="H82" s="1" t="str">
        <f>IFERROR(__xludf.DUMMYFUNCTION("""COMPUTED_VALUE"""),"-")</f>
        <v>-</v>
      </c>
      <c r="I82" s="1" t="str">
        <f>IFERROR(__xludf.DUMMYFUNCTION("""COMPUTED_VALUE"""),"-")</f>
        <v>-</v>
      </c>
      <c r="J82" s="1" t="str">
        <f>IFERROR(__xludf.DUMMYFUNCTION("""COMPUTED_VALUE"""),"-")</f>
        <v>-</v>
      </c>
      <c r="K82" s="1" t="str">
        <f>IFERROR(__xludf.DUMMYFUNCTION("""COMPUTED_VALUE"""),"-")</f>
        <v>-</v>
      </c>
    </row>
    <row r="83">
      <c r="A83" s="2">
        <f>IFERROR(__xludf.DUMMYFUNCTION("""COMPUTED_VALUE"""),30950.0)</f>
        <v>30950</v>
      </c>
      <c r="B83" s="2">
        <f>IFERROR(__xludf.DUMMYFUNCTION("""COMPUTED_VALUE"""),-1150.0)</f>
        <v>-1150</v>
      </c>
      <c r="C83" s="2">
        <f>IFERROR(__xludf.DUMMYFUNCTION("""COMPUTED_VALUE"""),340250.0)</f>
        <v>340250</v>
      </c>
      <c r="D83" s="1" t="str">
        <f>IFERROR(__xludf.DUMMYFUNCTION("""COMPUTED_VALUE"""),"-0.30
(-37.50%)")</f>
        <v>-0.30
(-37.50%)</v>
      </c>
      <c r="E83" s="1">
        <f>IFERROR(__xludf.DUMMYFUNCTION("""COMPUTED_VALUE"""),0.5)</f>
        <v>0.5</v>
      </c>
      <c r="F83" s="1">
        <f>IFERROR(__xludf.DUMMYFUNCTION("""COMPUTED_VALUE"""),18200.0)</f>
        <v>18200</v>
      </c>
      <c r="G83" s="3">
        <f>IFERROR(__xludf.DUMMYFUNCTION("""COMPUTED_VALUE"""),2412.5)</f>
        <v>2412.5</v>
      </c>
      <c r="H83" s="1" t="str">
        <f>IFERROR(__xludf.DUMMYFUNCTION("""COMPUTED_VALUE"""),"-")</f>
        <v>-</v>
      </c>
      <c r="I83" s="1" t="str">
        <f>IFERROR(__xludf.DUMMYFUNCTION("""COMPUTED_VALUE"""),"-")</f>
        <v>-</v>
      </c>
      <c r="J83" s="1" t="str">
        <f>IFERROR(__xludf.DUMMYFUNCTION("""COMPUTED_VALUE"""),"-")</f>
        <v>-</v>
      </c>
      <c r="K83" s="1">
        <f>IFERROR(__xludf.DUMMYFUNCTION("""COMPUTED_VALUE"""),50.0)</f>
        <v>50</v>
      </c>
    </row>
    <row r="84">
      <c r="A84" s="2">
        <f>IFERROR(__xludf.DUMMYFUNCTION("""COMPUTED_VALUE"""),4750.0)</f>
        <v>4750</v>
      </c>
      <c r="B84" s="2">
        <f>IFERROR(__xludf.DUMMYFUNCTION("""COMPUTED_VALUE"""),-1650.0)</f>
        <v>-1650</v>
      </c>
      <c r="C84" s="2">
        <f>IFERROR(__xludf.DUMMYFUNCTION("""COMPUTED_VALUE"""),51400.0)</f>
        <v>51400</v>
      </c>
      <c r="D84" s="1" t="str">
        <f>IFERROR(__xludf.DUMMYFUNCTION("""COMPUTED_VALUE"""),"-0.30
(-37.50%)")</f>
        <v>-0.30
(-37.50%)</v>
      </c>
      <c r="E84" s="1">
        <f>IFERROR(__xludf.DUMMYFUNCTION("""COMPUTED_VALUE"""),0.5)</f>
        <v>0.5</v>
      </c>
      <c r="F84" s="1">
        <f>IFERROR(__xludf.DUMMYFUNCTION("""COMPUTED_VALUE"""),18250.0)</f>
        <v>18250</v>
      </c>
      <c r="G84" s="3">
        <f>IFERROR(__xludf.DUMMYFUNCTION("""COMPUTED_VALUE"""),2455.8)</f>
        <v>2455.8</v>
      </c>
      <c r="H84" s="1" t="str">
        <f>IFERROR(__xludf.DUMMYFUNCTION("""COMPUTED_VALUE"""),"-")</f>
        <v>-</v>
      </c>
      <c r="I84" s="1" t="str">
        <f>IFERROR(__xludf.DUMMYFUNCTION("""COMPUTED_VALUE"""),"-")</f>
        <v>-</v>
      </c>
      <c r="J84" s="1" t="str">
        <f>IFERROR(__xludf.DUMMYFUNCTION("""COMPUTED_VALUE"""),"-")</f>
        <v>-</v>
      </c>
      <c r="K84" s="1">
        <f>IFERROR(__xludf.DUMMYFUNCTION("""COMPUTED_VALUE"""),50.0)</f>
        <v>50</v>
      </c>
    </row>
    <row r="85">
      <c r="A85" s="2">
        <f>IFERROR(__xludf.DUMMYFUNCTION("""COMPUTED_VALUE"""),26100.0)</f>
        <v>26100</v>
      </c>
      <c r="B85" s="1">
        <f>IFERROR(__xludf.DUMMYFUNCTION("""COMPUTED_VALUE"""),-350.0)</f>
        <v>-350</v>
      </c>
      <c r="C85" s="2">
        <f>IFERROR(__xludf.DUMMYFUNCTION("""COMPUTED_VALUE"""),15600.0)</f>
        <v>15600</v>
      </c>
      <c r="D85" s="1" t="str">
        <f>IFERROR(__xludf.DUMMYFUNCTION("""COMPUTED_VALUE"""),"-0.35
(-43.75%)")</f>
        <v>-0.35
(-43.75%)</v>
      </c>
      <c r="E85" s="1">
        <f>IFERROR(__xludf.DUMMYFUNCTION("""COMPUTED_VALUE"""),0.45)</f>
        <v>0.45</v>
      </c>
      <c r="F85" s="1">
        <f>IFERROR(__xludf.DUMMYFUNCTION("""COMPUTED_VALUE"""),18300.0)</f>
        <v>18300</v>
      </c>
      <c r="G85" s="1" t="str">
        <f>IFERROR(__xludf.DUMMYFUNCTION("""COMPUTED_VALUE"""),"-")</f>
        <v>-</v>
      </c>
      <c r="H85" s="1" t="str">
        <f>IFERROR(__xludf.DUMMYFUNCTION("""COMPUTED_VALUE"""),"-")</f>
        <v>-</v>
      </c>
      <c r="I85" s="1" t="str">
        <f>IFERROR(__xludf.DUMMYFUNCTION("""COMPUTED_VALUE"""),"-")</f>
        <v>-</v>
      </c>
      <c r="J85" s="1" t="str">
        <f>IFERROR(__xludf.DUMMYFUNCTION("""COMPUTED_VALUE"""),"-")</f>
        <v>-</v>
      </c>
      <c r="K85" s="1" t="str">
        <f>IFERROR(__xludf.DUMMYFUNCTION("""COMPUTED_VALUE"""),"-")</f>
        <v>-</v>
      </c>
    </row>
    <row r="86">
      <c r="A86" s="2">
        <f>IFERROR(__xludf.DUMMYFUNCTION("""COMPUTED_VALUE"""),8600.0)</f>
        <v>8600</v>
      </c>
      <c r="B86" s="2">
        <f>IFERROR(__xludf.DUMMYFUNCTION("""COMPUTED_VALUE"""),3400.0)</f>
        <v>3400</v>
      </c>
      <c r="C86" s="2">
        <f>IFERROR(__xludf.DUMMYFUNCTION("""COMPUTED_VALUE"""),404000.0)</f>
        <v>404000</v>
      </c>
      <c r="D86" s="1" t="str">
        <f>IFERROR(__xludf.DUMMYFUNCTION("""COMPUTED_VALUE"""),"-0.30
(-37.50%)")</f>
        <v>-0.30
(-37.50%)</v>
      </c>
      <c r="E86" s="1">
        <f>IFERROR(__xludf.DUMMYFUNCTION("""COMPUTED_VALUE"""),0.5)</f>
        <v>0.5</v>
      </c>
      <c r="F86" s="1">
        <f>IFERROR(__xludf.DUMMYFUNCTION("""COMPUTED_VALUE"""),18350.0)</f>
        <v>18350</v>
      </c>
      <c r="G86" s="3">
        <f>IFERROR(__xludf.DUMMYFUNCTION("""COMPUTED_VALUE"""),2611.15)</f>
        <v>2611.15</v>
      </c>
      <c r="H86" s="1" t="str">
        <f>IFERROR(__xludf.DUMMYFUNCTION("""COMPUTED_VALUE"""),"1508.15
(136.73%)")</f>
        <v>1508.15
(136.73%)</v>
      </c>
      <c r="I86" s="1">
        <f>IFERROR(__xludf.DUMMYFUNCTION("""COMPUTED_VALUE"""),200.0)</f>
        <v>200</v>
      </c>
      <c r="J86" s="1">
        <f>IFERROR(__xludf.DUMMYFUNCTION("""COMPUTED_VALUE"""),100.0)</f>
        <v>100</v>
      </c>
      <c r="K86" s="1">
        <f>IFERROR(__xludf.DUMMYFUNCTION("""COMPUTED_VALUE"""),100.0)</f>
        <v>100</v>
      </c>
    </row>
    <row r="87">
      <c r="A87" s="2">
        <f>IFERROR(__xludf.DUMMYFUNCTION("""COMPUTED_VALUE"""),6300.0)</f>
        <v>6300</v>
      </c>
      <c r="B87" s="2">
        <f>IFERROR(__xludf.DUMMYFUNCTION("""COMPUTED_VALUE"""),1150.0)</f>
        <v>1150</v>
      </c>
      <c r="C87" s="2">
        <f>IFERROR(__xludf.DUMMYFUNCTION("""COMPUTED_VALUE"""),16000.0)</f>
        <v>16000</v>
      </c>
      <c r="D87" s="1" t="str">
        <f>IFERROR(__xludf.DUMMYFUNCTION("""COMPUTED_VALUE"""),"-0.25
(-31.25%)")</f>
        <v>-0.25
(-31.25%)</v>
      </c>
      <c r="E87" s="1">
        <f>IFERROR(__xludf.DUMMYFUNCTION("""COMPUTED_VALUE"""),0.55)</f>
        <v>0.55</v>
      </c>
      <c r="F87" s="1">
        <f>IFERROR(__xludf.DUMMYFUNCTION("""COMPUTED_VALUE"""),18400.0)</f>
        <v>18400</v>
      </c>
      <c r="G87" s="2">
        <f>IFERROR(__xludf.DUMMYFUNCTION("""COMPUTED_VALUE"""),2011.0)</f>
        <v>2011</v>
      </c>
      <c r="H87" s="1" t="str">
        <f>IFERROR(__xludf.DUMMYFUNCTION("""COMPUTED_VALUE"""),"-")</f>
        <v>-</v>
      </c>
      <c r="I87" s="1" t="str">
        <f>IFERROR(__xludf.DUMMYFUNCTION("""COMPUTED_VALUE"""),"-")</f>
        <v>-</v>
      </c>
      <c r="J87" s="1" t="str">
        <f>IFERROR(__xludf.DUMMYFUNCTION("""COMPUTED_VALUE"""),"-")</f>
        <v>-</v>
      </c>
      <c r="K87" s="1">
        <f>IFERROR(__xludf.DUMMYFUNCTION("""COMPUTED_VALUE"""),50.0)</f>
        <v>50</v>
      </c>
    </row>
    <row r="88">
      <c r="A88" s="2">
        <f>IFERROR(__xludf.DUMMYFUNCTION("""COMPUTED_VALUE"""),25500.0)</f>
        <v>25500</v>
      </c>
      <c r="B88" s="2">
        <f>IFERROR(__xludf.DUMMYFUNCTION("""COMPUTED_VALUE"""),19600.0)</f>
        <v>19600</v>
      </c>
      <c r="C88" s="2">
        <f>IFERROR(__xludf.DUMMYFUNCTION("""COMPUTED_VALUE"""),130450.0)</f>
        <v>130450</v>
      </c>
      <c r="D88" s="1" t="str">
        <f>IFERROR(__xludf.DUMMYFUNCTION("""COMPUTED_VALUE"""),"-0.30
(-40.00%)")</f>
        <v>-0.30
(-40.00%)</v>
      </c>
      <c r="E88" s="1">
        <f>IFERROR(__xludf.DUMMYFUNCTION("""COMPUTED_VALUE"""),0.45)</f>
        <v>0.45</v>
      </c>
      <c r="F88" s="1">
        <f>IFERROR(__xludf.DUMMYFUNCTION("""COMPUTED_VALUE"""),18450.0)</f>
        <v>18450</v>
      </c>
      <c r="G88" s="1" t="str">
        <f>IFERROR(__xludf.DUMMYFUNCTION("""COMPUTED_VALUE"""),"-")</f>
        <v>-</v>
      </c>
      <c r="H88" s="1" t="str">
        <f>IFERROR(__xludf.DUMMYFUNCTION("""COMPUTED_VALUE"""),"-")</f>
        <v>-</v>
      </c>
      <c r="I88" s="1" t="str">
        <f>IFERROR(__xludf.DUMMYFUNCTION("""COMPUTED_VALUE"""),"-")</f>
        <v>-</v>
      </c>
      <c r="J88" s="1" t="str">
        <f>IFERROR(__xludf.DUMMYFUNCTION("""COMPUTED_VALUE"""),"-")</f>
        <v>-</v>
      </c>
      <c r="K88" s="1" t="str">
        <f>IFERROR(__xludf.DUMMYFUNCTION("""COMPUTED_VALUE"""),"-")</f>
        <v>-</v>
      </c>
    </row>
    <row r="89">
      <c r="A89" s="2">
        <f>IFERROR(__xludf.DUMMYFUNCTION("""COMPUTED_VALUE"""),964300.0)</f>
        <v>964300</v>
      </c>
      <c r="B89" s="2">
        <f>IFERROR(__xludf.DUMMYFUNCTION("""COMPUTED_VALUE"""),6350.0)</f>
        <v>6350</v>
      </c>
      <c r="C89" s="2">
        <f>IFERROR(__xludf.DUMMYFUNCTION("""COMPUTED_VALUE"""),815250.0)</f>
        <v>815250</v>
      </c>
      <c r="D89" s="1" t="str">
        <f>IFERROR(__xludf.DUMMYFUNCTION("""COMPUTED_VALUE"""),"-0.25
(-31.25%)")</f>
        <v>-0.25
(-31.25%)</v>
      </c>
      <c r="E89" s="1">
        <f>IFERROR(__xludf.DUMMYFUNCTION("""COMPUTED_VALUE"""),0.55)</f>
        <v>0.55</v>
      </c>
      <c r="F89" s="1">
        <f>IFERROR(__xludf.DUMMYFUNCTION("""COMPUTED_VALUE"""),18500.0)</f>
        <v>18500</v>
      </c>
      <c r="G89" s="2">
        <f>IFERROR(__xludf.DUMMYFUNCTION("""COMPUTED_VALUE"""),2720.0)</f>
        <v>2720</v>
      </c>
      <c r="H89" s="1" t="str">
        <f>IFERROR(__xludf.DUMMYFUNCTION("""COMPUTED_VALUE"""),"-")</f>
        <v>-</v>
      </c>
      <c r="I89" s="1" t="str">
        <f>IFERROR(__xludf.DUMMYFUNCTION("""COMPUTED_VALUE"""),"-")</f>
        <v>-</v>
      </c>
      <c r="J89" s="1">
        <f>IFERROR(__xludf.DUMMYFUNCTION("""COMPUTED_VALUE"""),100.0)</f>
        <v>100</v>
      </c>
      <c r="K89" s="1">
        <f>IFERROR(__xludf.DUMMYFUNCTION("""COMPUTED_VALUE"""),150.0)</f>
        <v>150</v>
      </c>
    </row>
    <row r="90">
      <c r="A90" s="2">
        <f>IFERROR(__xludf.DUMMYFUNCTION("""COMPUTED_VALUE"""),7050.0)</f>
        <v>7050</v>
      </c>
      <c r="B90" s="2">
        <f>IFERROR(__xludf.DUMMYFUNCTION("""COMPUTED_VALUE"""),2750.0)</f>
        <v>2750</v>
      </c>
      <c r="C90" s="2">
        <f>IFERROR(__xludf.DUMMYFUNCTION("""COMPUTED_VALUE"""),34750.0)</f>
        <v>34750</v>
      </c>
      <c r="D90" s="1" t="str">
        <f>IFERROR(__xludf.DUMMYFUNCTION("""COMPUTED_VALUE"""),"-0.30
(-37.50%)")</f>
        <v>-0.30
(-37.50%)</v>
      </c>
      <c r="E90" s="1">
        <f>IFERROR(__xludf.DUMMYFUNCTION("""COMPUTED_VALUE"""),0.5)</f>
        <v>0.5</v>
      </c>
      <c r="F90" s="1">
        <f>IFERROR(__xludf.DUMMYFUNCTION("""COMPUTED_VALUE"""),18550.0)</f>
        <v>18550</v>
      </c>
      <c r="G90" s="3">
        <f>IFERROR(__xludf.DUMMYFUNCTION("""COMPUTED_VALUE"""),2839.9)</f>
        <v>2839.9</v>
      </c>
      <c r="H90" s="1" t="str">
        <f>IFERROR(__xludf.DUMMYFUNCTION("""COMPUTED_VALUE"""),"1595.95
(128.30%)")</f>
        <v>1595.95
(128.30%)</v>
      </c>
      <c r="I90" s="1">
        <f>IFERROR(__xludf.DUMMYFUNCTION("""COMPUTED_VALUE"""),100.0)</f>
        <v>100</v>
      </c>
      <c r="J90" s="1" t="str">
        <f>IFERROR(__xludf.DUMMYFUNCTION("""COMPUTED_VALUE"""),"-")</f>
        <v>-</v>
      </c>
      <c r="K90" s="1" t="str">
        <f>IFERROR(__xludf.DUMMYFUNCTION("""COMPUTED_VALUE"""),"-")</f>
        <v>-</v>
      </c>
    </row>
    <row r="91">
      <c r="A91" s="2">
        <f>IFERROR(__xludf.DUMMYFUNCTION("""COMPUTED_VALUE"""),39500.0)</f>
        <v>39500</v>
      </c>
      <c r="B91" s="1">
        <f>IFERROR(__xludf.DUMMYFUNCTION("""COMPUTED_VALUE"""),-600.0)</f>
        <v>-600</v>
      </c>
      <c r="C91" s="2">
        <f>IFERROR(__xludf.DUMMYFUNCTION("""COMPUTED_VALUE"""),237050.0)</f>
        <v>237050</v>
      </c>
      <c r="D91" s="1" t="str">
        <f>IFERROR(__xludf.DUMMYFUNCTION("""COMPUTED_VALUE"""),"-0.30
(-37.50%)")</f>
        <v>-0.30
(-37.50%)</v>
      </c>
      <c r="E91" s="1">
        <f>IFERROR(__xludf.DUMMYFUNCTION("""COMPUTED_VALUE"""),0.5)</f>
        <v>0.5</v>
      </c>
      <c r="F91" s="1">
        <f>IFERROR(__xludf.DUMMYFUNCTION("""COMPUTED_VALUE"""),18600.0)</f>
        <v>18600</v>
      </c>
      <c r="G91" s="3">
        <f>IFERROR(__xludf.DUMMYFUNCTION("""COMPUTED_VALUE"""),2910.8)</f>
        <v>2910.8</v>
      </c>
      <c r="H91" s="1" t="str">
        <f>IFERROR(__xludf.DUMMYFUNCTION("""COMPUTED_VALUE"""),"-")</f>
        <v>-</v>
      </c>
      <c r="I91" s="1" t="str">
        <f>IFERROR(__xludf.DUMMYFUNCTION("""COMPUTED_VALUE"""),"-")</f>
        <v>-</v>
      </c>
      <c r="J91" s="1" t="str">
        <f>IFERROR(__xludf.DUMMYFUNCTION("""COMPUTED_VALUE"""),"-")</f>
        <v>-</v>
      </c>
      <c r="K91" s="1">
        <f>IFERROR(__xludf.DUMMYFUNCTION("""COMPUTED_VALUE"""),2.0)</f>
        <v>2</v>
      </c>
    </row>
    <row r="92">
      <c r="A92" s="2">
        <f>IFERROR(__xludf.DUMMYFUNCTION("""COMPUTED_VALUE"""),25450.0)</f>
        <v>25450</v>
      </c>
      <c r="B92" s="2">
        <f>IFERROR(__xludf.DUMMYFUNCTION("""COMPUTED_VALUE"""),-1000.0)</f>
        <v>-1000</v>
      </c>
      <c r="C92" s="2">
        <f>IFERROR(__xludf.DUMMYFUNCTION("""COMPUTED_VALUE"""),133850.0)</f>
        <v>133850</v>
      </c>
      <c r="D92" s="1" t="str">
        <f>IFERROR(__xludf.DUMMYFUNCTION("""COMPUTED_VALUE"""),"-0.30
(-42.86%)")</f>
        <v>-0.30
(-42.86%)</v>
      </c>
      <c r="E92" s="1">
        <f>IFERROR(__xludf.DUMMYFUNCTION("""COMPUTED_VALUE"""),0.4)</f>
        <v>0.4</v>
      </c>
      <c r="F92" s="1">
        <f>IFERROR(__xludf.DUMMYFUNCTION("""COMPUTED_VALUE"""),18650.0)</f>
        <v>18650</v>
      </c>
      <c r="G92" s="2">
        <f>IFERROR(__xludf.DUMMYFUNCTION("""COMPUTED_VALUE"""),2903.0)</f>
        <v>2903</v>
      </c>
      <c r="H92" s="1" t="str">
        <f>IFERROR(__xludf.DUMMYFUNCTION("""COMPUTED_VALUE"""),"-28.35
(-0.97%)")</f>
        <v>-28.35
(-0.97%)</v>
      </c>
      <c r="I92" s="1">
        <f>IFERROR(__xludf.DUMMYFUNCTION("""COMPUTED_VALUE"""),200.0)</f>
        <v>200</v>
      </c>
      <c r="J92" s="1">
        <f>IFERROR(__xludf.DUMMYFUNCTION("""COMPUTED_VALUE"""),100.0)</f>
        <v>100</v>
      </c>
      <c r="K92" s="1">
        <f>IFERROR(__xludf.DUMMYFUNCTION("""COMPUTED_VALUE"""),100.0)</f>
        <v>100</v>
      </c>
    </row>
    <row r="93">
      <c r="A93" s="2">
        <f>IFERROR(__xludf.DUMMYFUNCTION("""COMPUTED_VALUE"""),62950.0)</f>
        <v>62950</v>
      </c>
      <c r="B93" s="2">
        <f>IFERROR(__xludf.DUMMYFUNCTION("""COMPUTED_VALUE"""),-77100.0)</f>
        <v>-77100</v>
      </c>
      <c r="C93" s="2">
        <f>IFERROR(__xludf.DUMMYFUNCTION("""COMPUTED_VALUE"""),144350.0)</f>
        <v>144350</v>
      </c>
      <c r="D93" s="1" t="str">
        <f>IFERROR(__xludf.DUMMYFUNCTION("""COMPUTED_VALUE"""),"-0.30
(-37.50%)")</f>
        <v>-0.30
(-37.50%)</v>
      </c>
      <c r="E93" s="1">
        <f>IFERROR(__xludf.DUMMYFUNCTION("""COMPUTED_VALUE"""),0.5)</f>
        <v>0.5</v>
      </c>
      <c r="F93" s="1">
        <f>IFERROR(__xludf.DUMMYFUNCTION("""COMPUTED_VALUE"""),18700.0)</f>
        <v>18700</v>
      </c>
      <c r="G93" s="2">
        <f>IFERROR(__xludf.DUMMYFUNCTION("""COMPUTED_VALUE"""),2955.0)</f>
        <v>2955</v>
      </c>
      <c r="H93" s="1" t="str">
        <f>IFERROR(__xludf.DUMMYFUNCTION("""COMPUTED_VALUE"""),"1599.40
(117.98%)")</f>
        <v>1599.40
(117.98%)</v>
      </c>
      <c r="I93" s="1">
        <f>IFERROR(__xludf.DUMMYFUNCTION("""COMPUTED_VALUE"""),200.0)</f>
        <v>200</v>
      </c>
      <c r="J93" s="1">
        <f>IFERROR(__xludf.DUMMYFUNCTION("""COMPUTED_VALUE"""),100.0)</f>
        <v>100</v>
      </c>
      <c r="K93" s="1">
        <f>IFERROR(__xludf.DUMMYFUNCTION("""COMPUTED_VALUE"""),100.0)</f>
        <v>100</v>
      </c>
    </row>
    <row r="94">
      <c r="A94" s="2">
        <f>IFERROR(__xludf.DUMMYFUNCTION("""COMPUTED_VALUE"""),5350.0)</f>
        <v>5350</v>
      </c>
      <c r="B94" s="2">
        <f>IFERROR(__xludf.DUMMYFUNCTION("""COMPUTED_VALUE"""),-1200.0)</f>
        <v>-1200</v>
      </c>
      <c r="C94" s="2">
        <f>IFERROR(__xludf.DUMMYFUNCTION("""COMPUTED_VALUE"""),167350.0)</f>
        <v>167350</v>
      </c>
      <c r="D94" s="1" t="str">
        <f>IFERROR(__xludf.DUMMYFUNCTION("""COMPUTED_VALUE"""),"-0.25
(-31.25%)")</f>
        <v>-0.25
(-31.25%)</v>
      </c>
      <c r="E94" s="1">
        <f>IFERROR(__xludf.DUMMYFUNCTION("""COMPUTED_VALUE"""),0.55)</f>
        <v>0.55</v>
      </c>
      <c r="F94" s="1">
        <f>IFERROR(__xludf.DUMMYFUNCTION("""COMPUTED_VALUE"""),18750.0)</f>
        <v>18750</v>
      </c>
      <c r="G94" s="3">
        <f>IFERROR(__xludf.DUMMYFUNCTION("""COMPUTED_VALUE"""),3012.85)</f>
        <v>3012.85</v>
      </c>
      <c r="H94" s="1" t="str">
        <f>IFERROR(__xludf.DUMMYFUNCTION("""COMPUTED_VALUE"""),"-")</f>
        <v>-</v>
      </c>
      <c r="I94" s="1" t="str">
        <f>IFERROR(__xludf.DUMMYFUNCTION("""COMPUTED_VALUE"""),"-")</f>
        <v>-</v>
      </c>
      <c r="J94" s="1" t="str">
        <f>IFERROR(__xludf.DUMMYFUNCTION("""COMPUTED_VALUE"""),"-")</f>
        <v>-</v>
      </c>
      <c r="K94" s="1" t="str">
        <f>IFERROR(__xludf.DUMMYFUNCTION("""COMPUTED_VALUE"""),"-")</f>
        <v>-</v>
      </c>
    </row>
    <row r="95">
      <c r="A95" s="2">
        <f>IFERROR(__xludf.DUMMYFUNCTION("""COMPUTED_VALUE"""),91650.0)</f>
        <v>91650</v>
      </c>
      <c r="B95" s="1">
        <f>IFERROR(__xludf.DUMMYFUNCTION("""COMPUTED_VALUE"""),700.0)</f>
        <v>700</v>
      </c>
      <c r="C95" s="2">
        <f>IFERROR(__xludf.DUMMYFUNCTION("""COMPUTED_VALUE"""),272200.0)</f>
        <v>272200</v>
      </c>
      <c r="D95" s="1" t="str">
        <f>IFERROR(__xludf.DUMMYFUNCTION("""COMPUTED_VALUE"""),"-0.25
(-33.33%)")</f>
        <v>-0.25
(-33.33%)</v>
      </c>
      <c r="E95" s="1">
        <f>IFERROR(__xludf.DUMMYFUNCTION("""COMPUTED_VALUE"""),0.5)</f>
        <v>0.5</v>
      </c>
      <c r="F95" s="1">
        <f>IFERROR(__xludf.DUMMYFUNCTION("""COMPUTED_VALUE"""),18800.0)</f>
        <v>18800</v>
      </c>
      <c r="G95" s="1" t="str">
        <f>IFERROR(__xludf.DUMMYFUNCTION("""COMPUTED_VALUE"""),"-")</f>
        <v>-</v>
      </c>
      <c r="H95" s="1" t="str">
        <f>IFERROR(__xludf.DUMMYFUNCTION("""COMPUTED_VALUE"""),"-")</f>
        <v>-</v>
      </c>
      <c r="I95" s="1" t="str">
        <f>IFERROR(__xludf.DUMMYFUNCTION("""COMPUTED_VALUE"""),"-")</f>
        <v>-</v>
      </c>
      <c r="J95" s="1" t="str">
        <f>IFERROR(__xludf.DUMMYFUNCTION("""COMPUTED_VALUE"""),"-")</f>
        <v>-</v>
      </c>
      <c r="K95" s="1" t="str">
        <f>IFERROR(__xludf.DUMMYFUNCTION("""COMPUTED_VALUE"""),"-")</f>
        <v>-</v>
      </c>
    </row>
    <row r="96">
      <c r="A96" s="2">
        <f>IFERROR(__xludf.DUMMYFUNCTION("""COMPUTED_VALUE"""),15350.0)</f>
        <v>15350</v>
      </c>
      <c r="B96" s="2">
        <f>IFERROR(__xludf.DUMMYFUNCTION("""COMPUTED_VALUE"""),-1900.0)</f>
        <v>-1900</v>
      </c>
      <c r="C96" s="2">
        <f>IFERROR(__xludf.DUMMYFUNCTION("""COMPUTED_VALUE"""),190150.0)</f>
        <v>190150</v>
      </c>
      <c r="D96" s="1" t="str">
        <f>IFERROR(__xludf.DUMMYFUNCTION("""COMPUTED_VALUE"""),"-0.25
(-33.33%)")</f>
        <v>-0.25
(-33.33%)</v>
      </c>
      <c r="E96" s="1">
        <f>IFERROR(__xludf.DUMMYFUNCTION("""COMPUTED_VALUE"""),0.5)</f>
        <v>0.5</v>
      </c>
      <c r="F96" s="1">
        <f>IFERROR(__xludf.DUMMYFUNCTION("""COMPUTED_VALUE"""),18850.0)</f>
        <v>18850</v>
      </c>
      <c r="G96" s="1" t="str">
        <f>IFERROR(__xludf.DUMMYFUNCTION("""COMPUTED_VALUE"""),"-")</f>
        <v>-</v>
      </c>
      <c r="H96" s="1" t="str">
        <f>IFERROR(__xludf.DUMMYFUNCTION("""COMPUTED_VALUE"""),"-")</f>
        <v>-</v>
      </c>
      <c r="I96" s="1" t="str">
        <f>IFERROR(__xludf.DUMMYFUNCTION("""COMPUTED_VALUE"""),"-")</f>
        <v>-</v>
      </c>
      <c r="J96" s="1" t="str">
        <f>IFERROR(__xludf.DUMMYFUNCTION("""COMPUTED_VALUE"""),"-")</f>
        <v>-</v>
      </c>
      <c r="K96" s="1" t="str">
        <f>IFERROR(__xludf.DUMMYFUNCTION("""COMPUTED_VALUE"""),"-")</f>
        <v>-</v>
      </c>
    </row>
    <row r="97">
      <c r="A97" s="2">
        <f>IFERROR(__xludf.DUMMYFUNCTION("""COMPUTED_VALUE"""),160150.0)</f>
        <v>160150</v>
      </c>
      <c r="B97" s="2">
        <f>IFERROR(__xludf.DUMMYFUNCTION("""COMPUTED_VALUE"""),1050.0)</f>
        <v>1050</v>
      </c>
      <c r="C97" s="2">
        <f>IFERROR(__xludf.DUMMYFUNCTION("""COMPUTED_VALUE"""),246900.0)</f>
        <v>246900</v>
      </c>
      <c r="D97" s="1" t="str">
        <f>IFERROR(__xludf.DUMMYFUNCTION("""COMPUTED_VALUE"""),"-0.30
(-40.00%)")</f>
        <v>-0.30
(-40.00%)</v>
      </c>
      <c r="E97" s="1">
        <f>IFERROR(__xludf.DUMMYFUNCTION("""COMPUTED_VALUE"""),0.45)</f>
        <v>0.45</v>
      </c>
      <c r="F97" s="1">
        <f>IFERROR(__xludf.DUMMYFUNCTION("""COMPUTED_VALUE"""),18900.0)</f>
        <v>18900</v>
      </c>
      <c r="G97" s="3">
        <f>IFERROR(__xludf.DUMMYFUNCTION("""COMPUTED_VALUE"""),3116.65)</f>
        <v>3116.65</v>
      </c>
      <c r="H97" s="1" t="str">
        <f>IFERROR(__xludf.DUMMYFUNCTION("""COMPUTED_VALUE"""),"-")</f>
        <v>-</v>
      </c>
      <c r="I97" s="1" t="str">
        <f>IFERROR(__xludf.DUMMYFUNCTION("""COMPUTED_VALUE"""),"-")</f>
        <v>-</v>
      </c>
      <c r="J97" s="1">
        <f>IFERROR(__xludf.DUMMYFUNCTION("""COMPUTED_VALUE"""),100.0)</f>
        <v>100</v>
      </c>
      <c r="K97" s="1">
        <f>IFERROR(__xludf.DUMMYFUNCTION("""COMPUTED_VALUE"""),100.0)</f>
        <v>100</v>
      </c>
    </row>
    <row r="98">
      <c r="A98" s="2">
        <f>IFERROR(__xludf.DUMMYFUNCTION("""COMPUTED_VALUE"""),32200.0)</f>
        <v>32200</v>
      </c>
      <c r="B98" s="2">
        <f>IFERROR(__xludf.DUMMYFUNCTION("""COMPUTED_VALUE"""),9900.0)</f>
        <v>9900</v>
      </c>
      <c r="C98" s="2">
        <f>IFERROR(__xludf.DUMMYFUNCTION("""COMPUTED_VALUE"""),175700.0)</f>
        <v>175700</v>
      </c>
      <c r="D98" s="1" t="str">
        <f>IFERROR(__xludf.DUMMYFUNCTION("""COMPUTED_VALUE"""),"-0.35
(-43.75%)")</f>
        <v>-0.35
(-43.75%)</v>
      </c>
      <c r="E98" s="1">
        <f>IFERROR(__xludf.DUMMYFUNCTION("""COMPUTED_VALUE"""),0.45)</f>
        <v>0.45</v>
      </c>
      <c r="F98" s="1">
        <f>IFERROR(__xludf.DUMMYFUNCTION("""COMPUTED_VALUE"""),18950.0)</f>
        <v>18950</v>
      </c>
      <c r="G98" s="3">
        <f>IFERROR(__xludf.DUMMYFUNCTION("""COMPUTED_VALUE"""),3226.35)</f>
        <v>3226.35</v>
      </c>
      <c r="H98" s="1" t="str">
        <f>IFERROR(__xludf.DUMMYFUNCTION("""COMPUTED_VALUE"""),"1677.95
(108.37%)")</f>
        <v>1677.95
(108.37%)</v>
      </c>
      <c r="I98" s="1">
        <f>IFERROR(__xludf.DUMMYFUNCTION("""COMPUTED_VALUE"""),100.0)</f>
        <v>100</v>
      </c>
      <c r="J98" s="1" t="str">
        <f>IFERROR(__xludf.DUMMYFUNCTION("""COMPUTED_VALUE"""),"-")</f>
        <v>-</v>
      </c>
      <c r="K98" s="1" t="str">
        <f>IFERROR(__xludf.DUMMYFUNCTION("""COMPUTED_VALUE"""),"-")</f>
        <v>-</v>
      </c>
    </row>
    <row r="99">
      <c r="A99" s="2">
        <f>IFERROR(__xludf.DUMMYFUNCTION("""COMPUTED_VALUE"""),3710550.0)</f>
        <v>3710550</v>
      </c>
      <c r="B99" s="2">
        <f>IFERROR(__xludf.DUMMYFUNCTION("""COMPUTED_VALUE"""),-397450.0)</f>
        <v>-397450</v>
      </c>
      <c r="C99" s="2">
        <f>IFERROR(__xludf.DUMMYFUNCTION("""COMPUTED_VALUE"""),2404950.0)</f>
        <v>2404950</v>
      </c>
      <c r="D99" s="1" t="str">
        <f>IFERROR(__xludf.DUMMYFUNCTION("""COMPUTED_VALUE"""),"-0.25
(-35.71%)")</f>
        <v>-0.25
(-35.71%)</v>
      </c>
      <c r="E99" s="1">
        <f>IFERROR(__xludf.DUMMYFUNCTION("""COMPUTED_VALUE"""),0.45)</f>
        <v>0.45</v>
      </c>
      <c r="F99" s="1">
        <f>IFERROR(__xludf.DUMMYFUNCTION("""COMPUTED_VALUE"""),19000.0)</f>
        <v>19000</v>
      </c>
      <c r="G99" s="3">
        <f>IFERROR(__xludf.DUMMYFUNCTION("""COMPUTED_VALUE"""),3293.1)</f>
        <v>3293.1</v>
      </c>
      <c r="H99" s="1" t="str">
        <f>IFERROR(__xludf.DUMMYFUNCTION("""COMPUTED_VALUE"""),"-")</f>
        <v>-</v>
      </c>
      <c r="I99" s="1" t="str">
        <f>IFERROR(__xludf.DUMMYFUNCTION("""COMPUTED_VALUE"""),"-")</f>
        <v>-</v>
      </c>
      <c r="J99" s="1">
        <f>IFERROR(__xludf.DUMMYFUNCTION("""COMPUTED_VALUE"""),50.0)</f>
        <v>50</v>
      </c>
      <c r="K99" s="1">
        <f>IFERROR(__xludf.DUMMYFUNCTION("""COMPUTED_VALUE"""),150.0)</f>
        <v>150</v>
      </c>
    </row>
  </sheetData>
  <drawing r:id="rId1"/>
</worksheet>
</file>