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erage Case Revenue " sheetId="1" r:id="rId3"/>
    <sheet state="visible" name="Users across channels" sheetId="2" r:id="rId4"/>
    <sheet state="visible" name="Number of Users" sheetId="3" r:id="rId5"/>
    <sheet state="visible" name="Number of Merchants" sheetId="4" r:id="rId6"/>
    <sheet state="visible" name="Best Case Revenue " sheetId="5" r:id="rId7"/>
    <sheet state="visible" name="Worst Case Revenue " sheetId="6" r:id="rId8"/>
    <sheet state="visible" name="Chart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1% Conversion Rate
	-Priyanshi Mittal</t>
      </text>
    </comment>
    <comment authorId="0" ref="D2">
      <text>
        <t xml:space="preserve">5% CTR
	-Priyanshi Mittal</t>
      </text>
    </comment>
    <comment authorId="0" ref="C15">
      <text>
        <t xml:space="preserve">Expand to Chicago, New York
	-Priyanshi Mittal</t>
      </text>
    </comment>
    <comment authorId="0" ref="C10">
      <text>
        <t xml:space="preserve">Expanded to LA, Seattle, Portland
	-Priyanshi Mittal</t>
      </text>
    </comment>
    <comment authorId="0" ref="C8">
      <text>
        <t xml:space="preserve">Expanded to SF, Sacramento
	-Priyanshi Mittal</t>
      </text>
    </comment>
    <comment authorId="0" ref="A1">
      <text>
        <t xml:space="preserve">Expanded to SF
	-Amol Patil</t>
      </text>
    </comment>
    <comment authorId="0" ref="A1">
      <text>
        <t xml:space="preserve">We expanded to Seattle and Los Angeles
	-Amol Patil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">
      <text>
        <t xml:space="preserve">No cap on number of users.
	-Priyanshi Mittal</t>
      </text>
    </comment>
    <comment authorId="0" ref="M5">
      <text>
        <t xml:space="preserve">We introduce referral system. Capped at 2500 users per month. And sign up bonus capped at 3000 users per month.
	-Priyanshi Mittal</t>
      </text>
    </comment>
    <comment authorId="0" ref="I3">
      <text>
        <t xml:space="preserve">Higher CAC for Direct Mail and Email Marketing. For first 2 quarters we focused on brand awareness through these channels.
	-Priyanshi Mittal</t>
      </text>
    </comment>
    <comment authorId="0" ref="AA1">
      <text>
        <t xml:space="preserve">Expand to Chicago and New York 
Increase our budget for marketing channels to target more users and merchants.
	-Priyanshi Mittal</t>
      </text>
    </comment>
    <comment authorId="0" ref="O4">
      <text>
        <t xml:space="preserve">We will have email sending from our backend servers, so we can target more users through emails.
	-Priyanshi Mittal</t>
      </text>
    </comment>
    <comment authorId="0" ref="O3">
      <text>
        <t xml:space="preserve">Direct mails during festive and holiday season to attract more users
	-Priyanshi Mittal</t>
      </text>
    </comment>
  </commentList>
</comments>
</file>

<file path=xl/sharedStrings.xml><?xml version="1.0" encoding="utf-8"?>
<sst xmlns="http://schemas.openxmlformats.org/spreadsheetml/2006/main" count="186" uniqueCount="56">
  <si>
    <t>Users</t>
  </si>
  <si>
    <t>Merchants</t>
  </si>
  <si>
    <t>Revenue as per channels</t>
  </si>
  <si>
    <t xml:space="preserve">Total Revenue </t>
  </si>
  <si>
    <t>Ads (Deals &amp; Coupons)</t>
  </si>
  <si>
    <t>Credit Card Leads</t>
  </si>
  <si>
    <t>SaaS</t>
  </si>
  <si>
    <t>$0.05-0.5/click</t>
  </si>
  <si>
    <t>$150-200/conversion</t>
  </si>
  <si>
    <t>$50-70/merchant/month</t>
  </si>
  <si>
    <t>Q4-2018</t>
  </si>
  <si>
    <t>Q1-2019</t>
  </si>
  <si>
    <t>Best Case</t>
  </si>
  <si>
    <t>Average Case</t>
  </si>
  <si>
    <t>Worst Case</t>
  </si>
  <si>
    <t>Q2-2019</t>
  </si>
  <si>
    <t>Release 2</t>
  </si>
  <si>
    <t>Q3-2019</t>
  </si>
  <si>
    <t>Release 3</t>
  </si>
  <si>
    <t>Q4-2019</t>
  </si>
  <si>
    <t>Q1-2020</t>
  </si>
  <si>
    <t>Q2-2020</t>
  </si>
  <si>
    <t>Q3-2020</t>
  </si>
  <si>
    <t>Q4-2020 
(&gt; $5 M runrate)</t>
  </si>
  <si>
    <t>Quarter-4 2018</t>
  </si>
  <si>
    <t>Quarter-1 2019</t>
  </si>
  <si>
    <t>Quarter-2 2019</t>
  </si>
  <si>
    <t>Quarter-3 2019</t>
  </si>
  <si>
    <t>Quarter-4 2019</t>
  </si>
  <si>
    <t>Quarter-1 2020</t>
  </si>
  <si>
    <t>Quarter-2 2020</t>
  </si>
  <si>
    <t>Quarter-3 2020</t>
  </si>
  <si>
    <t>Quarter-4 2020 (&gt; $5 M runrate)</t>
  </si>
  <si>
    <t>Channels</t>
  </si>
  <si>
    <t>Direct Mails</t>
  </si>
  <si>
    <t>Email Marketing</t>
  </si>
  <si>
    <t>Giveaways</t>
  </si>
  <si>
    <t>Adwords</t>
  </si>
  <si>
    <t>Social Media</t>
  </si>
  <si>
    <t>Facebook + Instagram</t>
  </si>
  <si>
    <t>Quora+ Snap+Twitter</t>
  </si>
  <si>
    <t>Discontinued - Conversion Rate was low</t>
  </si>
  <si>
    <t>Notes :</t>
  </si>
  <si>
    <t>These numbers are based on our assumptions for conversion rate from various channels. The worst case is 30% less than average and best case is 30% more than the average.</t>
  </si>
  <si>
    <t>Total Revenue</t>
  </si>
  <si>
    <t>Expand to SF, Sacramento</t>
  </si>
  <si>
    <t>Expand to LA, Seattle, Portland</t>
  </si>
  <si>
    <t>Expand to Chicago, New York</t>
  </si>
  <si>
    <t>Ads</t>
  </si>
  <si>
    <t>Q4 '18</t>
  </si>
  <si>
    <t>Q1 '19</t>
  </si>
  <si>
    <t>Q2' 19</t>
  </si>
  <si>
    <t>Q3 '19</t>
  </si>
  <si>
    <t>Q4 '19</t>
  </si>
  <si>
    <t>Q1-Q3 '20</t>
  </si>
  <si>
    <t>Q4 '20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</si>
</sst>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</font>
    <font>
      <b/>
      <name val="Nunito"/>
    </font>
    <font>
      <name val="Nunito"/>
    </font>
    <font>
      <color rgb="FF333333"/>
      <name val="Nunito"/>
    </font>
    <font>
      <sz val="11.0"/>
      <color rgb="FF000000"/>
      <name val="Nunito"/>
    </font>
  </fonts>
  <fills count="14">
    <fill>
      <patternFill patternType="none"/>
    </fill>
    <fill>
      <patternFill patternType="lightGray"/>
    </fill>
    <fill>
      <patternFill patternType="solid">
        <fgColor rgb="FF28BCB2"/>
        <bgColor rgb="FF28BCB2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4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0" fillId="3" fontId="2" numFmtId="164" xfId="0" applyFill="1" applyFont="1" applyNumberFormat="1"/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9" fontId="2" numFmtId="0" xfId="0" applyFont="1"/>
    <xf borderId="0" fillId="10" fontId="2" numFmtId="0" xfId="0" applyFont="1"/>
    <xf borderId="0" fillId="11" fontId="2" numFmtId="0" xfId="0" applyFont="1"/>
    <xf borderId="0" fillId="9" fontId="1" numFmtId="0" xfId="0" applyAlignment="1" applyFont="1">
      <alignment readingOrder="0"/>
    </xf>
    <xf borderId="0" fillId="9" fontId="1" numFmtId="0" xfId="0" applyFont="1"/>
    <xf borderId="0" fillId="0" fontId="1" numFmtId="0" xfId="0" applyAlignment="1" applyFont="1">
      <alignment horizontal="left" readingOrder="0" shrinkToFit="0" wrapText="1"/>
    </xf>
    <xf borderId="1" fillId="12" fontId="2" numFmtId="0" xfId="0" applyAlignment="1" applyBorder="1" applyFill="1" applyFont="1">
      <alignment readingOrder="0"/>
    </xf>
    <xf borderId="1" fillId="1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12" fontId="2" numFmtId="0" xfId="0" applyAlignment="1" applyFont="1">
      <alignment readingOrder="0"/>
    </xf>
    <xf borderId="0" fillId="12" fontId="2" numFmtId="0" xfId="0" applyFont="1"/>
    <xf borderId="0" fillId="13" fontId="3" numFmtId="0" xfId="0" applyAlignment="1" applyFont="1">
      <alignment horizontal="left" readingOrder="0"/>
    </xf>
    <xf borderId="0" fillId="13" fontId="2" numFmtId="0" xfId="0" applyFont="1"/>
    <xf borderId="0" fillId="7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Total Revenue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A86E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'Average Case Revenue '!$A$1:$A$15</c:f>
            </c:strRef>
          </c:cat>
          <c:val>
            <c:numRef>
              <c:f>'Average Case Revenue '!$G$1:$G$15</c:f>
            </c:numRef>
          </c:val>
          <c:smooth val="0"/>
        </c:ser>
        <c:axId val="1545982630"/>
        <c:axId val="983896722"/>
      </c:lineChart>
      <c:catAx>
        <c:axId val="154598263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983896722"/>
      </c:catAx>
      <c:valAx>
        <c:axId val="98389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545982630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Best Case, Average Case and Worst Case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'Number of Users'!$B$1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Users'!$A$2:$A$13</c:f>
            </c:strRef>
          </c:cat>
          <c:val>
            <c:numRef>
              <c:f>'Number of Users'!$B$2:$B$13</c:f>
            </c:numRef>
          </c:val>
        </c:ser>
        <c:ser>
          <c:idx val="1"/>
          <c:order val="1"/>
          <c:tx>
            <c:strRef>
              <c:f>'Number of Users'!$C$1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Users'!$A$2:$A$13</c:f>
            </c:strRef>
          </c:cat>
          <c:val>
            <c:numRef>
              <c:f>'Number of Users'!$C$2:$C$13</c:f>
            </c:numRef>
          </c:val>
        </c:ser>
        <c:ser>
          <c:idx val="2"/>
          <c:order val="2"/>
          <c:tx>
            <c:strRef>
              <c:f>'Number of Users'!$D$1</c:f>
            </c:strRef>
          </c:tx>
          <c:spPr>
            <a:solidFill>
              <a:srgbClr val="FF9900"/>
            </a:solidFill>
          </c:spP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Users'!$A$2:$A$13</c:f>
            </c:strRef>
          </c:cat>
          <c:val>
            <c:numRef>
              <c:f>'Number of Users'!$D$2:$D$13</c:f>
            </c:numRef>
          </c:val>
        </c:ser>
        <c:axId val="685874617"/>
        <c:axId val="85213034"/>
      </c:barChart>
      <c:catAx>
        <c:axId val="6858746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213034"/>
      </c:catAx>
      <c:valAx>
        <c:axId val="85213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587461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Best Case, Average Case and Worst Case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'Number of Merchants'!$B$1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Merchants'!$A$2:$A$12</c:f>
            </c:strRef>
          </c:cat>
          <c:val>
            <c:numRef>
              <c:f>'Number of Merchants'!$B$2:$B$12</c:f>
            </c:numRef>
          </c:val>
        </c:ser>
        <c:ser>
          <c:idx val="1"/>
          <c:order val="1"/>
          <c:tx>
            <c:strRef>
              <c:f>'Number of Merchants'!$C$1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Merchants'!$A$2:$A$12</c:f>
            </c:strRef>
          </c:cat>
          <c:val>
            <c:numRef>
              <c:f>'Number of Merchants'!$C$2:$C$12</c:f>
            </c:numRef>
          </c:val>
        </c:ser>
        <c:ser>
          <c:idx val="2"/>
          <c:order val="2"/>
          <c:tx>
            <c:strRef>
              <c:f>'Number of Merchants'!$D$1</c:f>
            </c:strRef>
          </c:tx>
          <c:spPr>
            <a:solidFill>
              <a:srgbClr val="FF9900"/>
            </a:solidFill>
          </c:spP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'Number of Merchants'!$A$2:$A$12</c:f>
            </c:strRef>
          </c:cat>
          <c:val>
            <c:numRef>
              <c:f>'Number of Merchants'!$D$2:$D$12</c:f>
            </c:numRef>
          </c:val>
        </c:ser>
        <c:axId val="88896145"/>
        <c:axId val="785619605"/>
      </c:barChart>
      <c:catAx>
        <c:axId val="88896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85619605"/>
      </c:catAx>
      <c:valAx>
        <c:axId val="785619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89614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Charts!$A$2:$A$8</c:f>
            </c:strRef>
          </c:cat>
          <c:val>
            <c:numRef>
              <c:f>Charts!$C$2:$C$8</c:f>
            </c:numRef>
          </c:val>
        </c:ser>
        <c:axId val="809907954"/>
        <c:axId val="1188999487"/>
      </c:barChart>
      <c:catAx>
        <c:axId val="809907954"/>
        <c:scaling>
          <c:orientation val="minMax"/>
        </c:scaling>
        <c:delete val="0"/>
        <c:axPos val="b"/>
        <c:txPr>
          <a:bodyPr rot="60000"/>
          <a:lstStyle/>
          <a:p>
            <a:pPr lvl="0">
              <a:defRPr b="0">
                <a:latin typeface="Roboto"/>
              </a:defRPr>
            </a:pPr>
          </a:p>
        </c:txPr>
        <c:crossAx val="1188999487"/>
      </c:catAx>
      <c:valAx>
        <c:axId val="118899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809907954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Charts!$C$37</c:f>
            </c:strRef>
          </c:tx>
          <c:spPr>
            <a:solidFill>
              <a:srgbClr val="3366CC"/>
            </a:solidFill>
          </c:spPr>
          <c:cat>
            <c:strRef>
              <c:f>Charts!$A$38:$A$44</c:f>
            </c:strRef>
          </c:cat>
          <c:val>
            <c:numRef>
              <c:f>Charts!$C$38:$C$44</c:f>
            </c:numRef>
          </c:val>
        </c:ser>
        <c:axId val="1190047710"/>
        <c:axId val="94266860"/>
      </c:barChart>
      <c:catAx>
        <c:axId val="119004771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94266860"/>
      </c:catAx>
      <c:valAx>
        <c:axId val="9426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190047710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Charts!$C$19</c:f>
            </c:strRef>
          </c:tx>
          <c:spPr>
            <a:solidFill>
              <a:srgbClr val="3366CC"/>
            </a:solidFill>
          </c:spPr>
          <c:cat>
            <c:strRef>
              <c:f>Charts!$A$20:$A$26</c:f>
            </c:strRef>
          </c:cat>
          <c:val>
            <c:numRef>
              <c:f>Charts!$C$20:$C$26</c:f>
            </c:numRef>
          </c:val>
        </c:ser>
        <c:axId val="128284499"/>
        <c:axId val="1992888472"/>
      </c:barChart>
      <c:catAx>
        <c:axId val="12828449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992888472"/>
      </c:catAx>
      <c:valAx>
        <c:axId val="199288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2828449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685800</xdr:colOff>
      <xdr:row>0</xdr:row>
      <xdr:rowOff>180975</xdr:rowOff>
    </xdr:from>
    <xdr:to>
      <xdr:col>13</xdr:col>
      <xdr:colOff>628650</xdr:colOff>
      <xdr:row>18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628650</xdr:colOff>
      <xdr:row>0</xdr:row>
      <xdr:rowOff>190500</xdr:rowOff>
    </xdr:from>
    <xdr:to>
      <xdr:col>10</xdr:col>
      <xdr:colOff>571500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628650</xdr:colOff>
      <xdr:row>0</xdr:row>
      <xdr:rowOff>190500</xdr:rowOff>
    </xdr:from>
    <xdr:to>
      <xdr:col>10</xdr:col>
      <xdr:colOff>571500</xdr:colOff>
      <xdr:row>18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857250</xdr:colOff>
      <xdr:row>0</xdr:row>
      <xdr:rowOff>66675</xdr:rowOff>
    </xdr:from>
    <xdr:to>
      <xdr:col>8</xdr:col>
      <xdr:colOff>800100</xdr:colOff>
      <xdr:row>15</xdr:row>
      <xdr:rowOff>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866775</xdr:colOff>
      <xdr:row>34</xdr:row>
      <xdr:rowOff>190500</xdr:rowOff>
    </xdr:from>
    <xdr:to>
      <xdr:col>8</xdr:col>
      <xdr:colOff>800100</xdr:colOff>
      <xdr:row>49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866775</xdr:colOff>
      <xdr:row>17</xdr:row>
      <xdr:rowOff>76200</xdr:rowOff>
    </xdr:from>
    <xdr:to>
      <xdr:col>8</xdr:col>
      <xdr:colOff>819150</xdr:colOff>
      <xdr:row>32</xdr:row>
      <xdr:rowOff>19050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4" max="5" width="22.0"/>
    <col customWidth="1" min="6" max="6" width="23.0"/>
    <col customWidth="1" min="7" max="7" width="18.43"/>
  </cols>
  <sheetData>
    <row r="1" ht="17.25">
      <c r="A1" s="1"/>
      <c r="B1" s="1" t="s">
        <v>0</v>
      </c>
      <c r="C1" s="1" t="s">
        <v>1</v>
      </c>
      <c r="D1" s="2" t="s">
        <v>2</v>
      </c>
      <c r="G1" s="1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7.25">
      <c r="A2" s="4"/>
      <c r="B2" s="4"/>
      <c r="C2" s="4"/>
      <c r="D2" s="5" t="s">
        <v>4</v>
      </c>
      <c r="E2" s="6" t="s">
        <v>5</v>
      </c>
      <c r="F2" s="6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7.25">
      <c r="A3" s="4"/>
      <c r="B3" s="4"/>
      <c r="C3" s="4"/>
      <c r="D3" s="6" t="s">
        <v>7</v>
      </c>
      <c r="E3" s="6" t="s">
        <v>8</v>
      </c>
      <c r="F3" s="6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7.25">
      <c r="A4" s="6" t="s">
        <v>10</v>
      </c>
      <c r="B4" s="6">
        <v>11835.0</v>
      </c>
      <c r="C4" s="6">
        <v>300.0</v>
      </c>
      <c r="D4" s="7">
        <f>(B4 * 0.05 * 0.5) </f>
        <v>295.875</v>
      </c>
      <c r="E4" s="7">
        <f t="shared" ref="E4:E6" si="1">(B4*0.01) * 150</f>
        <v>17752.5</v>
      </c>
      <c r="F4" s="7">
        <f t="shared" ref="F4:F6" si="2">MULTIPLY(C4,150)</f>
        <v>45000</v>
      </c>
      <c r="G4" s="7">
        <f t="shared" ref="G4:G6" si="3">SUM(D4:F4)</f>
        <v>63048.375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7.25">
      <c r="A5" s="6" t="s">
        <v>11</v>
      </c>
      <c r="B5" s="6">
        <f>sum(12950,B4)</f>
        <v>24785</v>
      </c>
      <c r="C5" s="6">
        <v>450.0</v>
      </c>
      <c r="D5" s="7">
        <f>(B5 * 0.1 * 0.5) </f>
        <v>1239.25</v>
      </c>
      <c r="E5" s="7">
        <f t="shared" si="1"/>
        <v>37177.5</v>
      </c>
      <c r="F5" s="7">
        <f t="shared" si="2"/>
        <v>67500</v>
      </c>
      <c r="G5" s="7">
        <f t="shared" si="3"/>
        <v>105916.75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7.25">
      <c r="A6" s="6" t="s">
        <v>15</v>
      </c>
      <c r="B6" s="6">
        <f>sum(7950,B5)</f>
        <v>32735</v>
      </c>
      <c r="C6" s="6">
        <v>700.0</v>
      </c>
      <c r="D6" s="7">
        <f>(B6 * 0.15 * 0.5) </f>
        <v>2455.125</v>
      </c>
      <c r="E6" s="7">
        <f t="shared" si="1"/>
        <v>49102.5</v>
      </c>
      <c r="F6" s="7">
        <f t="shared" si="2"/>
        <v>105000</v>
      </c>
      <c r="G6" s="7">
        <f t="shared" si="3"/>
        <v>156557.625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7.25">
      <c r="A7" s="13" t="s">
        <v>16</v>
      </c>
      <c r="B7" s="14"/>
      <c r="C7" s="14"/>
      <c r="D7" s="15"/>
      <c r="E7" s="16"/>
      <c r="F7" s="16"/>
      <c r="G7" s="1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7.25">
      <c r="A8" s="6" t="s">
        <v>17</v>
      </c>
      <c r="B8" s="6">
        <f>sum(13850,B6)</f>
        <v>46585</v>
      </c>
      <c r="C8" s="6">
        <v>900.0</v>
      </c>
      <c r="D8" s="7">
        <f>(B8 * 0.3 * 0.5) </f>
        <v>6987.75</v>
      </c>
      <c r="E8" s="7">
        <f>(B8*0.01) * 150</f>
        <v>69877.5</v>
      </c>
      <c r="F8" s="7">
        <f>MULTIPLY(C8,180)</f>
        <v>162000</v>
      </c>
      <c r="G8" s="7">
        <f>SUM(D8:F8)</f>
        <v>238865.25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7.25">
      <c r="A9" s="13" t="s">
        <v>18</v>
      </c>
      <c r="B9" s="15"/>
      <c r="C9" s="15"/>
      <c r="D9" s="15"/>
      <c r="E9" s="16"/>
      <c r="F9" s="16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7.25">
      <c r="A10" s="6" t="s">
        <v>19</v>
      </c>
      <c r="B10" s="6">
        <f>sum(23280,B8)</f>
        <v>69865</v>
      </c>
      <c r="C10" s="6">
        <v>1500.0</v>
      </c>
      <c r="D10" s="7">
        <f>(B10 * 0.3 * 0.5) </f>
        <v>10479.75</v>
      </c>
      <c r="E10" s="7">
        <f t="shared" ref="E10:E13" si="4">(B10*0.01) * 180</f>
        <v>125757</v>
      </c>
      <c r="F10" s="7">
        <f t="shared" ref="F10:F13" si="5">MULTIPLY(C10,210)</f>
        <v>315000</v>
      </c>
      <c r="G10" s="7">
        <f t="shared" ref="G10:G13" si="6">SUM(D10:F10)</f>
        <v>451236.75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7.25">
      <c r="A11" s="6" t="s">
        <v>20</v>
      </c>
      <c r="B11" s="6">
        <f>sum(30400,B10)</f>
        <v>100265</v>
      </c>
      <c r="C11" s="6">
        <v>2200.0</v>
      </c>
      <c r="D11" s="7">
        <f t="shared" ref="D11:D13" si="7">(B11 * 0.5 * 0.5) </f>
        <v>25066.25</v>
      </c>
      <c r="E11" s="7">
        <f t="shared" si="4"/>
        <v>180477</v>
      </c>
      <c r="F11" s="7">
        <f t="shared" si="5"/>
        <v>462000</v>
      </c>
      <c r="G11" s="7">
        <f t="shared" si="6"/>
        <v>667543.25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7.25">
      <c r="A12" s="6" t="s">
        <v>21</v>
      </c>
      <c r="B12" s="4">
        <f>sum(35600,B11)</f>
        <v>135865</v>
      </c>
      <c r="C12" s="6">
        <v>4000.0</v>
      </c>
      <c r="D12" s="7">
        <f t="shared" si="7"/>
        <v>33966.25</v>
      </c>
      <c r="E12" s="7">
        <f t="shared" si="4"/>
        <v>244557</v>
      </c>
      <c r="F12" s="7">
        <f t="shared" si="5"/>
        <v>840000</v>
      </c>
      <c r="G12" s="7">
        <f t="shared" si="6"/>
        <v>1118523.25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7.25">
      <c r="A13" s="6" t="s">
        <v>22</v>
      </c>
      <c r="B13" s="4">
        <f>sum(45000,B12)</f>
        <v>180865</v>
      </c>
      <c r="C13" s="6">
        <v>6000.0</v>
      </c>
      <c r="D13" s="7">
        <f t="shared" si="7"/>
        <v>45216.25</v>
      </c>
      <c r="E13" s="7">
        <f t="shared" si="4"/>
        <v>325557</v>
      </c>
      <c r="F13" s="7">
        <f t="shared" si="5"/>
        <v>1260000</v>
      </c>
      <c r="G13" s="19">
        <f t="shared" si="6"/>
        <v>1630773.25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43.5">
      <c r="A15" s="5" t="s">
        <v>23</v>
      </c>
      <c r="B15" s="4">
        <f>sum(58000,B13)</f>
        <v>238865</v>
      </c>
      <c r="C15" s="6">
        <v>7500.0</v>
      </c>
      <c r="D15" s="7">
        <f>(B15 * 0.75 * 0.5) </f>
        <v>89574.375</v>
      </c>
      <c r="E15" s="7">
        <f>(B15*0.01) * 200</f>
        <v>477730</v>
      </c>
      <c r="F15" s="7">
        <f>MULTIPLY(C15,210)</f>
        <v>1575000</v>
      </c>
      <c r="G15" s="19">
        <f>SUM(D15:F15)</f>
        <v>2142304.375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mergeCells count="1">
    <mergeCell ref="D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 ht="17.25">
      <c r="A1" s="6"/>
      <c r="B1" s="6"/>
      <c r="C1" s="20" t="s">
        <v>24</v>
      </c>
      <c r="F1" s="21" t="s">
        <v>25</v>
      </c>
      <c r="I1" s="22" t="s">
        <v>26</v>
      </c>
      <c r="L1" s="23" t="s">
        <v>27</v>
      </c>
      <c r="O1" s="24" t="s">
        <v>28</v>
      </c>
      <c r="R1" s="25" t="s">
        <v>29</v>
      </c>
      <c r="U1" s="26" t="s">
        <v>30</v>
      </c>
      <c r="X1" s="27" t="s">
        <v>31</v>
      </c>
      <c r="AA1" s="23" t="s">
        <v>32</v>
      </c>
    </row>
    <row r="2" ht="17.25">
      <c r="A2" s="6" t="s">
        <v>33</v>
      </c>
      <c r="B2" s="4"/>
      <c r="C2" s="28" t="s">
        <v>12</v>
      </c>
      <c r="D2" s="28" t="s">
        <v>13</v>
      </c>
      <c r="E2" s="28" t="s">
        <v>14</v>
      </c>
      <c r="F2" s="29" t="s">
        <v>12</v>
      </c>
      <c r="G2" s="29" t="s">
        <v>13</v>
      </c>
      <c r="H2" s="29" t="s">
        <v>14</v>
      </c>
      <c r="I2" s="30" t="s">
        <v>12</v>
      </c>
      <c r="J2" s="30" t="s">
        <v>13</v>
      </c>
      <c r="K2" s="30" t="s">
        <v>14</v>
      </c>
      <c r="L2" s="31" t="s">
        <v>12</v>
      </c>
      <c r="M2" s="31" t="s">
        <v>13</v>
      </c>
      <c r="N2" s="31" t="s">
        <v>14</v>
      </c>
      <c r="O2" s="32" t="s">
        <v>12</v>
      </c>
      <c r="P2" s="32" t="s">
        <v>13</v>
      </c>
      <c r="Q2" s="32" t="s">
        <v>14</v>
      </c>
      <c r="R2" s="33" t="s">
        <v>12</v>
      </c>
      <c r="S2" s="33" t="s">
        <v>13</v>
      </c>
      <c r="T2" s="33" t="s">
        <v>14</v>
      </c>
      <c r="U2" s="34" t="s">
        <v>12</v>
      </c>
      <c r="V2" s="34" t="s">
        <v>13</v>
      </c>
      <c r="W2" s="34" t="s">
        <v>14</v>
      </c>
      <c r="X2" s="35" t="s">
        <v>12</v>
      </c>
      <c r="Y2" s="35" t="s">
        <v>13</v>
      </c>
      <c r="Z2" s="35" t="s">
        <v>14</v>
      </c>
      <c r="AA2" s="31" t="s">
        <v>12</v>
      </c>
      <c r="AB2" s="31" t="s">
        <v>13</v>
      </c>
      <c r="AC2" s="31" t="s">
        <v>14</v>
      </c>
    </row>
    <row r="3" ht="17.25">
      <c r="A3" s="6" t="s">
        <v>34</v>
      </c>
      <c r="B3" s="4"/>
      <c r="C3" s="36">
        <f t="shared" ref="C3:C6" si="1">MULTIPLY(D3,1.3)</f>
        <v>2730</v>
      </c>
      <c r="D3" s="28">
        <v>2100.0</v>
      </c>
      <c r="E3" s="36">
        <f t="shared" ref="E3:E6" si="2">MULTIPLY(D3,0.7)</f>
        <v>1470</v>
      </c>
      <c r="F3" s="37">
        <f t="shared" ref="F3:F6" si="3">MULTIPLY(G3,1.3)</f>
        <v>5460</v>
      </c>
      <c r="G3" s="29">
        <v>4200.0</v>
      </c>
      <c r="H3" s="37">
        <f t="shared" ref="H3:H6" si="4">MULTIPLY(G3,0.7)</f>
        <v>2940</v>
      </c>
      <c r="I3" s="38"/>
      <c r="J3" s="30"/>
      <c r="K3" s="38"/>
      <c r="L3" s="39"/>
      <c r="M3" s="31"/>
      <c r="N3" s="39"/>
      <c r="O3" s="40">
        <f t="shared" ref="O3:O11" si="5">MULTIPLY(P3,1.3)</f>
        <v>3900</v>
      </c>
      <c r="P3" s="32">
        <v>3000.0</v>
      </c>
      <c r="Q3" s="40">
        <f t="shared" ref="Q3:Q11" si="6">MULTIPLY(P3,0.7)</f>
        <v>2100</v>
      </c>
      <c r="R3" s="41"/>
      <c r="S3" s="33"/>
      <c r="T3" s="41"/>
      <c r="U3" s="42"/>
      <c r="V3" s="34"/>
      <c r="W3" s="42"/>
      <c r="X3" s="43"/>
      <c r="Y3" s="35"/>
      <c r="Z3" s="43"/>
      <c r="AA3" s="39">
        <f t="shared" ref="AA3:AA6" si="7">MULTIPLY(AB3,1.3)</f>
        <v>13000</v>
      </c>
      <c r="AB3" s="31">
        <v>10000.0</v>
      </c>
      <c r="AC3" s="39">
        <f t="shared" ref="AC3:AC6" si="8">MULTIPLY(AB3,0.7)</f>
        <v>7000</v>
      </c>
    </row>
    <row r="4" ht="17.25">
      <c r="A4" s="6" t="s">
        <v>35</v>
      </c>
      <c r="B4" s="4"/>
      <c r="C4" s="36">
        <f t="shared" si="1"/>
        <v>2730</v>
      </c>
      <c r="D4" s="28">
        <v>2100.0</v>
      </c>
      <c r="E4" s="36">
        <f t="shared" si="2"/>
        <v>1470</v>
      </c>
      <c r="F4" s="37">
        <f t="shared" si="3"/>
        <v>1170</v>
      </c>
      <c r="G4" s="29">
        <v>900.0</v>
      </c>
      <c r="H4" s="37">
        <f t="shared" si="4"/>
        <v>630</v>
      </c>
      <c r="I4" s="38"/>
      <c r="J4" s="30"/>
      <c r="K4" s="38"/>
      <c r="L4" s="39"/>
      <c r="M4" s="31"/>
      <c r="N4" s="39"/>
      <c r="O4" s="40">
        <f t="shared" si="5"/>
        <v>3900</v>
      </c>
      <c r="P4" s="32">
        <v>3000.0</v>
      </c>
      <c r="Q4" s="40">
        <f t="shared" si="6"/>
        <v>2100</v>
      </c>
      <c r="R4" s="41">
        <f t="shared" ref="R4:R6" si="9">MULTIPLY(S4,1.3)</f>
        <v>6500</v>
      </c>
      <c r="S4" s="33">
        <v>5000.0</v>
      </c>
      <c r="T4" s="41">
        <f t="shared" ref="T4:T6" si="10">MULTIPLY(S4,0.7)</f>
        <v>3500</v>
      </c>
      <c r="U4" s="42">
        <f t="shared" ref="U4:U6" si="11">MULTIPLY(V4,1.3)</f>
        <v>9100</v>
      </c>
      <c r="V4" s="34">
        <v>7000.0</v>
      </c>
      <c r="W4" s="42">
        <f t="shared" ref="W4:W6" si="12">MULTIPLY(V4,0.7)</f>
        <v>4900</v>
      </c>
      <c r="X4" s="43">
        <f t="shared" ref="X4:X6" si="13">MULTIPLY(Y4,1.3)</f>
        <v>13000</v>
      </c>
      <c r="Y4" s="35">
        <v>10000.0</v>
      </c>
      <c r="Z4" s="43">
        <f t="shared" ref="Z4:Z6" si="14">MULTIPLY(Y4,0.7)</f>
        <v>7000</v>
      </c>
      <c r="AA4" s="39">
        <f t="shared" si="7"/>
        <v>13000</v>
      </c>
      <c r="AB4" s="31">
        <v>10000.0</v>
      </c>
      <c r="AC4" s="39">
        <f t="shared" si="8"/>
        <v>7000</v>
      </c>
    </row>
    <row r="5" ht="17.25">
      <c r="A5" s="6" t="s">
        <v>36</v>
      </c>
      <c r="B5" s="4"/>
      <c r="C5" s="36">
        <f t="shared" si="1"/>
        <v>8190</v>
      </c>
      <c r="D5" s="28">
        <v>6300.0</v>
      </c>
      <c r="E5" s="36">
        <f t="shared" si="2"/>
        <v>4410</v>
      </c>
      <c r="F5" s="37">
        <f t="shared" si="3"/>
        <v>8190</v>
      </c>
      <c r="G5" s="29">
        <v>6300.0</v>
      </c>
      <c r="H5" s="37">
        <f t="shared" si="4"/>
        <v>4410</v>
      </c>
      <c r="I5" s="38">
        <f t="shared" ref="I5:I6" si="15">MULTIPLY(J5,1.3)</f>
        <v>8190</v>
      </c>
      <c r="J5" s="30">
        <v>6300.0</v>
      </c>
      <c r="K5" s="38">
        <f t="shared" ref="K5:K6" si="16">MULTIPLY(J5,0.7)</f>
        <v>4410</v>
      </c>
      <c r="L5" s="39">
        <f t="shared" ref="L5:L6" si="17">MULTIPLY(M5,1.3)</f>
        <v>15015</v>
      </c>
      <c r="M5" s="31">
        <v>11550.0</v>
      </c>
      <c r="N5" s="39">
        <f t="shared" ref="N5:N6" si="18">MULTIPLY(M5,0.7)</f>
        <v>8085</v>
      </c>
      <c r="O5" s="40">
        <f t="shared" si="5"/>
        <v>19500</v>
      </c>
      <c r="P5" s="32">
        <v>15000.0</v>
      </c>
      <c r="Q5" s="40">
        <f t="shared" si="6"/>
        <v>10500</v>
      </c>
      <c r="R5" s="41">
        <f t="shared" si="9"/>
        <v>28600</v>
      </c>
      <c r="S5" s="33">
        <v>22000.0</v>
      </c>
      <c r="T5" s="41">
        <f t="shared" si="10"/>
        <v>15400</v>
      </c>
      <c r="U5" s="42">
        <f t="shared" si="11"/>
        <v>32500</v>
      </c>
      <c r="V5" s="34">
        <v>25000.0</v>
      </c>
      <c r="W5" s="42">
        <f t="shared" si="12"/>
        <v>17500</v>
      </c>
      <c r="X5" s="43">
        <f t="shared" si="13"/>
        <v>39000</v>
      </c>
      <c r="Y5" s="35">
        <v>30000.0</v>
      </c>
      <c r="Z5" s="43">
        <f t="shared" si="14"/>
        <v>21000</v>
      </c>
      <c r="AA5" s="39">
        <f t="shared" si="7"/>
        <v>39000</v>
      </c>
      <c r="AB5" s="31">
        <v>30000.0</v>
      </c>
      <c r="AC5" s="39">
        <f t="shared" si="8"/>
        <v>21000</v>
      </c>
    </row>
    <row r="6" ht="17.25">
      <c r="A6" s="6" t="s">
        <v>37</v>
      </c>
      <c r="B6" s="4"/>
      <c r="C6" s="36">
        <f t="shared" si="1"/>
        <v>780</v>
      </c>
      <c r="D6" s="28">
        <v>600.0</v>
      </c>
      <c r="E6" s="36">
        <f t="shared" si="2"/>
        <v>420</v>
      </c>
      <c r="F6" s="37">
        <f t="shared" si="3"/>
        <v>910</v>
      </c>
      <c r="G6" s="29">
        <v>700.0</v>
      </c>
      <c r="H6" s="37">
        <f t="shared" si="4"/>
        <v>490</v>
      </c>
      <c r="I6" s="38">
        <f t="shared" si="15"/>
        <v>1040</v>
      </c>
      <c r="J6" s="30">
        <v>800.0</v>
      </c>
      <c r="K6" s="38">
        <f t="shared" si="16"/>
        <v>560</v>
      </c>
      <c r="L6" s="39">
        <f t="shared" si="17"/>
        <v>1560</v>
      </c>
      <c r="M6" s="31">
        <v>1200.0</v>
      </c>
      <c r="N6" s="39">
        <f t="shared" si="18"/>
        <v>840</v>
      </c>
      <c r="O6" s="40">
        <f t="shared" si="5"/>
        <v>1560</v>
      </c>
      <c r="P6" s="32">
        <v>1200.0</v>
      </c>
      <c r="Q6" s="40">
        <f t="shared" si="6"/>
        <v>840</v>
      </c>
      <c r="R6" s="41">
        <f t="shared" si="9"/>
        <v>1820</v>
      </c>
      <c r="S6" s="33">
        <v>1400.0</v>
      </c>
      <c r="T6" s="41">
        <f t="shared" si="10"/>
        <v>980</v>
      </c>
      <c r="U6" s="42">
        <f t="shared" si="11"/>
        <v>2080</v>
      </c>
      <c r="V6" s="34">
        <v>1600.0</v>
      </c>
      <c r="W6" s="42">
        <f t="shared" si="12"/>
        <v>1120</v>
      </c>
      <c r="X6" s="43">
        <f t="shared" si="13"/>
        <v>2600</v>
      </c>
      <c r="Y6" s="35">
        <v>2000.0</v>
      </c>
      <c r="Z6" s="43">
        <f t="shared" si="14"/>
        <v>1400</v>
      </c>
      <c r="AA6" s="39">
        <f t="shared" si="7"/>
        <v>3900</v>
      </c>
      <c r="AB6" s="31">
        <v>3000.0</v>
      </c>
      <c r="AC6" s="39">
        <f t="shared" si="8"/>
        <v>2100</v>
      </c>
    </row>
    <row r="7" ht="17.25">
      <c r="A7" s="6" t="s">
        <v>38</v>
      </c>
      <c r="B7" s="4"/>
      <c r="C7" s="36"/>
      <c r="D7" s="36"/>
      <c r="E7" s="36"/>
      <c r="F7" s="37"/>
      <c r="G7" s="37"/>
      <c r="H7" s="37"/>
      <c r="I7" s="38"/>
      <c r="J7" s="38"/>
      <c r="K7" s="38"/>
      <c r="L7" s="39"/>
      <c r="M7" s="39"/>
      <c r="N7" s="39"/>
      <c r="O7" s="40">
        <f t="shared" si="5"/>
        <v>0</v>
      </c>
      <c r="P7" s="40"/>
      <c r="Q7" s="40">
        <f t="shared" si="6"/>
        <v>0</v>
      </c>
      <c r="R7" s="41"/>
      <c r="S7" s="41"/>
      <c r="T7" s="41"/>
      <c r="U7" s="42"/>
      <c r="V7" s="42"/>
      <c r="W7" s="42"/>
      <c r="X7" s="43"/>
      <c r="Y7" s="43"/>
      <c r="Z7" s="43"/>
      <c r="AA7" s="39"/>
      <c r="AB7" s="39"/>
      <c r="AC7" s="39"/>
    </row>
    <row r="8" ht="30.0">
      <c r="A8" s="4"/>
      <c r="B8" s="5" t="s">
        <v>39</v>
      </c>
      <c r="C8" s="36">
        <f t="shared" ref="C8:C9" si="19">MULTIPLY(D8,1.3)</f>
        <v>910</v>
      </c>
      <c r="D8" s="28">
        <v>700.0</v>
      </c>
      <c r="E8" s="36">
        <f t="shared" ref="E8:E9" si="20">MULTIPLY(D8,0.7)</f>
        <v>490</v>
      </c>
      <c r="F8" s="37">
        <f t="shared" ref="F8:F9" si="21">MULTIPLY(G8,1.3)</f>
        <v>1040</v>
      </c>
      <c r="G8" s="29">
        <v>800.0</v>
      </c>
      <c r="H8" s="37">
        <f t="shared" ref="H8:H9" si="22">MULTIPLY(G8,0.7)</f>
        <v>560</v>
      </c>
      <c r="I8" s="38">
        <f t="shared" ref="I8:I9" si="23">MULTIPLY(J8,1.3)</f>
        <v>1040</v>
      </c>
      <c r="J8" s="30">
        <v>800.0</v>
      </c>
      <c r="K8" s="38">
        <f t="shared" ref="K8:K9" si="24">MULTIPLY(J8,0.7)</f>
        <v>560</v>
      </c>
      <c r="L8" s="39">
        <f t="shared" ref="L8:L9" si="25">MULTIPLY(M8,1.3)</f>
        <v>1300</v>
      </c>
      <c r="M8" s="31">
        <v>1000.0</v>
      </c>
      <c r="N8" s="39">
        <f t="shared" ref="N8:N9" si="26">MULTIPLY(M8,0.7)</f>
        <v>700</v>
      </c>
      <c r="O8" s="40">
        <f t="shared" si="5"/>
        <v>1300</v>
      </c>
      <c r="P8" s="32">
        <v>1000.0</v>
      </c>
      <c r="Q8" s="40">
        <f t="shared" si="6"/>
        <v>700</v>
      </c>
      <c r="R8" s="41">
        <f>MULTIPLY(S8,1.3)</f>
        <v>2600</v>
      </c>
      <c r="S8" s="33">
        <v>2000.0</v>
      </c>
      <c r="T8" s="41">
        <f>MULTIPLY(S8,0.7)</f>
        <v>1400</v>
      </c>
      <c r="U8" s="42">
        <f>MULTIPLY(V8,1.3)</f>
        <v>2600</v>
      </c>
      <c r="V8" s="34">
        <v>2000.0</v>
      </c>
      <c r="W8" s="42">
        <f>MULTIPLY(V8,0.7)</f>
        <v>1400</v>
      </c>
      <c r="X8" s="43">
        <f>MULTIPLY(Y8,1.3)</f>
        <v>3900</v>
      </c>
      <c r="Y8" s="35">
        <v>3000.0</v>
      </c>
      <c r="Z8" s="43">
        <f>MULTIPLY(Y8,0.7)</f>
        <v>2100</v>
      </c>
      <c r="AA8" s="39">
        <f>MULTIPLY(AB8,1.3)</f>
        <v>6500</v>
      </c>
      <c r="AB8" s="31">
        <v>5000.0</v>
      </c>
      <c r="AC8" s="39">
        <f>MULTIPLY(AB8,0.7)</f>
        <v>3500</v>
      </c>
    </row>
    <row r="9" ht="30.0">
      <c r="A9" s="4"/>
      <c r="B9" s="5" t="s">
        <v>40</v>
      </c>
      <c r="C9" s="36">
        <f t="shared" si="19"/>
        <v>45.5</v>
      </c>
      <c r="D9" s="28">
        <v>35.0</v>
      </c>
      <c r="E9" s="36">
        <f t="shared" si="20"/>
        <v>24.5</v>
      </c>
      <c r="F9" s="37">
        <f t="shared" si="21"/>
        <v>65</v>
      </c>
      <c r="G9" s="29">
        <v>50.0</v>
      </c>
      <c r="H9" s="37">
        <f t="shared" si="22"/>
        <v>35</v>
      </c>
      <c r="I9" s="38">
        <f t="shared" si="23"/>
        <v>65</v>
      </c>
      <c r="J9" s="30">
        <v>50.0</v>
      </c>
      <c r="K9" s="38">
        <f t="shared" si="24"/>
        <v>35</v>
      </c>
      <c r="L9" s="39">
        <f t="shared" si="25"/>
        <v>130</v>
      </c>
      <c r="M9" s="31">
        <v>100.0</v>
      </c>
      <c r="N9" s="39">
        <f t="shared" si="26"/>
        <v>70</v>
      </c>
      <c r="O9" s="40">
        <f t="shared" si="5"/>
        <v>104</v>
      </c>
      <c r="P9" s="32">
        <v>80.0</v>
      </c>
      <c r="Q9" s="40">
        <f t="shared" si="6"/>
        <v>56</v>
      </c>
      <c r="R9" s="44" t="s">
        <v>41</v>
      </c>
      <c r="S9" s="44"/>
      <c r="T9" s="45"/>
      <c r="U9" s="42"/>
      <c r="V9" s="34"/>
      <c r="W9" s="42"/>
      <c r="X9" s="43"/>
      <c r="Y9" s="35"/>
      <c r="Z9" s="43"/>
      <c r="AA9" s="39"/>
      <c r="AB9" s="31"/>
      <c r="AC9" s="39"/>
    </row>
    <row r="10" ht="17.25">
      <c r="A10" s="4"/>
      <c r="B10" s="4"/>
      <c r="C10" s="28"/>
      <c r="D10" s="28"/>
      <c r="E10" s="28"/>
      <c r="F10" s="37"/>
      <c r="G10" s="37"/>
      <c r="H10" s="37"/>
      <c r="I10" s="38"/>
      <c r="J10" s="38"/>
      <c r="K10" s="38"/>
      <c r="L10" s="39"/>
      <c r="M10" s="39"/>
      <c r="N10" s="39"/>
      <c r="O10" s="40">
        <f t="shared" si="5"/>
        <v>0</v>
      </c>
      <c r="P10" s="40"/>
      <c r="Q10" s="40">
        <f t="shared" si="6"/>
        <v>0</v>
      </c>
      <c r="R10" s="41"/>
      <c r="S10" s="41"/>
      <c r="T10" s="41"/>
      <c r="U10" s="42"/>
      <c r="V10" s="42"/>
      <c r="W10" s="42"/>
      <c r="X10" s="43"/>
      <c r="Y10" s="43"/>
      <c r="Z10" s="43"/>
      <c r="AA10" s="39"/>
      <c r="AB10" s="39"/>
      <c r="AC10" s="39"/>
    </row>
    <row r="11" ht="17.25">
      <c r="A11" s="4"/>
      <c r="B11" s="4"/>
      <c r="C11" s="28">
        <f t="shared" ref="C11:N11" si="27">sum(C3:C9)</f>
        <v>15385.5</v>
      </c>
      <c r="D11" s="28">
        <f t="shared" si="27"/>
        <v>11835</v>
      </c>
      <c r="E11" s="28">
        <f t="shared" si="27"/>
        <v>8284.5</v>
      </c>
      <c r="F11" s="29">
        <f t="shared" si="27"/>
        <v>16835</v>
      </c>
      <c r="G11" s="29">
        <f t="shared" si="27"/>
        <v>12950</v>
      </c>
      <c r="H11" s="29">
        <f t="shared" si="27"/>
        <v>9065</v>
      </c>
      <c r="I11" s="30">
        <f t="shared" si="27"/>
        <v>10335</v>
      </c>
      <c r="J11" s="30">
        <f t="shared" si="27"/>
        <v>7950</v>
      </c>
      <c r="K11" s="30">
        <f t="shared" si="27"/>
        <v>5565</v>
      </c>
      <c r="L11" s="31">
        <f t="shared" si="27"/>
        <v>18005</v>
      </c>
      <c r="M11" s="31">
        <f t="shared" si="27"/>
        <v>13850</v>
      </c>
      <c r="N11" s="31">
        <f t="shared" si="27"/>
        <v>9695</v>
      </c>
      <c r="O11" s="40">
        <f t="shared" si="5"/>
        <v>30264</v>
      </c>
      <c r="P11" s="40">
        <f>SUM(P3:P10)</f>
        <v>23280</v>
      </c>
      <c r="Q11" s="40">
        <f t="shared" si="6"/>
        <v>16296</v>
      </c>
      <c r="R11" s="41">
        <f>MULTIPLY(S11,1.3)</f>
        <v>39520</v>
      </c>
      <c r="S11" s="41">
        <f>SUM(S3:S10)</f>
        <v>30400</v>
      </c>
      <c r="T11" s="41">
        <f>MULTIPLY(S11,0.7)</f>
        <v>21280</v>
      </c>
      <c r="U11" s="42">
        <f>MULTIPLY(V11,1.3)</f>
        <v>46280</v>
      </c>
      <c r="V11" s="42">
        <f>SUM(V3:V10)</f>
        <v>35600</v>
      </c>
      <c r="W11" s="42">
        <f>MULTIPLY(V11,0.7)</f>
        <v>24920</v>
      </c>
      <c r="X11" s="43">
        <f>MULTIPLY(Y11,1.3)</f>
        <v>58500</v>
      </c>
      <c r="Y11" s="43">
        <f>SUM(Y3:Y10)</f>
        <v>45000</v>
      </c>
      <c r="Z11" s="43">
        <f>MULTIPLY(Y11,0.7)</f>
        <v>31500</v>
      </c>
      <c r="AA11" s="39">
        <f>MULTIPLY(AB11,1.3)</f>
        <v>75400</v>
      </c>
      <c r="AB11" s="39">
        <f>SUM(AB3:AB10)</f>
        <v>58000</v>
      </c>
      <c r="AC11" s="39">
        <f>MULTIPLY(AB11,0.7)</f>
        <v>40600</v>
      </c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7.25">
      <c r="A14" s="4"/>
      <c r="B14" s="4"/>
      <c r="C14" s="1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57.0">
      <c r="A15" s="4"/>
      <c r="B15" s="4"/>
      <c r="C15" s="46" t="s">
        <v>43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</sheetData>
  <mergeCells count="10">
    <mergeCell ref="I1:K1"/>
    <mergeCell ref="L1:N1"/>
    <mergeCell ref="R1:T1"/>
    <mergeCell ref="U1:W1"/>
    <mergeCell ref="C15:E15"/>
    <mergeCell ref="X1:Z1"/>
    <mergeCell ref="AA1:AC1"/>
    <mergeCell ref="C1:E1"/>
    <mergeCell ref="F1:H1"/>
    <mergeCell ref="O1:Q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57"/>
  </cols>
  <sheetData>
    <row r="1" ht="17.25">
      <c r="A1" s="8"/>
      <c r="B1" s="8" t="s">
        <v>12</v>
      </c>
      <c r="C1" s="8" t="s">
        <v>13</v>
      </c>
      <c r="D1" s="8" t="s">
        <v>14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7.25">
      <c r="A2" s="8" t="s">
        <v>10</v>
      </c>
      <c r="B2" s="9">
        <v>15385.0</v>
      </c>
      <c r="C2" s="8">
        <v>11835.0</v>
      </c>
      <c r="D2" s="8">
        <v>8284.0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7.25">
      <c r="A3" s="8" t="s">
        <v>11</v>
      </c>
      <c r="B3" s="9">
        <v>32220.0</v>
      </c>
      <c r="C3" s="8">
        <f>sum(12950,C2)</f>
        <v>24785</v>
      </c>
      <c r="D3" s="8">
        <v>17349.0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7.25">
      <c r="A4" s="8" t="s">
        <v>15</v>
      </c>
      <c r="B4" s="9">
        <v>42555.0</v>
      </c>
      <c r="C4" s="8">
        <f>sum(7950,C3)</f>
        <v>32735</v>
      </c>
      <c r="D4" s="8">
        <v>22914.0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7.25">
      <c r="A5" s="10" t="s">
        <v>16</v>
      </c>
      <c r="B5" s="11"/>
      <c r="C5" s="12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7.25">
      <c r="A6" s="8" t="s">
        <v>17</v>
      </c>
      <c r="B6" s="9">
        <v>60560.0</v>
      </c>
      <c r="C6" s="8">
        <f>sum(13850,C4)</f>
        <v>46585</v>
      </c>
      <c r="D6" s="8">
        <v>32609.0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7.25">
      <c r="A7" s="10" t="s">
        <v>18</v>
      </c>
      <c r="B7" s="11"/>
      <c r="C7" s="11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7.25">
      <c r="A8" s="8" t="s">
        <v>19</v>
      </c>
      <c r="B8" s="9">
        <v>90824.0</v>
      </c>
      <c r="C8" s="8">
        <f>sum(23280,C6)</f>
        <v>69865</v>
      </c>
      <c r="D8" s="8">
        <v>48905.0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7.25">
      <c r="A9" s="8" t="s">
        <v>20</v>
      </c>
      <c r="B9" s="9">
        <v>130344.0</v>
      </c>
      <c r="C9" s="8">
        <f>sum(30400,C8)</f>
        <v>100265</v>
      </c>
      <c r="D9" s="8">
        <v>70185.0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7.25">
      <c r="A10" s="8" t="s">
        <v>21</v>
      </c>
      <c r="B10" s="9">
        <v>176624.0</v>
      </c>
      <c r="C10" s="9">
        <f>sum(35600,C9)</f>
        <v>135865</v>
      </c>
      <c r="D10" s="17">
        <v>95105.0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7.25">
      <c r="A11" s="8" t="s">
        <v>22</v>
      </c>
      <c r="B11" s="9">
        <v>235124.0</v>
      </c>
      <c r="C11" s="9">
        <f>sum(45000,C10)</f>
        <v>180865</v>
      </c>
      <c r="D11" s="17">
        <v>126605.0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0.0">
      <c r="A12" s="18" t="s">
        <v>23</v>
      </c>
      <c r="B12" s="9">
        <f>sum(75400,B11)</f>
        <v>310524</v>
      </c>
      <c r="C12" s="9">
        <f>sum(58000,C11)</f>
        <v>238865</v>
      </c>
      <c r="D12" s="9">
        <f>sum(40600,D11)</f>
        <v>167205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57"/>
  </cols>
  <sheetData>
    <row r="1" ht="17.25">
      <c r="A1" s="8"/>
      <c r="B1" s="8" t="s">
        <v>12</v>
      </c>
      <c r="C1" s="8" t="s">
        <v>13</v>
      </c>
      <c r="D1" s="8" t="s">
        <v>14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7.25">
      <c r="A2" s="8" t="s">
        <v>10</v>
      </c>
      <c r="B2" s="8">
        <v>390.0</v>
      </c>
      <c r="C2" s="8">
        <v>300.0</v>
      </c>
      <c r="D2" s="8">
        <v>210.0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7.25">
      <c r="A3" s="8" t="s">
        <v>11</v>
      </c>
      <c r="B3" s="8">
        <v>585.0</v>
      </c>
      <c r="C3" s="8">
        <v>450.0</v>
      </c>
      <c r="D3" s="8">
        <v>315.0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7.25">
      <c r="A4" s="8" t="s">
        <v>15</v>
      </c>
      <c r="B4" s="8">
        <v>910.0</v>
      </c>
      <c r="C4" s="8">
        <v>700.0</v>
      </c>
      <c r="D4" s="8">
        <v>489.99999999999994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7.25">
      <c r="A5" s="10" t="s">
        <v>16</v>
      </c>
      <c r="B5" s="11"/>
      <c r="C5" s="11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7.25">
      <c r="A6" s="8" t="s">
        <v>17</v>
      </c>
      <c r="B6" s="8">
        <v>1170.0</v>
      </c>
      <c r="C6" s="47">
        <v>900.0</v>
      </c>
      <c r="D6" s="8">
        <v>630.0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7.25">
      <c r="A7" s="10" t="s">
        <v>18</v>
      </c>
      <c r="B7" s="11"/>
      <c r="C7" s="11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7.25">
      <c r="A8" s="8" t="s">
        <v>19</v>
      </c>
      <c r="B8" s="8">
        <v>1950.0</v>
      </c>
      <c r="C8" s="48">
        <v>1500.0</v>
      </c>
      <c r="D8" s="8">
        <v>1050.0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7.25">
      <c r="A9" s="8" t="s">
        <v>20</v>
      </c>
      <c r="B9" s="8">
        <v>2860.0</v>
      </c>
      <c r="C9" s="8">
        <v>2200.0</v>
      </c>
      <c r="D9" s="8">
        <v>1540.0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7.25">
      <c r="A10" s="8" t="s">
        <v>21</v>
      </c>
      <c r="B10" s="8">
        <v>5200.0</v>
      </c>
      <c r="C10" s="8">
        <v>4000.0</v>
      </c>
      <c r="D10" s="8">
        <v>2800.0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7.25">
      <c r="A11" s="8" t="s">
        <v>22</v>
      </c>
      <c r="B11" s="8">
        <v>7800.0</v>
      </c>
      <c r="C11" s="8">
        <v>6000.0</v>
      </c>
      <c r="D11" s="8">
        <v>4200.0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0.0">
      <c r="A12" s="49" t="s">
        <v>23</v>
      </c>
      <c r="B12" s="9">
        <f>7500*1.3</f>
        <v>9750</v>
      </c>
      <c r="C12" s="50">
        <v>7500.0</v>
      </c>
      <c r="D12" s="9">
        <f>7500*0.7</f>
        <v>5250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7.25">
      <c r="A14" s="52" t="s">
        <v>45</v>
      </c>
      <c r="B14" s="5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7.25">
      <c r="A15" s="54" t="s">
        <v>46</v>
      </c>
      <c r="B15" s="5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7.25">
      <c r="A16" s="56" t="s">
        <v>47</v>
      </c>
      <c r="B16" s="3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4" max="4" width="22.14"/>
    <col customWidth="1" min="5" max="5" width="18.43"/>
    <col customWidth="1" min="6" max="6" width="20.86"/>
    <col customWidth="1" min="7" max="7" width="13.0"/>
  </cols>
  <sheetData>
    <row r="1" ht="17.25">
      <c r="A1" s="6"/>
      <c r="B1" s="6" t="s">
        <v>0</v>
      </c>
      <c r="C1" s="6" t="s">
        <v>1</v>
      </c>
      <c r="D1" s="51" t="s">
        <v>2</v>
      </c>
      <c r="G1" s="6" t="s">
        <v>44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7.25">
      <c r="A2" s="4"/>
      <c r="B2" s="4"/>
      <c r="C2" s="4"/>
      <c r="D2" s="5" t="s">
        <v>4</v>
      </c>
      <c r="E2" s="6" t="s">
        <v>5</v>
      </c>
      <c r="F2" s="6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7.25">
      <c r="A3" s="4"/>
      <c r="B3" s="4"/>
      <c r="C3" s="4"/>
      <c r="D3" s="6" t="s">
        <v>7</v>
      </c>
      <c r="E3" s="6" t="s">
        <v>8</v>
      </c>
      <c r="F3" s="6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7.25">
      <c r="A4" s="6" t="s">
        <v>10</v>
      </c>
      <c r="B4" s="4">
        <v>15385.0</v>
      </c>
      <c r="C4" s="6">
        <v>390.0</v>
      </c>
      <c r="D4" s="7">
        <f>(B4 * 0.05 * 0.5) </f>
        <v>384.625</v>
      </c>
      <c r="E4" s="7">
        <f t="shared" ref="E4:E6" si="1">(B4*0.01) * 150</f>
        <v>23077.5</v>
      </c>
      <c r="F4" s="7">
        <f t="shared" ref="F4:F6" si="2">MULTIPLY(C4,150)</f>
        <v>58500</v>
      </c>
      <c r="G4" s="7">
        <f t="shared" ref="G4:G6" si="3">SUM(D4:F4)</f>
        <v>81962.125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7.25">
      <c r="A5" s="6" t="s">
        <v>11</v>
      </c>
      <c r="B5" s="4">
        <v>32220.0</v>
      </c>
      <c r="C5" s="6">
        <v>585.0</v>
      </c>
      <c r="D5" s="7">
        <f>(B5 * 0.1 * 0.5) </f>
        <v>1611</v>
      </c>
      <c r="E5" s="7">
        <f t="shared" si="1"/>
        <v>48330</v>
      </c>
      <c r="F5" s="7">
        <f t="shared" si="2"/>
        <v>87750</v>
      </c>
      <c r="G5" s="7">
        <f t="shared" si="3"/>
        <v>137691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7.25">
      <c r="A6" s="6" t="s">
        <v>15</v>
      </c>
      <c r="B6" s="4">
        <v>42555.0</v>
      </c>
      <c r="C6" s="6">
        <v>910.0</v>
      </c>
      <c r="D6" s="7">
        <f>(B6 * 0.15 * 0.5) </f>
        <v>3191.625</v>
      </c>
      <c r="E6" s="7">
        <f t="shared" si="1"/>
        <v>63832.5</v>
      </c>
      <c r="F6" s="7">
        <f t="shared" si="2"/>
        <v>136500</v>
      </c>
      <c r="G6" s="7">
        <f t="shared" si="3"/>
        <v>203524.125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7.25">
      <c r="A7" s="13" t="s">
        <v>16</v>
      </c>
      <c r="B7" s="15"/>
      <c r="C7" s="15"/>
      <c r="D7" s="15"/>
      <c r="E7" s="16"/>
      <c r="F7" s="16"/>
      <c r="G7" s="1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7.25">
      <c r="A8" s="6" t="s">
        <v>17</v>
      </c>
      <c r="B8" s="4">
        <v>60560.0</v>
      </c>
      <c r="C8" s="6">
        <v>1170.0</v>
      </c>
      <c r="D8" s="7">
        <f>(B8 * 0.3 * 0.5) </f>
        <v>9084</v>
      </c>
      <c r="E8" s="7">
        <f>(B8*0.01) * 150</f>
        <v>90840</v>
      </c>
      <c r="F8" s="7">
        <f>MULTIPLY(C8,180)</f>
        <v>210600</v>
      </c>
      <c r="G8" s="7">
        <f>SUM(D8:F8)</f>
        <v>310524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7.25">
      <c r="A9" s="13" t="s">
        <v>18</v>
      </c>
      <c r="B9" s="15"/>
      <c r="C9" s="15"/>
      <c r="D9" s="15"/>
      <c r="E9" s="16"/>
      <c r="F9" s="16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7.25">
      <c r="A10" s="6" t="s">
        <v>19</v>
      </c>
      <c r="B10" s="4">
        <v>90824.0</v>
      </c>
      <c r="C10" s="6">
        <v>1950.0</v>
      </c>
      <c r="D10" s="7">
        <f>(B10 * 0.3 * 0.5) </f>
        <v>13623.6</v>
      </c>
      <c r="E10" s="7">
        <f t="shared" ref="E10:E13" si="4">(B10*0.01) * 180</f>
        <v>163483.2</v>
      </c>
      <c r="F10" s="7">
        <f t="shared" ref="F10:F13" si="5">MULTIPLY(C10,210)</f>
        <v>409500</v>
      </c>
      <c r="G10" s="7">
        <f t="shared" ref="G10:G13" si="6">SUM(D10:F10)</f>
        <v>586606.8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7.25">
      <c r="A11" s="6" t="s">
        <v>20</v>
      </c>
      <c r="B11" s="4">
        <v>130344.0</v>
      </c>
      <c r="C11" s="6">
        <v>2860.0</v>
      </c>
      <c r="D11" s="7">
        <f t="shared" ref="D11:D13" si="7">(B11 * 0.5 * 0.5) </f>
        <v>32586</v>
      </c>
      <c r="E11" s="7">
        <f t="shared" si="4"/>
        <v>234619.2</v>
      </c>
      <c r="F11" s="7">
        <f t="shared" si="5"/>
        <v>600600</v>
      </c>
      <c r="G11" s="7">
        <f t="shared" si="6"/>
        <v>867805.2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7.25">
      <c r="A12" s="6" t="s">
        <v>21</v>
      </c>
      <c r="B12" s="4">
        <v>176624.0</v>
      </c>
      <c r="C12" s="6">
        <v>5200.0</v>
      </c>
      <c r="D12" s="7">
        <f t="shared" si="7"/>
        <v>44156</v>
      </c>
      <c r="E12" s="7">
        <f t="shared" si="4"/>
        <v>317923.2</v>
      </c>
      <c r="F12" s="7">
        <f t="shared" si="5"/>
        <v>1092000</v>
      </c>
      <c r="G12" s="7">
        <f t="shared" si="6"/>
        <v>1454079.2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7.25">
      <c r="A13" s="6" t="s">
        <v>22</v>
      </c>
      <c r="B13" s="4">
        <v>235124.0</v>
      </c>
      <c r="C13" s="6">
        <v>7800.0</v>
      </c>
      <c r="D13" s="7">
        <f t="shared" si="7"/>
        <v>58781</v>
      </c>
      <c r="E13" s="7">
        <f t="shared" si="4"/>
        <v>423223.2</v>
      </c>
      <c r="F13" s="7">
        <f t="shared" si="5"/>
        <v>1638000</v>
      </c>
      <c r="G13" s="19">
        <f t="shared" si="6"/>
        <v>2120004.2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43.5">
      <c r="A15" s="5" t="s">
        <v>23</v>
      </c>
      <c r="B15" s="4">
        <f>sum(75400,B13)</f>
        <v>310524</v>
      </c>
      <c r="C15" s="4">
        <f>7500*1.3</f>
        <v>9750</v>
      </c>
      <c r="D15" s="7">
        <f>(B15 * 0.75 * 0.5) </f>
        <v>116446.5</v>
      </c>
      <c r="E15" s="7">
        <f>(B15*0.01) * 200</f>
        <v>621048</v>
      </c>
      <c r="F15" s="7">
        <f>MULTIPLY(C15,210)</f>
        <v>2047500</v>
      </c>
      <c r="G15" s="19">
        <f>SUM(D15:F15)</f>
        <v>2784994.5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mergeCells count="1"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4" max="4" width="22.14"/>
    <col customWidth="1" min="5" max="5" width="18.43"/>
    <col customWidth="1" min="6" max="6" width="20.86"/>
    <col customWidth="1" min="7" max="7" width="13.0"/>
  </cols>
  <sheetData>
    <row r="1" ht="17.25">
      <c r="A1" s="6"/>
      <c r="B1" s="6" t="s">
        <v>0</v>
      </c>
      <c r="C1" s="6" t="s">
        <v>1</v>
      </c>
      <c r="D1" s="51" t="s">
        <v>2</v>
      </c>
      <c r="G1" s="6" t="s">
        <v>44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7.25">
      <c r="A2" s="4"/>
      <c r="B2" s="4"/>
      <c r="C2" s="4"/>
      <c r="D2" s="5" t="s">
        <v>4</v>
      </c>
      <c r="E2" s="6" t="s">
        <v>5</v>
      </c>
      <c r="F2" s="6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7.25">
      <c r="A3" s="4"/>
      <c r="B3" s="4"/>
      <c r="C3" s="4"/>
      <c r="D3" s="6" t="s">
        <v>7</v>
      </c>
      <c r="E3" s="6" t="s">
        <v>8</v>
      </c>
      <c r="F3" s="6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7.25">
      <c r="A4" s="6" t="s">
        <v>10</v>
      </c>
      <c r="B4" s="6">
        <v>8284.0</v>
      </c>
      <c r="C4" s="6">
        <v>210.0</v>
      </c>
      <c r="D4" s="7">
        <f>(B4 * 0.05 * 0.5) </f>
        <v>207.1</v>
      </c>
      <c r="E4" s="7">
        <f t="shared" ref="E4:E6" si="1">(B4*0.01) * 150</f>
        <v>12426</v>
      </c>
      <c r="F4" s="7">
        <f t="shared" ref="F4:F6" si="2">MULTIPLY(C4,150)</f>
        <v>31500</v>
      </c>
      <c r="G4" s="7">
        <f t="shared" ref="G4:G6" si="3">SUM(D4:F4)</f>
        <v>44133.1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7.25">
      <c r="A5" s="6" t="s">
        <v>11</v>
      </c>
      <c r="B5" s="6">
        <v>17349.0</v>
      </c>
      <c r="C5" s="6">
        <v>315.0</v>
      </c>
      <c r="D5" s="7">
        <f>(B5 * 0.1 * 0.5) </f>
        <v>867.45</v>
      </c>
      <c r="E5" s="7">
        <f t="shared" si="1"/>
        <v>26023.5</v>
      </c>
      <c r="F5" s="7">
        <f t="shared" si="2"/>
        <v>47250</v>
      </c>
      <c r="G5" s="7">
        <f t="shared" si="3"/>
        <v>74140.95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7.25">
      <c r="A6" s="6" t="s">
        <v>15</v>
      </c>
      <c r="B6" s="6">
        <v>22914.0</v>
      </c>
      <c r="C6" s="6">
        <v>489.99999999999994</v>
      </c>
      <c r="D6" s="7">
        <f>(B6 * 0.15 * 0.5) </f>
        <v>1718.55</v>
      </c>
      <c r="E6" s="7">
        <f t="shared" si="1"/>
        <v>34371</v>
      </c>
      <c r="F6" s="7">
        <f t="shared" si="2"/>
        <v>73500</v>
      </c>
      <c r="G6" s="7">
        <f t="shared" si="3"/>
        <v>109589.55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7.25">
      <c r="A7" s="13" t="s">
        <v>16</v>
      </c>
      <c r="B7" s="14"/>
      <c r="C7" s="14"/>
      <c r="D7" s="15"/>
      <c r="E7" s="16"/>
      <c r="F7" s="16"/>
      <c r="G7" s="16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7.25">
      <c r="A8" s="6" t="s">
        <v>17</v>
      </c>
      <c r="B8" s="6">
        <v>32609.0</v>
      </c>
      <c r="C8" s="6">
        <v>630.0</v>
      </c>
      <c r="D8" s="7">
        <f>(B8 * 0.3 * 0.5) </f>
        <v>4891.35</v>
      </c>
      <c r="E8" s="7">
        <f>(B8*0.01) * 150</f>
        <v>48913.5</v>
      </c>
      <c r="F8" s="7">
        <f>MULTIPLY(C8,180)</f>
        <v>113400</v>
      </c>
      <c r="G8" s="7">
        <f>SUM(D8:F8)</f>
        <v>167204.85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7.25">
      <c r="A9" s="13" t="s">
        <v>18</v>
      </c>
      <c r="B9" s="14"/>
      <c r="C9" s="14"/>
      <c r="D9" s="15"/>
      <c r="E9" s="16"/>
      <c r="F9" s="16"/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7.25">
      <c r="A10" s="6" t="s">
        <v>19</v>
      </c>
      <c r="B10" s="6">
        <v>48905.0</v>
      </c>
      <c r="C10" s="6">
        <v>1050.0</v>
      </c>
      <c r="D10" s="7">
        <f>(B10 * 0.3 * 0.5) </f>
        <v>7335.75</v>
      </c>
      <c r="E10" s="7">
        <f t="shared" ref="E10:E13" si="4">(B10*0.01) * 180</f>
        <v>88029</v>
      </c>
      <c r="F10" s="7">
        <f t="shared" ref="F10:F13" si="5">MULTIPLY(C10,210)</f>
        <v>220500</v>
      </c>
      <c r="G10" s="7">
        <f t="shared" ref="G10:G13" si="6">SUM(D10:F10)</f>
        <v>315864.75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7.25">
      <c r="A11" s="6" t="s">
        <v>20</v>
      </c>
      <c r="B11" s="6">
        <v>70185.0</v>
      </c>
      <c r="C11" s="6">
        <v>1540.0</v>
      </c>
      <c r="D11" s="7">
        <f t="shared" ref="D11:D13" si="7">(B11 * 0.5 * 0.5) </f>
        <v>17546.25</v>
      </c>
      <c r="E11" s="7">
        <f t="shared" si="4"/>
        <v>126333</v>
      </c>
      <c r="F11" s="7">
        <f t="shared" si="5"/>
        <v>323400</v>
      </c>
      <c r="G11" s="7">
        <f t="shared" si="6"/>
        <v>467279.25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7.25">
      <c r="A12" s="6" t="s">
        <v>21</v>
      </c>
      <c r="B12" s="57">
        <v>95105.0</v>
      </c>
      <c r="C12" s="6">
        <v>2800.0</v>
      </c>
      <c r="D12" s="7">
        <f t="shared" si="7"/>
        <v>23776.25</v>
      </c>
      <c r="E12" s="7">
        <f t="shared" si="4"/>
        <v>171189</v>
      </c>
      <c r="F12" s="7">
        <f t="shared" si="5"/>
        <v>588000</v>
      </c>
      <c r="G12" s="7">
        <f t="shared" si="6"/>
        <v>782965.25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7.25">
      <c r="A13" s="6" t="s">
        <v>22</v>
      </c>
      <c r="B13" s="57">
        <v>126605.0</v>
      </c>
      <c r="C13" s="6">
        <v>4200.0</v>
      </c>
      <c r="D13" s="7">
        <f t="shared" si="7"/>
        <v>31651.25</v>
      </c>
      <c r="E13" s="7">
        <f t="shared" si="4"/>
        <v>227889</v>
      </c>
      <c r="F13" s="7">
        <f t="shared" si="5"/>
        <v>882000</v>
      </c>
      <c r="G13" s="19">
        <f t="shared" si="6"/>
        <v>1141540.25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43.5">
      <c r="A15" s="5" t="s">
        <v>23</v>
      </c>
      <c r="B15" s="4">
        <f>sum(40600,B13)</f>
        <v>167205</v>
      </c>
      <c r="C15" s="4">
        <f>7500*0.7</f>
        <v>5250</v>
      </c>
      <c r="D15" s="7">
        <f>(B15 * 0.75 * 0.5) </f>
        <v>62701.875</v>
      </c>
      <c r="E15" s="7">
        <f>(B15*0.01) * 200</f>
        <v>334410</v>
      </c>
      <c r="F15" s="7">
        <f>MULTIPLY(C15,210)</f>
        <v>1102500</v>
      </c>
      <c r="G15" s="19">
        <f>SUM(D15:F15)</f>
        <v>1499611.875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mergeCells count="1"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43"/>
  </cols>
  <sheetData>
    <row r="1" ht="17.25">
      <c r="A1" s="6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>
      <c r="A2" s="58" t="s">
        <v>49</v>
      </c>
      <c r="B2" s="58" t="s">
        <v>48</v>
      </c>
      <c r="C2" s="59">
        <v>0.05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>
      <c r="A3" s="58" t="s">
        <v>50</v>
      </c>
      <c r="B3" s="58" t="s">
        <v>48</v>
      </c>
      <c r="C3" s="59">
        <v>0.1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>
      <c r="A4" s="58" t="s">
        <v>51</v>
      </c>
      <c r="B4" s="58" t="s">
        <v>48</v>
      </c>
      <c r="C4" s="59">
        <v>0.15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>
      <c r="A5" s="58" t="s">
        <v>52</v>
      </c>
      <c r="B5" s="58" t="s">
        <v>48</v>
      </c>
      <c r="C5" s="59">
        <v>0.3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>
      <c r="A6" s="58" t="s">
        <v>53</v>
      </c>
      <c r="B6" s="58" t="s">
        <v>48</v>
      </c>
      <c r="C6" s="59">
        <v>0.3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>
      <c r="A7" s="58" t="s">
        <v>54</v>
      </c>
      <c r="B7" s="58" t="s">
        <v>48</v>
      </c>
      <c r="C7" s="59">
        <v>0.5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>
      <c r="A8" s="58" t="s">
        <v>55</v>
      </c>
      <c r="B8" s="58" t="s">
        <v>48</v>
      </c>
      <c r="C8" s="59">
        <v>0.75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>
      <c r="A19" s="6" t="s">
        <v>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>
      <c r="A20" s="58" t="s">
        <v>49</v>
      </c>
      <c r="B20" s="58" t="s">
        <v>5</v>
      </c>
      <c r="C20" s="59">
        <v>150.0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>
      <c r="A21" s="58" t="s">
        <v>50</v>
      </c>
      <c r="B21" s="58" t="s">
        <v>5</v>
      </c>
      <c r="C21" s="59">
        <v>150.0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>
      <c r="A22" s="58" t="s">
        <v>51</v>
      </c>
      <c r="B22" s="58" t="s">
        <v>5</v>
      </c>
      <c r="C22" s="59">
        <v>150.0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>
      <c r="A23" s="58" t="s">
        <v>52</v>
      </c>
      <c r="B23" s="58" t="s">
        <v>5</v>
      </c>
      <c r="C23" s="59">
        <v>150.0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>
      <c r="A24" s="58" t="s">
        <v>53</v>
      </c>
      <c r="B24" s="58" t="s">
        <v>5</v>
      </c>
      <c r="C24" s="59">
        <v>180.0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>
      <c r="A25" s="58" t="s">
        <v>54</v>
      </c>
      <c r="B25" s="58" t="s">
        <v>5</v>
      </c>
      <c r="C25" s="59">
        <v>180.0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>
      <c r="A26" s="58" t="s">
        <v>55</v>
      </c>
      <c r="B26" s="58" t="s">
        <v>5</v>
      </c>
      <c r="C26" s="59">
        <v>200.0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>
      <c r="A37" s="6" t="s">
        <v>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>
      <c r="A38" s="58" t="s">
        <v>49</v>
      </c>
      <c r="B38" s="8" t="s">
        <v>6</v>
      </c>
      <c r="C38" s="59">
        <v>50.0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>
      <c r="A39" s="58" t="s">
        <v>50</v>
      </c>
      <c r="B39" s="8" t="s">
        <v>6</v>
      </c>
      <c r="C39" s="59">
        <v>50.0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>
      <c r="A40" s="58" t="s">
        <v>51</v>
      </c>
      <c r="B40" s="8" t="s">
        <v>6</v>
      </c>
      <c r="C40" s="59">
        <v>50.0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>
      <c r="A41" s="58" t="s">
        <v>52</v>
      </c>
      <c r="B41" s="8" t="s">
        <v>6</v>
      </c>
      <c r="C41" s="59">
        <v>60.0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>
      <c r="A42" s="58" t="s">
        <v>53</v>
      </c>
      <c r="B42" s="8" t="s">
        <v>6</v>
      </c>
      <c r="C42" s="59">
        <v>70.0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>
      <c r="A43" s="58" t="s">
        <v>54</v>
      </c>
      <c r="B43" s="8" t="s">
        <v>6</v>
      </c>
      <c r="C43" s="59">
        <v>70.0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>
      <c r="A44" s="58" t="s">
        <v>55</v>
      </c>
      <c r="B44" s="8" t="s">
        <v>6</v>
      </c>
      <c r="C44" s="59">
        <v>70.0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