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8" yWindow="116" windowWidth="38134" windowHeight="17269" activeTab="4"/>
  </bookViews>
  <sheets>
    <sheet name="Tabelle1" sheetId="1" r:id="rId1"/>
    <sheet name="SG_ProfileKalenderjahre" sheetId="2" r:id="rId2"/>
    <sheet name="SG_ProfileHydrologischeJahr" sheetId="4" r:id="rId3"/>
    <sheet name="Strompreise" sheetId="3" r:id="rId4"/>
    <sheet name="NumberExportHours" sheetId="5" r:id="rId5"/>
    <sheet name="PV_ProfileKalenderjahre" sheetId="6" r:id="rId6"/>
    <sheet name="PV_ProfileHydrologischeJahr" sheetId="7" r:id="rId7"/>
  </sheets>
  <calcPr calcId="145621"/>
</workbook>
</file>

<file path=xl/calcChain.xml><?xml version="1.0" encoding="utf-8"?>
<calcChain xmlns="http://schemas.openxmlformats.org/spreadsheetml/2006/main">
  <c r="T16" i="4" l="1"/>
  <c r="R16" i="4"/>
  <c r="P16" i="4"/>
  <c r="N16" i="4"/>
  <c r="L16" i="4"/>
  <c r="T15" i="4"/>
  <c r="R15" i="4"/>
  <c r="P15" i="4"/>
  <c r="N15" i="4"/>
  <c r="L15" i="4"/>
  <c r="T14" i="4"/>
  <c r="U14" i="4" s="1"/>
  <c r="R14" i="4"/>
  <c r="S14" i="4" s="1"/>
  <c r="P14" i="4"/>
  <c r="Q14" i="4" s="1"/>
  <c r="N14" i="4"/>
  <c r="O14" i="4" s="1"/>
  <c r="L14" i="4"/>
  <c r="M14" i="4" s="1"/>
  <c r="T13" i="4"/>
  <c r="R13" i="4"/>
  <c r="P13" i="4"/>
  <c r="N13" i="4"/>
  <c r="L13" i="4"/>
  <c r="U12" i="4"/>
  <c r="T12" i="4"/>
  <c r="R12" i="4"/>
  <c r="S12" i="4" s="1"/>
  <c r="Q12" i="4"/>
  <c r="P12" i="4"/>
  <c r="N12" i="4"/>
  <c r="O12" i="4" s="1"/>
  <c r="M12" i="4"/>
  <c r="L12" i="4"/>
  <c r="T11" i="4"/>
  <c r="R11" i="4"/>
  <c r="P11" i="4"/>
  <c r="N11" i="4"/>
  <c r="L11" i="4"/>
  <c r="T10" i="4"/>
  <c r="U10" i="4" s="1"/>
  <c r="R10" i="4"/>
  <c r="S10" i="4" s="1"/>
  <c r="P10" i="4"/>
  <c r="Q10" i="4" s="1"/>
  <c r="N10" i="4"/>
  <c r="O10" i="4" s="1"/>
  <c r="L10" i="4"/>
  <c r="M10" i="4" s="1"/>
  <c r="T9" i="4"/>
  <c r="R9" i="4"/>
  <c r="P9" i="4"/>
  <c r="N9" i="4"/>
  <c r="L9" i="4"/>
  <c r="T8" i="4"/>
  <c r="U8" i="4" s="1"/>
  <c r="S8" i="4"/>
  <c r="R8" i="4"/>
  <c r="P8" i="4"/>
  <c r="Q8" i="4" s="1"/>
  <c r="O8" i="4"/>
  <c r="N8" i="4"/>
  <c r="L8" i="4"/>
  <c r="M8" i="4" s="1"/>
  <c r="T7" i="4"/>
  <c r="R7" i="4"/>
  <c r="P7" i="4"/>
  <c r="N7" i="4"/>
  <c r="L7" i="4"/>
  <c r="T6" i="4"/>
  <c r="U6" i="4" s="1"/>
  <c r="R6" i="4"/>
  <c r="S6" i="4" s="1"/>
  <c r="P6" i="4"/>
  <c r="Q6" i="4" s="1"/>
  <c r="N6" i="4"/>
  <c r="O6" i="4" s="1"/>
  <c r="L6" i="4"/>
  <c r="M6" i="4" s="1"/>
  <c r="T5" i="4"/>
  <c r="R5" i="4"/>
  <c r="P5" i="4"/>
  <c r="N5" i="4"/>
  <c r="L5" i="4"/>
  <c r="U4" i="4"/>
  <c r="T4" i="4"/>
  <c r="R4" i="4"/>
  <c r="S4" i="4" s="1"/>
  <c r="Q4" i="4"/>
  <c r="P4" i="4"/>
  <c r="N4" i="4"/>
  <c r="O4" i="4" s="1"/>
  <c r="M4" i="4"/>
  <c r="L4" i="4"/>
  <c r="U14" i="7"/>
  <c r="U12" i="7"/>
  <c r="U10" i="7"/>
  <c r="U8" i="7"/>
  <c r="U6" i="7"/>
  <c r="U4" i="7"/>
  <c r="S14" i="7"/>
  <c r="S12" i="7"/>
  <c r="S10" i="7"/>
  <c r="S8" i="7"/>
  <c r="S6" i="7"/>
  <c r="S4" i="7"/>
  <c r="Q14" i="7"/>
  <c r="Q12" i="7"/>
  <c r="Q10" i="7"/>
  <c r="Q8" i="7"/>
  <c r="Q6" i="7"/>
  <c r="Q4" i="7"/>
  <c r="O14" i="7"/>
  <c r="O12" i="7"/>
  <c r="O10" i="7"/>
  <c r="O8" i="7"/>
  <c r="O6" i="7"/>
  <c r="O4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N5" i="7"/>
  <c r="N6" i="7"/>
  <c r="N7" i="7"/>
  <c r="N8" i="7"/>
  <c r="N9" i="7"/>
  <c r="N10" i="7"/>
  <c r="N11" i="7"/>
  <c r="N12" i="7"/>
  <c r="N13" i="7"/>
  <c r="N14" i="7"/>
  <c r="N15" i="7"/>
  <c r="N16" i="7"/>
  <c r="N4" i="7"/>
  <c r="L5" i="7"/>
  <c r="L6" i="7"/>
  <c r="M6" i="7" s="1"/>
  <c r="L7" i="7"/>
  <c r="L8" i="7"/>
  <c r="L9" i="7"/>
  <c r="L10" i="7"/>
  <c r="M10" i="7" s="1"/>
  <c r="L11" i="7"/>
  <c r="L12" i="7"/>
  <c r="L13" i="7"/>
  <c r="L14" i="7"/>
  <c r="M14" i="7" s="1"/>
  <c r="L15" i="7"/>
  <c r="L16" i="7"/>
  <c r="M12" i="7"/>
  <c r="L4" i="7"/>
  <c r="M8" i="7"/>
  <c r="M4" i="7" l="1"/>
  <c r="H18" i="1"/>
  <c r="G18" i="1"/>
  <c r="F18" i="1"/>
  <c r="D18" i="1"/>
  <c r="C18" i="1"/>
  <c r="F17" i="1"/>
  <c r="G17" i="1" s="1"/>
  <c r="F14" i="1"/>
  <c r="G14" i="1" s="1"/>
  <c r="F13" i="1"/>
  <c r="H13" i="1" s="1"/>
  <c r="F11" i="1"/>
  <c r="G11" i="1" s="1"/>
  <c r="F10" i="1"/>
  <c r="H10" i="1" s="1"/>
  <c r="F9" i="1"/>
  <c r="G9" i="1" s="1"/>
  <c r="F16" i="1"/>
  <c r="G16" i="1" s="1"/>
  <c r="F15" i="1"/>
  <c r="H15" i="1" s="1"/>
  <c r="F12" i="1"/>
  <c r="H12" i="1" s="1"/>
  <c r="H11" i="1" l="1"/>
  <c r="H17" i="1"/>
  <c r="G13" i="1"/>
  <c r="H14" i="1"/>
  <c r="G10" i="1"/>
  <c r="H9" i="1"/>
  <c r="G12" i="1"/>
  <c r="G15" i="1"/>
  <c r="H16" i="1"/>
</calcChain>
</file>

<file path=xl/sharedStrings.xml><?xml version="1.0" encoding="utf-8"?>
<sst xmlns="http://schemas.openxmlformats.org/spreadsheetml/2006/main" count="205" uniqueCount="68">
  <si>
    <t>Anzahl</t>
  </si>
  <si>
    <t>Volllaststunden</t>
  </si>
  <si>
    <t>h/Jahr</t>
  </si>
  <si>
    <t>Elektrizitätsbedarf</t>
  </si>
  <si>
    <t>MWh_el/t</t>
  </si>
  <si>
    <t>MWh_SNG/t</t>
  </si>
  <si>
    <t>SNG Produktion</t>
  </si>
  <si>
    <t>TOTAL</t>
  </si>
  <si>
    <t>* ARA &gt; 30000 EW</t>
  </si>
  <si>
    <t>CO2-Quellen</t>
  </si>
  <si>
    <t>Typ</t>
  </si>
  <si>
    <t>Abtrennungs-wirkungsgrad</t>
  </si>
  <si>
    <t>Strombedarf</t>
  </si>
  <si>
    <t>(in TWh_SNG)</t>
  </si>
  <si>
    <t>CO2-Anfall (in t)</t>
  </si>
  <si>
    <t xml:space="preserve">SNG Produktion </t>
  </si>
  <si>
    <t>nutzbar
(@ 5550 h)</t>
  </si>
  <si>
    <t>verfügbar 
(@ 8760 h)</t>
  </si>
  <si>
    <t>ARA (alle)</t>
  </si>
  <si>
    <t>CEM (alle)</t>
  </si>
  <si>
    <t>KVA (alle)</t>
  </si>
  <si>
    <t xml:space="preserve"> (in MW_el)</t>
  </si>
  <si>
    <t>* Cornaux (NE)</t>
  </si>
  <si>
    <t>* Würenlingen (AG)</t>
  </si>
  <si>
    <t>* KVA Gampen (VS)</t>
  </si>
  <si>
    <t>* KVA Hagenholz (ZH)</t>
  </si>
  <si>
    <t>* STEP Aïre (GE)</t>
  </si>
  <si>
    <t>--&gt;</t>
  </si>
  <si>
    <t>Jahr</t>
  </si>
  <si>
    <t>Import Endverbrauch</t>
  </si>
  <si>
    <t>Import Pumpen &amp; Verluste</t>
  </si>
  <si>
    <t>TWh</t>
  </si>
  <si>
    <t>2010/2011 Winter</t>
  </si>
  <si>
    <t>2011/2012 Winter</t>
  </si>
  <si>
    <t>2012/2013 Winter</t>
  </si>
  <si>
    <t>2013/2014 Winter</t>
  </si>
  <si>
    <t>2014/2015 Winter</t>
  </si>
  <si>
    <t>2015/2016 Winter</t>
  </si>
  <si>
    <t>CH Prod. Endverbr.</t>
  </si>
  <si>
    <t>CH Prod. Pumpen &amp; Verluste</t>
  </si>
  <si>
    <t>CH Prod. Export</t>
  </si>
  <si>
    <t>2010 Sommer</t>
  </si>
  <si>
    <t>2011 Sommer</t>
  </si>
  <si>
    <t>2012 Sommer</t>
  </si>
  <si>
    <t>2013 Sommer</t>
  </si>
  <si>
    <t>2014 Sommer</t>
  </si>
  <si>
    <t>2015 Sommer</t>
  </si>
  <si>
    <t>2016 Sommer</t>
  </si>
  <si>
    <t>Italien</t>
  </si>
  <si>
    <t>Frankreich</t>
  </si>
  <si>
    <t>Schweiz</t>
  </si>
  <si>
    <t>Deutschland + Österreich</t>
  </si>
  <si>
    <t>Exportstunden Swissgrid</t>
  </si>
  <si>
    <t>Exportstunden Swissgrid -KKW +PV</t>
  </si>
  <si>
    <t>alle</t>
  </si>
  <si>
    <t>und Preis unter 50 EUR/MWh</t>
  </si>
  <si>
    <t>EUR/MWh</t>
  </si>
  <si>
    <t>Durchschnittszeichen Alt+0216</t>
  </si>
  <si>
    <t>Ø Std. Max.</t>
  </si>
  <si>
    <t>Ø Std. Max. Nettoexport &gt; 0</t>
  </si>
  <si>
    <t>Ø Std. Max. Nettoexport &gt; 0 (MWh gewichtet)</t>
  </si>
  <si>
    <t>Mit Swissgrid Profilen mit synth. PV Anteil</t>
  </si>
  <si>
    <t>Mit Swissgrid Profilen ohne synth. PV Anteil</t>
  </si>
  <si>
    <t>∑</t>
  </si>
  <si>
    <t>h</t>
  </si>
  <si>
    <t>-KKW + PV</t>
  </si>
  <si>
    <t>Original</t>
  </si>
  <si>
    <t>und Preise unter 50 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</si>
</sst>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0"/>
      <color theme="1"/>
      <name val="Segoe UI"/>
      <family val="2"/>
    </font>
    <font>
      <b/>
      <sz val="8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99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9" fontId="0" fillId="2" borderId="0" xfId="1" applyFont="1" applyFill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3" fontId="0" fillId="2" borderId="0" xfId="1" applyNumberFormat="1" applyFont="1" applyFill="1" applyBorder="1" applyAlignment="1">
      <alignment horizontal="center"/>
    </xf>
    <xf numFmtId="3" fontId="0" fillId="2" borderId="5" xfId="1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2" borderId="7" xfId="0" applyNumberFormat="1" applyFont="1" applyFill="1" applyBorder="1"/>
    <xf numFmtId="3" fontId="4" fillId="2" borderId="7" xfId="0" applyNumberFormat="1" applyFont="1" applyFill="1" applyBorder="1" applyAlignment="1">
      <alignment horizontal="center"/>
    </xf>
    <xf numFmtId="3" fontId="4" fillId="2" borderId="0" xfId="1" applyNumberFormat="1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4" fillId="2" borderId="7" xfId="0" applyFont="1" applyFill="1" applyBorder="1"/>
    <xf numFmtId="0" fontId="0" fillId="3" borderId="7" xfId="0" applyFill="1" applyBorder="1"/>
    <xf numFmtId="0" fontId="0" fillId="3" borderId="0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3" fontId="0" fillId="3" borderId="0" xfId="1" applyNumberFormat="1" applyFon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1" xfId="0" applyFill="1" applyBorder="1"/>
    <xf numFmtId="0" fontId="3" fillId="4" borderId="23" xfId="0" applyFont="1" applyFill="1" applyBorder="1"/>
    <xf numFmtId="0" fontId="3" fillId="4" borderId="24" xfId="0" applyFont="1" applyFill="1" applyBorder="1" applyAlignment="1">
      <alignment horizontal="center"/>
    </xf>
    <xf numFmtId="3" fontId="3" fillId="4" borderId="24" xfId="0" applyNumberFormat="1" applyFont="1" applyFill="1" applyBorder="1" applyAlignment="1">
      <alignment horizontal="center"/>
    </xf>
    <xf numFmtId="9" fontId="3" fillId="4" borderId="24" xfId="1" quotePrefix="1" applyFont="1" applyFill="1" applyBorder="1" applyAlignment="1">
      <alignment horizontal="center"/>
    </xf>
    <xf numFmtId="1" fontId="3" fillId="4" borderId="25" xfId="0" applyNumberFormat="1" applyFont="1" applyFill="1" applyBorder="1" applyAlignment="1">
      <alignment horizontal="center"/>
    </xf>
    <xf numFmtId="2" fontId="3" fillId="4" borderId="26" xfId="0" applyNumberFormat="1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11" fontId="5" fillId="5" borderId="18" xfId="0" applyNumberFormat="1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1" xfId="0" applyFill="1" applyBorder="1" applyAlignment="1"/>
    <xf numFmtId="0" fontId="2" fillId="6" borderId="27" xfId="0" applyFont="1" applyFill="1" applyBorder="1" applyAlignment="1">
      <alignment horizontal="center" wrapText="1"/>
    </xf>
    <xf numFmtId="0" fontId="2" fillId="7" borderId="27" xfId="0" applyFont="1" applyFill="1" applyBorder="1" applyAlignment="1">
      <alignment horizontal="center" wrapText="1"/>
    </xf>
    <xf numFmtId="0" fontId="2" fillId="8" borderId="27" xfId="0" applyFont="1" applyFill="1" applyBorder="1" applyAlignment="1">
      <alignment horizontal="center" wrapText="1"/>
    </xf>
    <xf numFmtId="0" fontId="2" fillId="9" borderId="27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" fontId="0" fillId="2" borderId="11" xfId="0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0" fillId="3" borderId="9" xfId="0" applyFill="1" applyBorder="1" applyAlignment="1"/>
    <xf numFmtId="0" fontId="0" fillId="2" borderId="10" xfId="0" applyFont="1" applyFill="1" applyBorder="1" applyAlignment="1"/>
    <xf numFmtId="0" fontId="0" fillId="3" borderId="27" xfId="0" applyFill="1" applyBorder="1" applyAlignment="1"/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9" borderId="9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164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164" fontId="0" fillId="3" borderId="30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2" fillId="6" borderId="29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wrapText="1"/>
    </xf>
    <xf numFmtId="0" fontId="2" fillId="7" borderId="28" xfId="0" applyFont="1" applyFill="1" applyBorder="1" applyAlignment="1">
      <alignment horizontal="center" wrapText="1"/>
    </xf>
    <xf numFmtId="0" fontId="2" fillId="8" borderId="29" xfId="0" applyFont="1" applyFill="1" applyBorder="1" applyAlignment="1">
      <alignment horizontal="center" wrapText="1"/>
    </xf>
    <xf numFmtId="0" fontId="2" fillId="8" borderId="28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2" fillId="9" borderId="28" xfId="0" applyFont="1" applyFill="1" applyBorder="1" applyAlignment="1">
      <alignment horizontal="center" wrapText="1"/>
    </xf>
    <xf numFmtId="0" fontId="2" fillId="10" borderId="29" xfId="0" applyFont="1" applyFill="1" applyBorder="1" applyAlignment="1">
      <alignment horizontal="center" wrapText="1"/>
    </xf>
    <xf numFmtId="0" fontId="2" fillId="10" borderId="28" xfId="0" applyFon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27" xfId="0" quotePrefix="1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BC30D8"/>
      <color rgb="FF009900"/>
      <color rgb="FFFF9900"/>
      <color rgb="FF0033CC"/>
      <color rgb="FFC344D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SG_ProfileKalenderjahre!$C$2:$C$3</c:f>
              <c:strCache>
                <c:ptCount val="1"/>
                <c:pt idx="0">
                  <c:v>CH Prod. Endverbr. TWh</c:v>
                </c:pt>
              </c:strCache>
            </c:strRef>
          </c:tx>
          <c:spPr>
            <a:solidFill>
              <a:srgbClr val="BC30D8"/>
            </a:solidFill>
          </c:spPr>
          <c:invertIfNegative val="0"/>
          <c:val>
            <c:numRef>
              <c:f>SG_ProfileKalenderjahre!$C$5:$C$11</c:f>
              <c:numCache>
                <c:formatCode>0.0</c:formatCode>
                <c:ptCount val="7"/>
                <c:pt idx="0">
                  <c:v>55.2</c:v>
                </c:pt>
                <c:pt idx="1">
                  <c:v>54</c:v>
                </c:pt>
                <c:pt idx="2">
                  <c:v>55.2</c:v>
                </c:pt>
                <c:pt idx="3">
                  <c:v>55.8</c:v>
                </c:pt>
                <c:pt idx="4">
                  <c:v>55.1</c:v>
                </c:pt>
                <c:pt idx="5">
                  <c:v>53.9</c:v>
                </c:pt>
                <c:pt idx="6">
                  <c:v>50.9</c:v>
                </c:pt>
              </c:numCache>
            </c:numRef>
          </c:val>
        </c:ser>
        <c:ser>
          <c:idx val="2"/>
          <c:order val="1"/>
          <c:tx>
            <c:strRef>
              <c:f>SG_ProfileKalenderjahre!$D$2:$D$3</c:f>
              <c:strCache>
                <c:ptCount val="1"/>
                <c:pt idx="0">
                  <c:v>CH Prod. Pumpen &amp; Verluste TWh</c:v>
                </c:pt>
              </c:strCache>
            </c:strRef>
          </c:tx>
          <c:spPr>
            <a:solidFill>
              <a:srgbClr val="0033CC"/>
            </a:solidFill>
          </c:spPr>
          <c:invertIfNegative val="0"/>
          <c:val>
            <c:numRef>
              <c:f>SG_ProfileKalenderjahre!$D$5:$D$11</c:f>
              <c:numCache>
                <c:formatCode>0.0</c:formatCode>
                <c:ptCount val="7"/>
                <c:pt idx="0">
                  <c:v>2.75</c:v>
                </c:pt>
                <c:pt idx="1">
                  <c:v>2.39</c:v>
                </c:pt>
                <c:pt idx="2">
                  <c:v>2.81</c:v>
                </c:pt>
                <c:pt idx="3">
                  <c:v>2.98</c:v>
                </c:pt>
                <c:pt idx="4">
                  <c:v>3.61</c:v>
                </c:pt>
                <c:pt idx="5">
                  <c:v>2.97</c:v>
                </c:pt>
                <c:pt idx="6">
                  <c:v>2.85</c:v>
                </c:pt>
              </c:numCache>
            </c:numRef>
          </c:val>
        </c:ser>
        <c:ser>
          <c:idx val="3"/>
          <c:order val="2"/>
          <c:tx>
            <c:strRef>
              <c:f>SG_ProfileKalenderjahre!$E$2:$E$3</c:f>
              <c:strCache>
                <c:ptCount val="1"/>
                <c:pt idx="0">
                  <c:v>Import Endverbrauch TWh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SG_ProfileKalenderjahre!$E$5:$E$11</c:f>
              <c:numCache>
                <c:formatCode>0.0</c:formatCode>
                <c:ptCount val="7"/>
                <c:pt idx="0">
                  <c:v>3.25</c:v>
                </c:pt>
                <c:pt idx="1">
                  <c:v>3.46</c:v>
                </c:pt>
                <c:pt idx="2">
                  <c:v>2.4700000000000002</c:v>
                </c:pt>
                <c:pt idx="3">
                  <c:v>2.23</c:v>
                </c:pt>
                <c:pt idx="4">
                  <c:v>1.29</c:v>
                </c:pt>
                <c:pt idx="5">
                  <c:v>2.99</c:v>
                </c:pt>
                <c:pt idx="6">
                  <c:v>5.98</c:v>
                </c:pt>
              </c:numCache>
            </c:numRef>
          </c:val>
        </c:ser>
        <c:ser>
          <c:idx val="4"/>
          <c:order val="3"/>
          <c:tx>
            <c:strRef>
              <c:f>SG_ProfileKalenderjahre!$F$2:$F$3</c:f>
              <c:strCache>
                <c:ptCount val="1"/>
                <c:pt idx="0">
                  <c:v>Import Pumpen &amp; Verluste TWh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SG_ProfileKalenderjahre!$F$5:$F$11</c:f>
              <c:numCache>
                <c:formatCode>0.0</c:formatCode>
                <c:ptCount val="7"/>
                <c:pt idx="0">
                  <c:v>3.11</c:v>
                </c:pt>
                <c:pt idx="1">
                  <c:v>3.29</c:v>
                </c:pt>
                <c:pt idx="2">
                  <c:v>2.84</c:v>
                </c:pt>
                <c:pt idx="3">
                  <c:v>2.2999999999999998</c:v>
                </c:pt>
                <c:pt idx="4">
                  <c:v>1.8</c:v>
                </c:pt>
                <c:pt idx="5">
                  <c:v>2.82</c:v>
                </c:pt>
                <c:pt idx="6">
                  <c:v>3.51</c:v>
                </c:pt>
              </c:numCache>
            </c:numRef>
          </c:val>
        </c:ser>
        <c:ser>
          <c:idx val="5"/>
          <c:order val="4"/>
          <c:tx>
            <c:strRef>
              <c:f>SG_ProfileKalenderjahre!$G$2:$G$3</c:f>
              <c:strCache>
                <c:ptCount val="1"/>
                <c:pt idx="0">
                  <c:v>CH Prod. Export TWh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SG_ProfileKalenderjahre!$G$5:$G$11</c:f>
              <c:numCache>
                <c:formatCode>0.0</c:formatCode>
                <c:ptCount val="7"/>
                <c:pt idx="0">
                  <c:v>4.38</c:v>
                </c:pt>
                <c:pt idx="1">
                  <c:v>2.87</c:v>
                </c:pt>
                <c:pt idx="2">
                  <c:v>6.43</c:v>
                </c:pt>
                <c:pt idx="3">
                  <c:v>6.1</c:v>
                </c:pt>
                <c:pt idx="4">
                  <c:v>7.8</c:v>
                </c:pt>
                <c:pt idx="5">
                  <c:v>6.08</c:v>
                </c:pt>
                <c:pt idx="6">
                  <c:v>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32032"/>
        <c:axId val="193133568"/>
      </c:barChart>
      <c:catAx>
        <c:axId val="1931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33568"/>
        <c:crosses val="autoZero"/>
        <c:auto val="1"/>
        <c:lblAlgn val="ctr"/>
        <c:lblOffset val="100"/>
        <c:noMultiLvlLbl val="0"/>
      </c:catAx>
      <c:valAx>
        <c:axId val="193133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31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Strompreise!$C$2</c:f>
              <c:strCache>
                <c:ptCount val="1"/>
                <c:pt idx="0">
                  <c:v>Italien</c:v>
                </c:pt>
              </c:strCache>
            </c:strRef>
          </c:tx>
          <c:invertIfNegative val="0"/>
          <c:val>
            <c:numRef>
              <c:f>Strompreise!$C$4:$C$10</c:f>
              <c:numCache>
                <c:formatCode>0.0</c:formatCode>
                <c:ptCount val="7"/>
                <c:pt idx="0">
                  <c:v>64.7</c:v>
                </c:pt>
                <c:pt idx="1">
                  <c:v>71.7</c:v>
                </c:pt>
                <c:pt idx="2">
                  <c:v>77.599999999999994</c:v>
                </c:pt>
                <c:pt idx="3">
                  <c:v>61.5</c:v>
                </c:pt>
                <c:pt idx="4">
                  <c:v>48.5</c:v>
                </c:pt>
                <c:pt idx="5">
                  <c:v>52.3</c:v>
                </c:pt>
                <c:pt idx="6">
                  <c:v>37.700000000000003</c:v>
                </c:pt>
              </c:numCache>
            </c:numRef>
          </c:val>
        </c:ser>
        <c:ser>
          <c:idx val="2"/>
          <c:order val="1"/>
          <c:tx>
            <c:strRef>
              <c:f>Strompreise!$D$2</c:f>
              <c:strCache>
                <c:ptCount val="1"/>
                <c:pt idx="0">
                  <c:v>Deutschland + Österreich</c:v>
                </c:pt>
              </c:strCache>
            </c:strRef>
          </c:tx>
          <c:invertIfNegative val="0"/>
          <c:val>
            <c:numRef>
              <c:f>Strompreise!$D$4:$D$10</c:f>
              <c:numCache>
                <c:formatCode>0.0</c:formatCode>
                <c:ptCount val="7"/>
                <c:pt idx="0">
                  <c:v>42.7</c:v>
                </c:pt>
                <c:pt idx="1">
                  <c:v>51.4</c:v>
                </c:pt>
                <c:pt idx="2">
                  <c:v>42</c:v>
                </c:pt>
                <c:pt idx="3">
                  <c:v>35.700000000000003</c:v>
                </c:pt>
                <c:pt idx="4">
                  <c:v>31.4</c:v>
                </c:pt>
                <c:pt idx="5">
                  <c:v>30.6</c:v>
                </c:pt>
                <c:pt idx="6">
                  <c:v>26.5</c:v>
                </c:pt>
              </c:numCache>
            </c:numRef>
          </c:val>
        </c:ser>
        <c:ser>
          <c:idx val="3"/>
          <c:order val="2"/>
          <c:tx>
            <c:strRef>
              <c:f>Strompreise!$E$2</c:f>
              <c:strCache>
                <c:ptCount val="1"/>
                <c:pt idx="0">
                  <c:v>Frankreich</c:v>
                </c:pt>
              </c:strCache>
            </c:strRef>
          </c:tx>
          <c:invertIfNegative val="0"/>
          <c:val>
            <c:numRef>
              <c:f>Strompreise!$E$4:$E$10</c:f>
              <c:numCache>
                <c:formatCode>0.0</c:formatCode>
                <c:ptCount val="7"/>
                <c:pt idx="0">
                  <c:v>42.5</c:v>
                </c:pt>
                <c:pt idx="1">
                  <c:v>45.9</c:v>
                </c:pt>
                <c:pt idx="2">
                  <c:v>42.9</c:v>
                </c:pt>
                <c:pt idx="3">
                  <c:v>35.5</c:v>
                </c:pt>
                <c:pt idx="4">
                  <c:v>29.9</c:v>
                </c:pt>
                <c:pt idx="5">
                  <c:v>34.200000000000003</c:v>
                </c:pt>
                <c:pt idx="6">
                  <c:v>29.1</c:v>
                </c:pt>
              </c:numCache>
            </c:numRef>
          </c:val>
        </c:ser>
        <c:ser>
          <c:idx val="4"/>
          <c:order val="3"/>
          <c:tx>
            <c:strRef>
              <c:f>Strompreise!$F$2</c:f>
              <c:strCache>
                <c:ptCount val="1"/>
                <c:pt idx="0">
                  <c:v>Schweiz</c:v>
                </c:pt>
              </c:strCache>
            </c:strRef>
          </c:tx>
          <c:invertIfNegative val="0"/>
          <c:val>
            <c:numRef>
              <c:f>Strompreise!$F$4:$F$10</c:f>
              <c:numCache>
                <c:formatCode>0.0</c:formatCode>
                <c:ptCount val="7"/>
                <c:pt idx="0">
                  <c:v>44.4</c:v>
                </c:pt>
                <c:pt idx="1">
                  <c:v>52.2</c:v>
                </c:pt>
                <c:pt idx="2">
                  <c:v>43</c:v>
                </c:pt>
                <c:pt idx="3">
                  <c:v>37.200000000000003</c:v>
                </c:pt>
                <c:pt idx="4">
                  <c:v>31.9</c:v>
                </c:pt>
                <c:pt idx="5">
                  <c:v>33.1</c:v>
                </c:pt>
                <c:pt idx="6">
                  <c:v>28.3</c:v>
                </c:pt>
              </c:numCache>
            </c:numRef>
          </c:val>
        </c:ser>
        <c:ser>
          <c:idx val="5"/>
          <c:order val="4"/>
          <c:tx>
            <c:strRef>
              <c:f>Strompreise!$G$2</c:f>
              <c:strCache>
                <c:ptCount val="1"/>
                <c:pt idx="0">
                  <c:v>Ø Std. Max.</c:v>
                </c:pt>
              </c:strCache>
            </c:strRef>
          </c:tx>
          <c:invertIfNegative val="0"/>
          <c:val>
            <c:numRef>
              <c:f>Strompreise!$G$4:$G$10</c:f>
              <c:numCache>
                <c:formatCode>0.0</c:formatCode>
                <c:ptCount val="7"/>
                <c:pt idx="0">
                  <c:v>65.400000000000006</c:v>
                </c:pt>
                <c:pt idx="1">
                  <c:v>72</c:v>
                </c:pt>
                <c:pt idx="2">
                  <c:v>77.8</c:v>
                </c:pt>
                <c:pt idx="3">
                  <c:v>62.7</c:v>
                </c:pt>
                <c:pt idx="4">
                  <c:v>48.9</c:v>
                </c:pt>
                <c:pt idx="5">
                  <c:v>52.8</c:v>
                </c:pt>
                <c:pt idx="6">
                  <c:v>38.1</c:v>
                </c:pt>
              </c:numCache>
            </c:numRef>
          </c:val>
        </c:ser>
        <c:ser>
          <c:idx val="0"/>
          <c:order val="5"/>
          <c:tx>
            <c:strRef>
              <c:f>Strompreise!$H$2</c:f>
              <c:strCache>
                <c:ptCount val="1"/>
                <c:pt idx="0">
                  <c:v>Ø Std. Max. Nettoexport &gt; 0</c:v>
                </c:pt>
              </c:strCache>
            </c:strRef>
          </c:tx>
          <c:invertIfNegative val="0"/>
          <c:val>
            <c:numRef>
              <c:f>Strompreise!$H$4:$H$10</c:f>
              <c:numCache>
                <c:formatCode>0.0</c:formatCode>
                <c:ptCount val="7"/>
                <c:pt idx="0">
                  <c:v>67.099999999999994</c:v>
                </c:pt>
                <c:pt idx="1">
                  <c:v>74.900000000000006</c:v>
                </c:pt>
                <c:pt idx="2">
                  <c:v>80.2</c:v>
                </c:pt>
                <c:pt idx="3">
                  <c:v>63</c:v>
                </c:pt>
                <c:pt idx="4">
                  <c:v>49.8</c:v>
                </c:pt>
                <c:pt idx="5">
                  <c:v>54.8</c:v>
                </c:pt>
                <c:pt idx="6">
                  <c:v>39.5</c:v>
                </c:pt>
              </c:numCache>
            </c:numRef>
          </c:val>
        </c:ser>
        <c:ser>
          <c:idx val="6"/>
          <c:order val="6"/>
          <c:tx>
            <c:strRef>
              <c:f>Strompreise!$I$2</c:f>
              <c:strCache>
                <c:ptCount val="1"/>
                <c:pt idx="0">
                  <c:v>Ø Std. Max. Nettoexport &gt; 0 (MWh gewichtet)</c:v>
                </c:pt>
              </c:strCache>
            </c:strRef>
          </c:tx>
          <c:invertIfNegative val="0"/>
          <c:val>
            <c:numRef>
              <c:f>Strompreise!$I$4:$I$10</c:f>
              <c:numCache>
                <c:formatCode>0.0</c:formatCode>
                <c:ptCount val="7"/>
                <c:pt idx="0">
                  <c:v>70.8</c:v>
                </c:pt>
                <c:pt idx="1">
                  <c:v>77.400000000000006</c:v>
                </c:pt>
                <c:pt idx="2">
                  <c:v>83.8</c:v>
                </c:pt>
                <c:pt idx="3">
                  <c:v>65.900000000000006</c:v>
                </c:pt>
                <c:pt idx="4">
                  <c:v>50.9</c:v>
                </c:pt>
                <c:pt idx="5">
                  <c:v>57.4</c:v>
                </c:pt>
                <c:pt idx="6">
                  <c:v>42.2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66528"/>
        <c:axId val="195768320"/>
      </c:barChart>
      <c:catAx>
        <c:axId val="195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68320"/>
        <c:crosses val="autoZero"/>
        <c:auto val="1"/>
        <c:lblAlgn val="ctr"/>
        <c:lblOffset val="100"/>
        <c:noMultiLvlLbl val="0"/>
      </c:catAx>
      <c:valAx>
        <c:axId val="195768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576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59733158355204"/>
          <c:y val="8.1030183727034119E-2"/>
          <c:w val="0.3327360017497813"/>
          <c:h val="0.8194211140274132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PV_ProfileKalenderjahre!$C$2:$C$3</c:f>
              <c:strCache>
                <c:ptCount val="1"/>
                <c:pt idx="0">
                  <c:v>CH Prod. Endverbr. TWh</c:v>
                </c:pt>
              </c:strCache>
            </c:strRef>
          </c:tx>
          <c:spPr>
            <a:solidFill>
              <a:srgbClr val="BC30D8"/>
            </a:solidFill>
          </c:spPr>
          <c:invertIfNegative val="0"/>
          <c:val>
            <c:numRef>
              <c:f>PV_ProfileKalenderjahre!$C$5:$C$11</c:f>
              <c:numCache>
                <c:formatCode>0.0</c:formatCode>
                <c:ptCount val="7"/>
                <c:pt idx="0">
                  <c:v>44.7</c:v>
                </c:pt>
                <c:pt idx="1">
                  <c:v>43.3</c:v>
                </c:pt>
                <c:pt idx="2">
                  <c:v>46.2</c:v>
                </c:pt>
                <c:pt idx="3">
                  <c:v>46.6</c:v>
                </c:pt>
                <c:pt idx="4">
                  <c:v>45.8</c:v>
                </c:pt>
                <c:pt idx="5">
                  <c:v>46.3</c:v>
                </c:pt>
                <c:pt idx="6">
                  <c:v>44.8</c:v>
                </c:pt>
              </c:numCache>
            </c:numRef>
          </c:val>
        </c:ser>
        <c:ser>
          <c:idx val="2"/>
          <c:order val="1"/>
          <c:tx>
            <c:strRef>
              <c:f>PV_ProfileKalenderjahre!$D$2:$D$3</c:f>
              <c:strCache>
                <c:ptCount val="1"/>
                <c:pt idx="0">
                  <c:v>CH Prod. Pumpen &amp; Verluste TWh</c:v>
                </c:pt>
              </c:strCache>
            </c:strRef>
          </c:tx>
          <c:spPr>
            <a:solidFill>
              <a:srgbClr val="0033CC"/>
            </a:solidFill>
          </c:spPr>
          <c:invertIfNegative val="0"/>
          <c:val>
            <c:numRef>
              <c:f>PV_ProfileKalenderjahre!$D$5:$D$11</c:f>
              <c:numCache>
                <c:formatCode>0.0</c:formatCode>
                <c:ptCount val="7"/>
                <c:pt idx="0">
                  <c:v>2.0699999999999998</c:v>
                </c:pt>
                <c:pt idx="1">
                  <c:v>2.04</c:v>
                </c:pt>
                <c:pt idx="2">
                  <c:v>2.4</c:v>
                </c:pt>
                <c:pt idx="3">
                  <c:v>2.31</c:v>
                </c:pt>
                <c:pt idx="4">
                  <c:v>2.41</c:v>
                </c:pt>
                <c:pt idx="5">
                  <c:v>2.68</c:v>
                </c:pt>
                <c:pt idx="6">
                  <c:v>2.78</c:v>
                </c:pt>
              </c:numCache>
            </c:numRef>
          </c:val>
        </c:ser>
        <c:ser>
          <c:idx val="3"/>
          <c:order val="2"/>
          <c:tx>
            <c:strRef>
              <c:f>PV_ProfileKalenderjahre!$E$2:$E$3</c:f>
              <c:strCache>
                <c:ptCount val="1"/>
                <c:pt idx="0">
                  <c:v>Import Endverbrauch TWh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PV_ProfileKalenderjahre!$E$5:$E$11</c:f>
              <c:numCache>
                <c:formatCode>0.0</c:formatCode>
                <c:ptCount val="7"/>
                <c:pt idx="0">
                  <c:v>13.7</c:v>
                </c:pt>
                <c:pt idx="1">
                  <c:v>14.2</c:v>
                </c:pt>
                <c:pt idx="2">
                  <c:v>11.4</c:v>
                </c:pt>
                <c:pt idx="3">
                  <c:v>11.4</c:v>
                </c:pt>
                <c:pt idx="4">
                  <c:v>10.6</c:v>
                </c:pt>
                <c:pt idx="5">
                  <c:v>10.6</c:v>
                </c:pt>
                <c:pt idx="6">
                  <c:v>12</c:v>
                </c:pt>
              </c:numCache>
            </c:numRef>
          </c:val>
        </c:ser>
        <c:ser>
          <c:idx val="4"/>
          <c:order val="3"/>
          <c:tx>
            <c:strRef>
              <c:f>PV_ProfileKalenderjahre!$F$2:$F$3</c:f>
              <c:strCache>
                <c:ptCount val="1"/>
                <c:pt idx="0">
                  <c:v>Import Pumpen &amp; Verluste TWh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PV_ProfileKalenderjahre!$F$5:$F$11</c:f>
              <c:numCache>
                <c:formatCode>0.0</c:formatCode>
                <c:ptCount val="7"/>
                <c:pt idx="0">
                  <c:v>3.79</c:v>
                </c:pt>
                <c:pt idx="1">
                  <c:v>3.65</c:v>
                </c:pt>
                <c:pt idx="2">
                  <c:v>3.24</c:v>
                </c:pt>
                <c:pt idx="3">
                  <c:v>2.96</c:v>
                </c:pt>
                <c:pt idx="4">
                  <c:v>3</c:v>
                </c:pt>
                <c:pt idx="5">
                  <c:v>3.11</c:v>
                </c:pt>
                <c:pt idx="6">
                  <c:v>3.59</c:v>
                </c:pt>
              </c:numCache>
            </c:numRef>
          </c:val>
        </c:ser>
        <c:ser>
          <c:idx val="5"/>
          <c:order val="4"/>
          <c:tx>
            <c:strRef>
              <c:f>PV_ProfileKalenderjahre!$G$2:$G$3</c:f>
              <c:strCache>
                <c:ptCount val="1"/>
                <c:pt idx="0">
                  <c:v>CH Prod. Export TWh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PV_ProfileKalenderjahre!$G$5:$G$11</c:f>
              <c:numCache>
                <c:formatCode>0.0</c:formatCode>
                <c:ptCount val="7"/>
                <c:pt idx="0">
                  <c:v>38.5</c:v>
                </c:pt>
                <c:pt idx="1">
                  <c:v>41.3</c:v>
                </c:pt>
                <c:pt idx="2">
                  <c:v>42</c:v>
                </c:pt>
                <c:pt idx="3">
                  <c:v>39.700000000000003</c:v>
                </c:pt>
                <c:pt idx="4">
                  <c:v>39.9</c:v>
                </c:pt>
                <c:pt idx="5">
                  <c:v>43.5</c:v>
                </c:pt>
                <c:pt idx="6">
                  <c:v>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8720"/>
        <c:axId val="197296896"/>
      </c:barChart>
      <c:catAx>
        <c:axId val="1972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96896"/>
        <c:crosses val="autoZero"/>
        <c:auto val="1"/>
        <c:lblAlgn val="ctr"/>
        <c:lblOffset val="100"/>
        <c:noMultiLvlLbl val="0"/>
      </c:catAx>
      <c:valAx>
        <c:axId val="19729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2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595456</xdr:colOff>
      <xdr:row>8</xdr:row>
      <xdr:rowOff>66267</xdr:rowOff>
    </xdr:from>
    <xdr:to>
      <xdr:col>14</xdr:col>
      <xdr:colOff>682224</xdr:colOff>
      <xdr:row>23</xdr:row>
      <xdr:rowOff>120616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92012</xdr:colOff>
      <xdr:row>13</xdr:row>
      <xdr:rowOff>146360</xdr:rowOff>
    </xdr:from>
    <xdr:to>
      <xdr:col>13</xdr:col>
      <xdr:colOff>178779</xdr:colOff>
      <xdr:row>29</xdr:row>
      <xdr:rowOff>21453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595456</xdr:colOff>
      <xdr:row>8</xdr:row>
      <xdr:rowOff>66267</xdr:rowOff>
    </xdr:from>
    <xdr:to>
      <xdr:col>14</xdr:col>
      <xdr:colOff>682224</xdr:colOff>
      <xdr:row>23</xdr:row>
      <xdr:rowOff>120616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205" zoomScaleNormal="205" workbookViewId="0">
      <selection activeCell="C16" sqref="C16"/>
    </sheetView>
  </sheetViews>
  <sheetFormatPr baseColWidth="10" defaultRowHeight="14.2" x14ac:dyDescent="0.35"/>
  <cols>
    <col min="1" max="1" width="2.796875" customWidth="1"/>
    <col min="2" max="2" width="19.69921875" customWidth="1"/>
    <col min="3" max="3" width="6.69921875" bestFit="1" customWidth="1"/>
    <col min="4" max="4" width="10.8984375" bestFit="1" customWidth="1"/>
    <col min="5" max="5" width="12.5" bestFit="1" customWidth="1"/>
    <col min="6" max="6" width="10.8984375" customWidth="1"/>
    <col min="7" max="9" width="15.59765625" customWidth="1"/>
  </cols>
  <sheetData>
    <row r="2" spans="1:9" ht="16.05" x14ac:dyDescent="0.45">
      <c r="B2" t="s">
        <v>1</v>
      </c>
      <c r="C2">
        <v>5500</v>
      </c>
      <c r="D2" t="s">
        <v>2</v>
      </c>
    </row>
    <row r="3" spans="1:9" x14ac:dyDescent="0.35">
      <c r="B3" t="s">
        <v>3</v>
      </c>
      <c r="C3">
        <v>11.63</v>
      </c>
      <c r="D3" t="s">
        <v>4</v>
      </c>
    </row>
    <row r="4" spans="1:9" ht="16.05" x14ac:dyDescent="0.45">
      <c r="B4" t="s">
        <v>6</v>
      </c>
      <c r="C4">
        <v>5.39</v>
      </c>
      <c r="D4" t="s">
        <v>5</v>
      </c>
    </row>
    <row r="6" spans="1:9" ht="14.75" thickBot="1" x14ac:dyDescent="0.4">
      <c r="A6" s="1"/>
      <c r="B6" s="1"/>
      <c r="C6" s="1"/>
      <c r="D6" s="1"/>
      <c r="E6" s="1"/>
      <c r="F6" s="1"/>
      <c r="G6" s="1"/>
      <c r="H6" s="1"/>
      <c r="I6" s="1"/>
    </row>
    <row r="7" spans="1:9" ht="16.05" customHeight="1" x14ac:dyDescent="0.35">
      <c r="A7" s="1"/>
      <c r="B7" s="94" t="s">
        <v>9</v>
      </c>
      <c r="C7" s="95"/>
      <c r="D7" s="96" t="s">
        <v>14</v>
      </c>
      <c r="E7" s="97"/>
      <c r="F7" s="95"/>
      <c r="G7" s="40" t="s">
        <v>12</v>
      </c>
      <c r="H7" s="41" t="s">
        <v>15</v>
      </c>
      <c r="I7" s="1"/>
    </row>
    <row r="8" spans="1:9" ht="32.450000000000003" customHeight="1" thickBot="1" x14ac:dyDescent="0.4">
      <c r="A8" s="1"/>
      <c r="B8" s="42" t="s">
        <v>10</v>
      </c>
      <c r="C8" s="43" t="s">
        <v>0</v>
      </c>
      <c r="D8" s="44" t="s">
        <v>17</v>
      </c>
      <c r="E8" s="43" t="s">
        <v>11</v>
      </c>
      <c r="F8" s="43" t="s">
        <v>16</v>
      </c>
      <c r="G8" s="45" t="s">
        <v>21</v>
      </c>
      <c r="H8" s="46" t="s">
        <v>13</v>
      </c>
      <c r="I8" s="1"/>
    </row>
    <row r="9" spans="1:9" ht="16.05" x14ac:dyDescent="0.45">
      <c r="A9" s="1"/>
      <c r="B9" s="19" t="s">
        <v>19</v>
      </c>
      <c r="C9" s="20">
        <v>6</v>
      </c>
      <c r="D9" s="21">
        <v>2710000</v>
      </c>
      <c r="E9" s="22">
        <v>0.75</v>
      </c>
      <c r="F9" s="23">
        <f>E9*D9*$C$2/8760</f>
        <v>1276113.01369863</v>
      </c>
      <c r="G9" s="24">
        <f>F9*$C$3/$C$2</f>
        <v>2698.3989726027394</v>
      </c>
      <c r="H9" s="25">
        <f>F9*$C$4/1000000</f>
        <v>6.8782491438356157</v>
      </c>
      <c r="I9" s="1"/>
    </row>
    <row r="10" spans="1:9" ht="16.05" x14ac:dyDescent="0.45">
      <c r="A10" s="1"/>
      <c r="B10" s="18" t="s">
        <v>22</v>
      </c>
      <c r="C10" s="6">
        <v>1</v>
      </c>
      <c r="D10" s="14">
        <v>177000</v>
      </c>
      <c r="E10" s="7">
        <v>0.75</v>
      </c>
      <c r="F10" s="15">
        <f>E9*D10*$C$2/8760</f>
        <v>83347.602739726033</v>
      </c>
      <c r="G10" s="16">
        <f t="shared" ref="G10:G11" si="0">F10*$C$3/$C$2</f>
        <v>176.24229452054797</v>
      </c>
      <c r="H10" s="17">
        <f t="shared" ref="H10:H11" si="1">F10*$C$4/1000000</f>
        <v>0.44924357876712329</v>
      </c>
      <c r="I10" s="1"/>
    </row>
    <row r="11" spans="1:9" x14ac:dyDescent="0.35">
      <c r="A11" s="1"/>
      <c r="B11" s="18" t="s">
        <v>23</v>
      </c>
      <c r="C11" s="6">
        <v>1</v>
      </c>
      <c r="D11" s="14">
        <v>59000</v>
      </c>
      <c r="E11" s="7">
        <v>0.75</v>
      </c>
      <c r="F11" s="15">
        <f>E9*D11*$C$2/8760</f>
        <v>27782.534246575342</v>
      </c>
      <c r="G11" s="16">
        <f t="shared" si="0"/>
        <v>58.747431506849317</v>
      </c>
      <c r="H11" s="17">
        <f t="shared" si="1"/>
        <v>0.1497478595890411</v>
      </c>
      <c r="I11" s="1"/>
    </row>
    <row r="12" spans="1:9" ht="16.05" x14ac:dyDescent="0.45">
      <c r="A12" s="1"/>
      <c r="B12" s="26" t="s">
        <v>20</v>
      </c>
      <c r="C12" s="27">
        <v>29</v>
      </c>
      <c r="D12" s="28">
        <v>4060000</v>
      </c>
      <c r="E12" s="29">
        <v>0.75</v>
      </c>
      <c r="F12" s="30">
        <f>D12*E12*$C$2/8760</f>
        <v>1911815.0684931506</v>
      </c>
      <c r="G12" s="31">
        <f t="shared" ref="G12:G17" si="2">F12*$C$3/$C$2</f>
        <v>4042.6198630136992</v>
      </c>
      <c r="H12" s="32">
        <f>F12*$C$4/1000000</f>
        <v>10.304683219178081</v>
      </c>
      <c r="I12" s="1"/>
    </row>
    <row r="13" spans="1:9" ht="16.05" x14ac:dyDescent="0.45">
      <c r="A13" s="1"/>
      <c r="B13" s="13" t="s">
        <v>24</v>
      </c>
      <c r="C13" s="6">
        <v>1</v>
      </c>
      <c r="D13" s="14">
        <v>40000</v>
      </c>
      <c r="E13" s="7">
        <v>0.75</v>
      </c>
      <c r="F13" s="15">
        <f>E12*D13*$C$2/8760</f>
        <v>18835.616438356163</v>
      </c>
      <c r="G13" s="16">
        <f t="shared" si="2"/>
        <v>39.828767123287669</v>
      </c>
      <c r="H13" s="17">
        <f t="shared" ref="H13:H14" si="3">F13*$C$4/1000000</f>
        <v>0.10152397260273971</v>
      </c>
      <c r="I13" s="1"/>
    </row>
    <row r="14" spans="1:9" ht="16.05" x14ac:dyDescent="0.45">
      <c r="A14" s="1"/>
      <c r="B14" s="13" t="s">
        <v>25</v>
      </c>
      <c r="C14" s="6">
        <v>1</v>
      </c>
      <c r="D14" s="14">
        <v>285000</v>
      </c>
      <c r="E14" s="7">
        <v>0.75</v>
      </c>
      <c r="F14" s="15">
        <f>E12*D14*$C$2/8760</f>
        <v>134203.76712328766</v>
      </c>
      <c r="G14" s="16">
        <f t="shared" si="2"/>
        <v>283.77996575342468</v>
      </c>
      <c r="H14" s="17">
        <f t="shared" si="3"/>
        <v>0.72335830479452046</v>
      </c>
      <c r="I14" s="1"/>
    </row>
    <row r="15" spans="1:9" ht="16.05" x14ac:dyDescent="0.45">
      <c r="A15" s="1"/>
      <c r="B15" s="33" t="s">
        <v>18</v>
      </c>
      <c r="C15" s="27">
        <v>728</v>
      </c>
      <c r="D15" s="28">
        <v>170000</v>
      </c>
      <c r="E15" s="29">
        <v>1</v>
      </c>
      <c r="F15" s="30">
        <f>E15*D15*$C$2/8760</f>
        <v>106735.1598173516</v>
      </c>
      <c r="G15" s="31">
        <f t="shared" si="2"/>
        <v>225.69634703196348</v>
      </c>
      <c r="H15" s="32">
        <f>F15*$C$4/1000000</f>
        <v>0.57530251141552513</v>
      </c>
      <c r="I15" s="1"/>
    </row>
    <row r="16" spans="1:9" ht="16.05" x14ac:dyDescent="0.45">
      <c r="A16" s="1"/>
      <c r="B16" s="18" t="s">
        <v>8</v>
      </c>
      <c r="C16" s="6">
        <v>130</v>
      </c>
      <c r="D16" s="14">
        <v>130000</v>
      </c>
      <c r="E16" s="2">
        <v>1</v>
      </c>
      <c r="F16" s="4">
        <f>E16*D16*$C$2/8760</f>
        <v>81621.004566210046</v>
      </c>
      <c r="G16" s="16">
        <f t="shared" si="2"/>
        <v>172.59132420091325</v>
      </c>
      <c r="H16" s="17">
        <f>F16*$C$4/1000000</f>
        <v>0.43993721461187207</v>
      </c>
      <c r="I16" s="1"/>
    </row>
    <row r="17" spans="1:9" ht="14.75" thickBot="1" x14ac:dyDescent="0.4">
      <c r="A17" s="1"/>
      <c r="B17" s="8" t="s">
        <v>26</v>
      </c>
      <c r="C17" s="9">
        <v>1</v>
      </c>
      <c r="D17" s="10">
        <v>7600</v>
      </c>
      <c r="E17" s="3">
        <v>1</v>
      </c>
      <c r="F17" s="5">
        <f>E17*D17*$C$2/8760</f>
        <v>4771.6894977168949</v>
      </c>
      <c r="G17" s="11">
        <f t="shared" si="2"/>
        <v>10.089954337899544</v>
      </c>
      <c r="H17" s="12">
        <f>F17*$C$4/1000000</f>
        <v>2.5719406392694062E-2</v>
      </c>
      <c r="I17" s="1"/>
    </row>
    <row r="18" spans="1:9" ht="16.55" thickBot="1" x14ac:dyDescent="0.5">
      <c r="A18" s="1"/>
      <c r="B18" s="34" t="s">
        <v>7</v>
      </c>
      <c r="C18" s="35">
        <f>C9+C12+C15</f>
        <v>763</v>
      </c>
      <c r="D18" s="36">
        <f>D9+D12+D15</f>
        <v>6940000</v>
      </c>
      <c r="E18" s="37" t="s">
        <v>27</v>
      </c>
      <c r="F18" s="36">
        <f>F9+F12+F15</f>
        <v>3294663.2420091322</v>
      </c>
      <c r="G18" s="38">
        <f>F18*$C$3/$C$2</f>
        <v>6966.7151826484014</v>
      </c>
      <c r="H18" s="39">
        <f>F18*$C$4/1000000</f>
        <v>17.75823487442922</v>
      </c>
      <c r="I18" s="1"/>
    </row>
    <row r="19" spans="1:9" ht="16.05" x14ac:dyDescent="0.45">
      <c r="A19" s="1"/>
      <c r="B19" s="1"/>
      <c r="C19" s="1"/>
      <c r="D19" s="1"/>
      <c r="E19" s="1"/>
      <c r="F19" s="1"/>
      <c r="G19" s="1"/>
      <c r="H19" s="1"/>
      <c r="I19" s="1"/>
    </row>
  </sheetData>
  <mergeCells count="2">
    <mergeCell ref="B7:C7"/>
    <mergeCell ref="D7:F7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75" zoomScaleNormal="175" workbookViewId="0">
      <selection activeCell="A4" sqref="A4:XFD4"/>
    </sheetView>
  </sheetViews>
  <sheetFormatPr baseColWidth="10" defaultRowHeight="14.2" x14ac:dyDescent="0.35"/>
  <sheetData>
    <row r="1" spans="1:8" x14ac:dyDescent="0.35">
      <c r="A1" s="1"/>
      <c r="B1" s="1"/>
      <c r="C1" s="1"/>
      <c r="D1" s="1"/>
      <c r="E1" s="1"/>
      <c r="F1" s="1"/>
      <c r="G1" s="1"/>
      <c r="H1" s="1"/>
    </row>
    <row r="2" spans="1:8" ht="42.6" x14ac:dyDescent="0.35">
      <c r="A2" s="1"/>
      <c r="B2" s="47" t="s">
        <v>28</v>
      </c>
      <c r="C2" s="57" t="s">
        <v>38</v>
      </c>
      <c r="D2" s="58" t="s">
        <v>39</v>
      </c>
      <c r="E2" s="59" t="s">
        <v>29</v>
      </c>
      <c r="F2" s="60" t="s">
        <v>30</v>
      </c>
      <c r="G2" s="61" t="s">
        <v>40</v>
      </c>
      <c r="H2" s="1"/>
    </row>
    <row r="3" spans="1:8" hidden="1" x14ac:dyDescent="0.35">
      <c r="A3" s="1"/>
      <c r="B3" s="47"/>
      <c r="C3" s="57" t="s">
        <v>31</v>
      </c>
      <c r="D3" s="58" t="s">
        <v>31</v>
      </c>
      <c r="E3" s="59" t="s">
        <v>31</v>
      </c>
      <c r="F3" s="60" t="s">
        <v>31</v>
      </c>
      <c r="G3" s="61" t="s">
        <v>31</v>
      </c>
      <c r="H3" s="1"/>
    </row>
    <row r="4" spans="1:8" x14ac:dyDescent="0.35">
      <c r="A4" s="1"/>
      <c r="B4" s="77"/>
      <c r="C4" s="78" t="s">
        <v>31</v>
      </c>
      <c r="D4" s="79" t="s">
        <v>31</v>
      </c>
      <c r="E4" s="80" t="s">
        <v>31</v>
      </c>
      <c r="F4" s="81" t="s">
        <v>31</v>
      </c>
      <c r="G4" s="82" t="s">
        <v>31</v>
      </c>
      <c r="H4" s="1"/>
    </row>
    <row r="5" spans="1:8" x14ac:dyDescent="0.35">
      <c r="A5" s="1"/>
      <c r="B5" s="48">
        <v>2010</v>
      </c>
      <c r="C5" s="52">
        <v>55.2</v>
      </c>
      <c r="D5" s="52">
        <v>2.75</v>
      </c>
      <c r="E5" s="52">
        <v>3.25</v>
      </c>
      <c r="F5" s="52">
        <v>3.11</v>
      </c>
      <c r="G5" s="52">
        <v>4.38</v>
      </c>
      <c r="H5" s="1"/>
    </row>
    <row r="6" spans="1:8" x14ac:dyDescent="0.35">
      <c r="A6" s="1"/>
      <c r="B6" s="49">
        <v>2011</v>
      </c>
      <c r="C6" s="53">
        <v>54</v>
      </c>
      <c r="D6" s="53">
        <v>2.39</v>
      </c>
      <c r="E6" s="53">
        <v>3.46</v>
      </c>
      <c r="F6" s="53">
        <v>3.29</v>
      </c>
      <c r="G6" s="53">
        <v>2.87</v>
      </c>
      <c r="H6" s="1"/>
    </row>
    <row r="7" spans="1:8" x14ac:dyDescent="0.35">
      <c r="A7" s="1"/>
      <c r="B7" s="50">
        <v>2012</v>
      </c>
      <c r="C7" s="54">
        <v>55.2</v>
      </c>
      <c r="D7" s="54">
        <v>2.81</v>
      </c>
      <c r="E7" s="54">
        <v>2.4700000000000002</v>
      </c>
      <c r="F7" s="54">
        <v>2.84</v>
      </c>
      <c r="G7" s="54">
        <v>6.43</v>
      </c>
      <c r="H7" s="1"/>
    </row>
    <row r="8" spans="1:8" x14ac:dyDescent="0.35">
      <c r="A8" s="1"/>
      <c r="B8" s="49">
        <v>2013</v>
      </c>
      <c r="C8" s="53">
        <v>55.8</v>
      </c>
      <c r="D8" s="53">
        <v>2.98</v>
      </c>
      <c r="E8" s="53">
        <v>2.23</v>
      </c>
      <c r="F8" s="53">
        <v>2.2999999999999998</v>
      </c>
      <c r="G8" s="53">
        <v>6.1</v>
      </c>
      <c r="H8" s="1"/>
    </row>
    <row r="9" spans="1:8" x14ac:dyDescent="0.35">
      <c r="A9" s="1"/>
      <c r="B9" s="50">
        <v>2014</v>
      </c>
      <c r="C9" s="54">
        <v>55.1</v>
      </c>
      <c r="D9" s="54">
        <v>3.61</v>
      </c>
      <c r="E9" s="54">
        <v>1.29</v>
      </c>
      <c r="F9" s="54">
        <v>1.8</v>
      </c>
      <c r="G9" s="54">
        <v>7.8</v>
      </c>
      <c r="H9" s="1"/>
    </row>
    <row r="10" spans="1:8" x14ac:dyDescent="0.35">
      <c r="A10" s="1"/>
      <c r="B10" s="49">
        <v>2015</v>
      </c>
      <c r="C10" s="53">
        <v>53.9</v>
      </c>
      <c r="D10" s="53">
        <v>2.97</v>
      </c>
      <c r="E10" s="53">
        <v>2.99</v>
      </c>
      <c r="F10" s="53">
        <v>2.82</v>
      </c>
      <c r="G10" s="53">
        <v>6.08</v>
      </c>
      <c r="H10" s="1"/>
    </row>
    <row r="11" spans="1:8" x14ac:dyDescent="0.35">
      <c r="A11" s="1"/>
      <c r="B11" s="51">
        <v>2016</v>
      </c>
      <c r="C11" s="55">
        <v>50.9</v>
      </c>
      <c r="D11" s="55">
        <v>2.85</v>
      </c>
      <c r="E11" s="55">
        <v>5.98</v>
      </c>
      <c r="F11" s="55">
        <v>3.51</v>
      </c>
      <c r="G11" s="55">
        <v>5.23</v>
      </c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5" spans="1:8" x14ac:dyDescent="0.35">
      <c r="A15" t="s">
        <v>62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75" zoomScaleNormal="175" workbookViewId="0">
      <selection activeCell="N25" sqref="N25"/>
    </sheetView>
  </sheetViews>
  <sheetFormatPr baseColWidth="10" defaultRowHeight="14.2" x14ac:dyDescent="0.35"/>
  <cols>
    <col min="2" max="2" width="17.19921875" bestFit="1" customWidth="1"/>
    <col min="11" max="11" width="17.19921875" customWidth="1"/>
    <col min="12" max="21" width="6.69921875" customWidth="1"/>
  </cols>
  <sheetData>
    <row r="1" spans="1:2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2.6" customHeight="1" x14ac:dyDescent="0.35">
      <c r="A2" s="1"/>
      <c r="B2" s="47" t="s">
        <v>28</v>
      </c>
      <c r="C2" s="57" t="s">
        <v>38</v>
      </c>
      <c r="D2" s="58" t="s">
        <v>39</v>
      </c>
      <c r="E2" s="59" t="s">
        <v>29</v>
      </c>
      <c r="F2" s="60" t="s">
        <v>30</v>
      </c>
      <c r="G2" s="61" t="s">
        <v>40</v>
      </c>
      <c r="H2" s="1"/>
      <c r="I2" s="1"/>
      <c r="J2" s="1"/>
      <c r="K2" s="64" t="s">
        <v>28</v>
      </c>
      <c r="L2" s="107" t="s">
        <v>38</v>
      </c>
      <c r="M2" s="108"/>
      <c r="N2" s="114" t="s">
        <v>39</v>
      </c>
      <c r="O2" s="115"/>
      <c r="P2" s="116" t="s">
        <v>29</v>
      </c>
      <c r="Q2" s="117"/>
      <c r="R2" s="118" t="s">
        <v>30</v>
      </c>
      <c r="S2" s="119"/>
      <c r="T2" s="120" t="s">
        <v>40</v>
      </c>
      <c r="U2" s="121"/>
      <c r="V2" s="1"/>
    </row>
    <row r="3" spans="1:22" x14ac:dyDescent="0.35">
      <c r="A3" s="1"/>
      <c r="B3" s="77"/>
      <c r="C3" s="78" t="s">
        <v>31</v>
      </c>
      <c r="D3" s="79" t="s">
        <v>31</v>
      </c>
      <c r="E3" s="80" t="s">
        <v>31</v>
      </c>
      <c r="F3" s="81" t="s">
        <v>31</v>
      </c>
      <c r="G3" s="82" t="s">
        <v>31</v>
      </c>
      <c r="H3" s="1"/>
      <c r="I3" s="1"/>
      <c r="J3" s="1"/>
      <c r="K3" s="77"/>
      <c r="L3" s="106" t="s">
        <v>31</v>
      </c>
      <c r="M3" s="113" t="s">
        <v>63</v>
      </c>
      <c r="N3" s="122" t="s">
        <v>31</v>
      </c>
      <c r="O3" s="123" t="s">
        <v>63</v>
      </c>
      <c r="P3" s="124" t="s">
        <v>31</v>
      </c>
      <c r="Q3" s="125" t="s">
        <v>63</v>
      </c>
      <c r="R3" s="126" t="s">
        <v>31</v>
      </c>
      <c r="S3" s="127" t="s">
        <v>63</v>
      </c>
      <c r="T3" s="128" t="s">
        <v>31</v>
      </c>
      <c r="U3" s="129" t="s">
        <v>63</v>
      </c>
      <c r="V3" s="1"/>
    </row>
    <row r="4" spans="1:22" x14ac:dyDescent="0.35">
      <c r="A4" s="1"/>
      <c r="B4" s="74" t="s">
        <v>41</v>
      </c>
      <c r="C4" s="84">
        <v>26</v>
      </c>
      <c r="D4" s="84">
        <v>2.206</v>
      </c>
      <c r="E4" s="84">
        <v>0.4239</v>
      </c>
      <c r="F4" s="84">
        <v>0.73599999999999999</v>
      </c>
      <c r="G4" s="85">
        <v>3.6105</v>
      </c>
      <c r="H4" s="1"/>
      <c r="I4" s="1"/>
      <c r="J4" s="1"/>
      <c r="K4" s="74" t="s">
        <v>41</v>
      </c>
      <c r="L4" s="130">
        <f>C4</f>
        <v>26</v>
      </c>
      <c r="M4" s="109">
        <f>L4+L5</f>
        <v>54.8</v>
      </c>
      <c r="N4" s="131">
        <f>D4</f>
        <v>2.206</v>
      </c>
      <c r="O4" s="132">
        <f>N4+N5</f>
        <v>2.681</v>
      </c>
      <c r="P4" s="131">
        <f t="shared" ref="P4:P16" si="0">E4</f>
        <v>0.4239</v>
      </c>
      <c r="Q4" s="132">
        <f>P4+P5</f>
        <v>3.6171000000000002</v>
      </c>
      <c r="R4" s="131">
        <f t="shared" ref="R4:R16" si="1">F4</f>
        <v>0.73599999999999999</v>
      </c>
      <c r="S4" s="132">
        <f>R4+R5</f>
        <v>3.1950000000000003</v>
      </c>
      <c r="T4" s="131">
        <f t="shared" ref="T4:T16" si="2">G4</f>
        <v>3.6105</v>
      </c>
      <c r="U4" s="132">
        <f>T4+T5</f>
        <v>4.3239000000000001</v>
      </c>
      <c r="V4" s="1"/>
    </row>
    <row r="5" spans="1:22" x14ac:dyDescent="0.35">
      <c r="A5" s="1"/>
      <c r="B5" s="56" t="s">
        <v>32</v>
      </c>
      <c r="C5" s="83">
        <v>28.8</v>
      </c>
      <c r="D5" s="83">
        <v>0.47499999999999998</v>
      </c>
      <c r="E5" s="83">
        <v>3.1932</v>
      </c>
      <c r="F5" s="83">
        <v>2.4590000000000001</v>
      </c>
      <c r="G5" s="86">
        <v>0.71340000000000003</v>
      </c>
      <c r="H5" s="1"/>
      <c r="I5" s="1"/>
      <c r="J5" s="1"/>
      <c r="K5" s="56" t="s">
        <v>32</v>
      </c>
      <c r="L5" s="131">
        <f t="shared" ref="L5:L16" si="3">C5</f>
        <v>28.8</v>
      </c>
      <c r="M5" s="110"/>
      <c r="N5" s="131">
        <f t="shared" ref="N5:N16" si="4">D5</f>
        <v>0.47499999999999998</v>
      </c>
      <c r="O5" s="110"/>
      <c r="P5" s="131">
        <f t="shared" si="0"/>
        <v>3.1932</v>
      </c>
      <c r="Q5" s="110"/>
      <c r="R5" s="131">
        <f t="shared" si="1"/>
        <v>2.4590000000000001</v>
      </c>
      <c r="S5" s="110"/>
      <c r="T5" s="131">
        <f t="shared" si="2"/>
        <v>0.71340000000000003</v>
      </c>
      <c r="U5" s="110"/>
      <c r="V5" s="1"/>
    </row>
    <row r="6" spans="1:22" x14ac:dyDescent="0.35">
      <c r="A6" s="1"/>
      <c r="B6" s="91" t="s">
        <v>42</v>
      </c>
      <c r="C6" s="87">
        <v>25.8</v>
      </c>
      <c r="D6" s="87">
        <v>1.998</v>
      </c>
      <c r="E6" s="87">
        <v>0.35709999999999997</v>
      </c>
      <c r="F6" s="87">
        <v>0.89</v>
      </c>
      <c r="G6" s="88">
        <v>2.4125000000000001</v>
      </c>
      <c r="H6" s="1"/>
      <c r="I6" s="1"/>
      <c r="J6" s="1"/>
      <c r="K6" s="91" t="s">
        <v>42</v>
      </c>
      <c r="L6" s="133">
        <f t="shared" si="3"/>
        <v>25.8</v>
      </c>
      <c r="M6" s="111">
        <f>L6+L7</f>
        <v>54.8</v>
      </c>
      <c r="N6" s="133">
        <f t="shared" si="4"/>
        <v>1.998</v>
      </c>
      <c r="O6" s="111">
        <f>N6+N7</f>
        <v>2.44</v>
      </c>
      <c r="P6" s="133">
        <f t="shared" si="0"/>
        <v>0.35709999999999997</v>
      </c>
      <c r="Q6" s="111">
        <f>P6+P7</f>
        <v>2.8409</v>
      </c>
      <c r="R6" s="133">
        <f t="shared" si="1"/>
        <v>0.89</v>
      </c>
      <c r="S6" s="111">
        <f>R6+R7</f>
        <v>3.254</v>
      </c>
      <c r="T6" s="133">
        <f t="shared" si="2"/>
        <v>2.4125000000000001</v>
      </c>
      <c r="U6" s="111">
        <f>T6+T7</f>
        <v>2.8418000000000001</v>
      </c>
      <c r="V6" s="1"/>
    </row>
    <row r="7" spans="1:22" x14ac:dyDescent="0.35">
      <c r="A7" s="1"/>
      <c r="B7" s="75" t="s">
        <v>33</v>
      </c>
      <c r="C7" s="89">
        <v>29</v>
      </c>
      <c r="D7" s="89">
        <v>0.442</v>
      </c>
      <c r="E7" s="89">
        <v>2.4838</v>
      </c>
      <c r="F7" s="89">
        <v>2.3639999999999999</v>
      </c>
      <c r="G7" s="90">
        <v>0.42930000000000001</v>
      </c>
      <c r="H7" s="1"/>
      <c r="I7" s="1"/>
      <c r="J7" s="1"/>
      <c r="K7" s="75" t="s">
        <v>33</v>
      </c>
      <c r="L7" s="134">
        <f t="shared" si="3"/>
        <v>29</v>
      </c>
      <c r="M7" s="112"/>
      <c r="N7" s="134">
        <f t="shared" si="4"/>
        <v>0.442</v>
      </c>
      <c r="O7" s="112"/>
      <c r="P7" s="134">
        <f t="shared" si="0"/>
        <v>2.4838</v>
      </c>
      <c r="Q7" s="112"/>
      <c r="R7" s="134">
        <f t="shared" si="1"/>
        <v>2.3639999999999999</v>
      </c>
      <c r="S7" s="112"/>
      <c r="T7" s="134">
        <f t="shared" si="2"/>
        <v>0.42930000000000001</v>
      </c>
      <c r="U7" s="112"/>
      <c r="V7" s="1"/>
    </row>
    <row r="8" spans="1:22" x14ac:dyDescent="0.35">
      <c r="A8" s="1"/>
      <c r="B8" s="74" t="s">
        <v>43</v>
      </c>
      <c r="C8" s="84">
        <v>25.8</v>
      </c>
      <c r="D8" s="84">
        <v>2.2469999999999999</v>
      </c>
      <c r="E8" s="84">
        <v>0.23880000000000001</v>
      </c>
      <c r="F8" s="84">
        <v>0.55800000000000005</v>
      </c>
      <c r="G8" s="85">
        <v>5.8982000000000001</v>
      </c>
      <c r="H8" s="1"/>
      <c r="I8" s="1"/>
      <c r="J8" s="1"/>
      <c r="K8" s="74" t="s">
        <v>43</v>
      </c>
      <c r="L8" s="130">
        <f t="shared" si="3"/>
        <v>25.8</v>
      </c>
      <c r="M8" s="109">
        <f>L8+L9</f>
        <v>55.5</v>
      </c>
      <c r="N8" s="130">
        <f t="shared" si="4"/>
        <v>2.2469999999999999</v>
      </c>
      <c r="O8" s="109">
        <f>N8+N9</f>
        <v>2.9509999999999996</v>
      </c>
      <c r="P8" s="130">
        <f t="shared" si="0"/>
        <v>0.23880000000000001</v>
      </c>
      <c r="Q8" s="109">
        <f>P8+P9</f>
        <v>2.1345999999999998</v>
      </c>
      <c r="R8" s="130">
        <f t="shared" si="1"/>
        <v>0.55800000000000005</v>
      </c>
      <c r="S8" s="109">
        <f>R8+R9</f>
        <v>2.4729999999999999</v>
      </c>
      <c r="T8" s="130">
        <f t="shared" si="2"/>
        <v>5.8982000000000001</v>
      </c>
      <c r="U8" s="109">
        <f>T8+T9</f>
        <v>6.6738</v>
      </c>
      <c r="V8" s="1"/>
    </row>
    <row r="9" spans="1:22" x14ac:dyDescent="0.35">
      <c r="A9" s="1"/>
      <c r="B9" s="56" t="s">
        <v>34</v>
      </c>
      <c r="C9" s="83">
        <v>29.7</v>
      </c>
      <c r="D9" s="83">
        <v>0.70399999999999996</v>
      </c>
      <c r="E9" s="83">
        <v>1.8957999999999999</v>
      </c>
      <c r="F9" s="83">
        <v>1.915</v>
      </c>
      <c r="G9" s="86">
        <v>0.77559999999999996</v>
      </c>
      <c r="H9" s="1"/>
      <c r="I9" s="1"/>
      <c r="J9" s="1"/>
      <c r="K9" s="56" t="s">
        <v>34</v>
      </c>
      <c r="L9" s="131">
        <f t="shared" si="3"/>
        <v>29.7</v>
      </c>
      <c r="M9" s="110"/>
      <c r="N9" s="131">
        <f t="shared" si="4"/>
        <v>0.70399999999999996</v>
      </c>
      <c r="O9" s="110"/>
      <c r="P9" s="131">
        <f t="shared" si="0"/>
        <v>1.8957999999999999</v>
      </c>
      <c r="Q9" s="110"/>
      <c r="R9" s="131">
        <f t="shared" si="1"/>
        <v>1.915</v>
      </c>
      <c r="S9" s="110"/>
      <c r="T9" s="131">
        <f t="shared" si="2"/>
        <v>0.77559999999999996</v>
      </c>
      <c r="U9" s="110"/>
      <c r="V9" s="1"/>
    </row>
    <row r="10" spans="1:22" x14ac:dyDescent="0.35">
      <c r="A10" s="1"/>
      <c r="B10" s="91" t="s">
        <v>44</v>
      </c>
      <c r="C10" s="87">
        <v>25.7</v>
      </c>
      <c r="D10" s="87">
        <v>1.9490000000000001</v>
      </c>
      <c r="E10" s="87">
        <v>0.62470000000000003</v>
      </c>
      <c r="F10" s="87">
        <v>0.65200000000000002</v>
      </c>
      <c r="G10" s="88">
        <v>4.9836999999999998</v>
      </c>
      <c r="H10" s="1"/>
      <c r="I10" s="1"/>
      <c r="J10" s="1"/>
      <c r="K10" s="91" t="s">
        <v>44</v>
      </c>
      <c r="L10" s="133">
        <f t="shared" si="3"/>
        <v>25.7</v>
      </c>
      <c r="M10" s="111">
        <f>L10+L11</f>
        <v>55.2</v>
      </c>
      <c r="N10" s="133">
        <f t="shared" si="4"/>
        <v>1.9490000000000001</v>
      </c>
      <c r="O10" s="111">
        <f>N10+N11</f>
        <v>2.9619999999999997</v>
      </c>
      <c r="P10" s="133">
        <f t="shared" si="0"/>
        <v>0.62470000000000003</v>
      </c>
      <c r="Q10" s="111">
        <f>P10+P11</f>
        <v>2.0945</v>
      </c>
      <c r="R10" s="133">
        <f t="shared" si="1"/>
        <v>0.65200000000000002</v>
      </c>
      <c r="S10" s="111">
        <f>R10+R11</f>
        <v>2.4220000000000002</v>
      </c>
      <c r="T10" s="133">
        <f t="shared" si="2"/>
        <v>4.9836999999999998</v>
      </c>
      <c r="U10" s="111">
        <f>T10+T11</f>
        <v>6.2013999999999996</v>
      </c>
      <c r="V10" s="1"/>
    </row>
    <row r="11" spans="1:22" x14ac:dyDescent="0.35">
      <c r="A11" s="1"/>
      <c r="B11" s="75" t="s">
        <v>35</v>
      </c>
      <c r="C11" s="89">
        <v>29.5</v>
      </c>
      <c r="D11" s="89">
        <v>1.0129999999999999</v>
      </c>
      <c r="E11" s="89">
        <v>1.4698</v>
      </c>
      <c r="F11" s="89">
        <v>1.77</v>
      </c>
      <c r="G11" s="90">
        <v>1.2177</v>
      </c>
      <c r="H11" s="1"/>
      <c r="I11" s="1"/>
      <c r="J11" s="1"/>
      <c r="K11" s="75" t="s">
        <v>35</v>
      </c>
      <c r="L11" s="134">
        <f t="shared" si="3"/>
        <v>29.5</v>
      </c>
      <c r="M11" s="112"/>
      <c r="N11" s="134">
        <f t="shared" si="4"/>
        <v>1.0129999999999999</v>
      </c>
      <c r="O11" s="112"/>
      <c r="P11" s="134">
        <f t="shared" si="0"/>
        <v>1.4698</v>
      </c>
      <c r="Q11" s="112"/>
      <c r="R11" s="134">
        <f t="shared" si="1"/>
        <v>1.77</v>
      </c>
      <c r="S11" s="112"/>
      <c r="T11" s="134">
        <f t="shared" si="2"/>
        <v>1.2177</v>
      </c>
      <c r="U11" s="112"/>
      <c r="V11" s="1"/>
    </row>
    <row r="12" spans="1:22" x14ac:dyDescent="0.35">
      <c r="A12" s="1"/>
      <c r="B12" s="74" t="s">
        <v>45</v>
      </c>
      <c r="C12" s="84">
        <v>25.9</v>
      </c>
      <c r="D12" s="84">
        <v>2.5049999999999999</v>
      </c>
      <c r="E12" s="84">
        <v>3.0599999999999999E-2</v>
      </c>
      <c r="F12" s="84">
        <v>0.245</v>
      </c>
      <c r="G12" s="85">
        <v>6.1345000000000001</v>
      </c>
      <c r="H12" s="1"/>
      <c r="I12" s="1"/>
      <c r="J12" s="1"/>
      <c r="K12" s="74" t="s">
        <v>45</v>
      </c>
      <c r="L12" s="130">
        <f t="shared" si="3"/>
        <v>25.9</v>
      </c>
      <c r="M12" s="109">
        <f>L12+L13</f>
        <v>55.7</v>
      </c>
      <c r="N12" s="130">
        <f t="shared" si="4"/>
        <v>2.5049999999999999</v>
      </c>
      <c r="O12" s="109">
        <f>N12+N13</f>
        <v>3.6689999999999996</v>
      </c>
      <c r="P12" s="130">
        <f t="shared" si="0"/>
        <v>3.0599999999999999E-2</v>
      </c>
      <c r="Q12" s="109">
        <f>P12+P13</f>
        <v>1.1152</v>
      </c>
      <c r="R12" s="130">
        <f t="shared" si="1"/>
        <v>0.245</v>
      </c>
      <c r="S12" s="109">
        <f>R12+R13</f>
        <v>1.726</v>
      </c>
      <c r="T12" s="130">
        <f t="shared" si="2"/>
        <v>6.1345000000000001</v>
      </c>
      <c r="U12" s="109">
        <f>T12+T13</f>
        <v>7.7409999999999997</v>
      </c>
      <c r="V12" s="1"/>
    </row>
    <row r="13" spans="1:22" x14ac:dyDescent="0.35">
      <c r="B13" s="56" t="s">
        <v>36</v>
      </c>
      <c r="C13" s="83">
        <v>29.8</v>
      </c>
      <c r="D13" s="83">
        <v>1.1639999999999999</v>
      </c>
      <c r="E13" s="83">
        <v>1.0846</v>
      </c>
      <c r="F13" s="83">
        <v>1.4810000000000001</v>
      </c>
      <c r="G13" s="86">
        <v>1.6065</v>
      </c>
      <c r="H13" s="1"/>
      <c r="I13" s="1"/>
      <c r="K13" s="56" t="s">
        <v>36</v>
      </c>
      <c r="L13" s="131">
        <f t="shared" si="3"/>
        <v>29.8</v>
      </c>
      <c r="M13" s="110"/>
      <c r="N13" s="131">
        <f t="shared" si="4"/>
        <v>1.1639999999999999</v>
      </c>
      <c r="O13" s="110"/>
      <c r="P13" s="131">
        <f t="shared" si="0"/>
        <v>1.0846</v>
      </c>
      <c r="Q13" s="110"/>
      <c r="R13" s="131">
        <f t="shared" si="1"/>
        <v>1.4810000000000001</v>
      </c>
      <c r="S13" s="110"/>
      <c r="T13" s="131">
        <f t="shared" si="2"/>
        <v>1.6065</v>
      </c>
      <c r="U13" s="110"/>
      <c r="V13" s="1"/>
    </row>
    <row r="14" spans="1:22" x14ac:dyDescent="0.35">
      <c r="A14" s="1"/>
      <c r="B14" s="91" t="s">
        <v>46</v>
      </c>
      <c r="C14" s="87">
        <v>25.3</v>
      </c>
      <c r="D14" s="87">
        <v>2.319</v>
      </c>
      <c r="E14" s="87">
        <v>0.59570000000000001</v>
      </c>
      <c r="F14" s="87">
        <v>0.77100000000000002</v>
      </c>
      <c r="G14" s="88">
        <v>5.1943999999999999</v>
      </c>
      <c r="H14" s="1"/>
      <c r="I14" s="1"/>
      <c r="J14" s="1"/>
      <c r="K14" s="91" t="s">
        <v>46</v>
      </c>
      <c r="L14" s="133">
        <f t="shared" si="3"/>
        <v>25.3</v>
      </c>
      <c r="M14" s="111">
        <f>L14+L15</f>
        <v>52.6</v>
      </c>
      <c r="N14" s="133">
        <f t="shared" si="4"/>
        <v>2.319</v>
      </c>
      <c r="O14" s="111">
        <f>N14+N15</f>
        <v>2.7469999999999999</v>
      </c>
      <c r="P14" s="133">
        <f t="shared" si="0"/>
        <v>0.59570000000000001</v>
      </c>
      <c r="Q14" s="111">
        <f>P14+P15</f>
        <v>4.0827</v>
      </c>
      <c r="R14" s="133">
        <f t="shared" si="1"/>
        <v>0.77100000000000002</v>
      </c>
      <c r="S14" s="111">
        <f>R14+R15</f>
        <v>3.177</v>
      </c>
      <c r="T14" s="133">
        <f t="shared" si="2"/>
        <v>5.1943999999999999</v>
      </c>
      <c r="U14" s="111">
        <f>T14+T15</f>
        <v>5.8474000000000004</v>
      </c>
      <c r="V14" s="1"/>
    </row>
    <row r="15" spans="1:22" x14ac:dyDescent="0.35">
      <c r="A15" s="1"/>
      <c r="B15" s="75" t="s">
        <v>37</v>
      </c>
      <c r="C15" s="89">
        <v>27.3</v>
      </c>
      <c r="D15" s="89">
        <v>0.42799999999999999</v>
      </c>
      <c r="E15" s="89">
        <v>3.4870000000000001</v>
      </c>
      <c r="F15" s="89">
        <v>2.4060000000000001</v>
      </c>
      <c r="G15" s="90">
        <v>0.65300000000000002</v>
      </c>
      <c r="H15" s="1"/>
      <c r="I15" s="1"/>
      <c r="J15" s="1"/>
      <c r="K15" s="75" t="s">
        <v>37</v>
      </c>
      <c r="L15" s="134">
        <f t="shared" si="3"/>
        <v>27.3</v>
      </c>
      <c r="M15" s="112"/>
      <c r="N15" s="134">
        <f t="shared" si="4"/>
        <v>0.42799999999999999</v>
      </c>
      <c r="O15" s="112"/>
      <c r="P15" s="134">
        <f t="shared" si="0"/>
        <v>3.4870000000000001</v>
      </c>
      <c r="Q15" s="112"/>
      <c r="R15" s="134">
        <f t="shared" si="1"/>
        <v>2.4060000000000001</v>
      </c>
      <c r="S15" s="112"/>
      <c r="T15" s="134">
        <f t="shared" si="2"/>
        <v>0.65300000000000002</v>
      </c>
      <c r="U15" s="112"/>
      <c r="V15" s="1"/>
    </row>
    <row r="16" spans="1:22" x14ac:dyDescent="0.35">
      <c r="A16" s="1"/>
      <c r="B16" s="76" t="s">
        <v>47</v>
      </c>
      <c r="C16" s="92">
        <v>25.5</v>
      </c>
      <c r="D16" s="92">
        <v>2.65</v>
      </c>
      <c r="E16" s="92">
        <v>0.27</v>
      </c>
      <c r="F16" s="92">
        <v>0.78200000000000003</v>
      </c>
      <c r="G16" s="93">
        <v>5.0221999999999998</v>
      </c>
      <c r="H16" s="1"/>
      <c r="I16" s="1"/>
      <c r="J16" s="1"/>
      <c r="K16" s="76" t="s">
        <v>47</v>
      </c>
      <c r="L16" s="135">
        <f t="shared" si="3"/>
        <v>25.5</v>
      </c>
      <c r="M16" s="136"/>
      <c r="N16" s="135">
        <f t="shared" si="4"/>
        <v>2.65</v>
      </c>
      <c r="O16" s="136"/>
      <c r="P16" s="135">
        <f t="shared" si="0"/>
        <v>0.27</v>
      </c>
      <c r="Q16" s="136"/>
      <c r="R16" s="135">
        <f t="shared" si="1"/>
        <v>0.78200000000000003</v>
      </c>
      <c r="S16" s="136"/>
      <c r="T16" s="135">
        <f t="shared" si="2"/>
        <v>5.0221999999999998</v>
      </c>
      <c r="U16" s="136"/>
      <c r="V16" s="1"/>
    </row>
    <row r="17" spans="1:2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s="1"/>
      <c r="H19" s="1"/>
      <c r="I19" s="1"/>
    </row>
    <row r="20" spans="1:22" x14ac:dyDescent="0.35">
      <c r="A20" s="1"/>
      <c r="H20" s="1"/>
      <c r="I20" s="1"/>
    </row>
    <row r="22" spans="1:22" x14ac:dyDescent="0.35">
      <c r="A22" t="s">
        <v>62</v>
      </c>
    </row>
  </sheetData>
  <mergeCells count="35">
    <mergeCell ref="M14:M15"/>
    <mergeCell ref="O14:O15"/>
    <mergeCell ref="Q14:Q15"/>
    <mergeCell ref="S14:S15"/>
    <mergeCell ref="U14:U15"/>
    <mergeCell ref="M10:M11"/>
    <mergeCell ref="O10:O11"/>
    <mergeCell ref="Q10:Q11"/>
    <mergeCell ref="S10:S11"/>
    <mergeCell ref="U10:U11"/>
    <mergeCell ref="M12:M13"/>
    <mergeCell ref="O12:O13"/>
    <mergeCell ref="Q12:Q13"/>
    <mergeCell ref="S12:S13"/>
    <mergeCell ref="U12:U13"/>
    <mergeCell ref="M6:M7"/>
    <mergeCell ref="O6:O7"/>
    <mergeCell ref="Q6:Q7"/>
    <mergeCell ref="S6:S7"/>
    <mergeCell ref="U6:U7"/>
    <mergeCell ref="M8:M9"/>
    <mergeCell ref="O8:O9"/>
    <mergeCell ref="Q8:Q9"/>
    <mergeCell ref="S8:S9"/>
    <mergeCell ref="U8:U9"/>
    <mergeCell ref="L2:M2"/>
    <mergeCell ref="N2:O2"/>
    <mergeCell ref="P2:Q2"/>
    <mergeCell ref="R2:S2"/>
    <mergeCell ref="T2:U2"/>
    <mergeCell ref="M4:M5"/>
    <mergeCell ref="O4:O5"/>
    <mergeCell ref="Q4:Q5"/>
    <mergeCell ref="S4:S5"/>
    <mergeCell ref="U4:U5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75" zoomScaleNormal="175" workbookViewId="0">
      <selection activeCell="L8" sqref="L8"/>
    </sheetView>
  </sheetViews>
  <sheetFormatPr baseColWidth="10" defaultRowHeight="14.2" x14ac:dyDescent="0.35"/>
  <cols>
    <col min="1" max="1" width="11.19921875" customWidth="1"/>
    <col min="2" max="2" width="8.19921875" customWidth="1"/>
    <col min="3" max="7" width="9.69921875" customWidth="1"/>
    <col min="8" max="9" width="13.8984375" customWidth="1"/>
  </cols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34.700000000000003" x14ac:dyDescent="0.35">
      <c r="A2" s="1"/>
      <c r="B2" s="102" t="s">
        <v>28</v>
      </c>
      <c r="C2" s="102" t="s">
        <v>48</v>
      </c>
      <c r="D2" s="102" t="s">
        <v>51</v>
      </c>
      <c r="E2" s="102" t="s">
        <v>49</v>
      </c>
      <c r="F2" s="102" t="s">
        <v>50</v>
      </c>
      <c r="G2" s="102" t="s">
        <v>58</v>
      </c>
      <c r="H2" s="102" t="s">
        <v>59</v>
      </c>
      <c r="I2" s="102" t="s">
        <v>60</v>
      </c>
      <c r="J2" s="1"/>
    </row>
    <row r="3" spans="1:10" x14ac:dyDescent="0.35">
      <c r="A3" s="1"/>
      <c r="B3" s="103"/>
      <c r="C3" s="103" t="s">
        <v>56</v>
      </c>
      <c r="D3" s="103" t="s">
        <v>56</v>
      </c>
      <c r="E3" s="103" t="s">
        <v>56</v>
      </c>
      <c r="F3" s="103" t="s">
        <v>56</v>
      </c>
      <c r="G3" s="103" t="s">
        <v>56</v>
      </c>
      <c r="H3" s="103" t="s">
        <v>56</v>
      </c>
      <c r="I3" s="103" t="s">
        <v>56</v>
      </c>
      <c r="J3" s="1"/>
    </row>
    <row r="4" spans="1:10" x14ac:dyDescent="0.35">
      <c r="A4" s="1"/>
      <c r="B4" s="48">
        <v>2010</v>
      </c>
      <c r="C4" s="52">
        <v>64.7</v>
      </c>
      <c r="D4" s="52">
        <v>42.7</v>
      </c>
      <c r="E4" s="52">
        <v>42.5</v>
      </c>
      <c r="F4" s="52">
        <v>44.4</v>
      </c>
      <c r="G4" s="52">
        <v>65.400000000000006</v>
      </c>
      <c r="H4" s="52">
        <v>67.099999999999994</v>
      </c>
      <c r="I4" s="52">
        <v>70.8</v>
      </c>
      <c r="J4" s="1"/>
    </row>
    <row r="5" spans="1:10" x14ac:dyDescent="0.35">
      <c r="A5" s="1"/>
      <c r="B5" s="49">
        <v>2011</v>
      </c>
      <c r="C5" s="53">
        <v>71.7</v>
      </c>
      <c r="D5" s="53">
        <v>51.4</v>
      </c>
      <c r="E5" s="53">
        <v>45.9</v>
      </c>
      <c r="F5" s="53">
        <v>52.2</v>
      </c>
      <c r="G5" s="53">
        <v>72</v>
      </c>
      <c r="H5" s="53">
        <v>74.900000000000006</v>
      </c>
      <c r="I5" s="53">
        <v>77.400000000000006</v>
      </c>
      <c r="J5" s="1"/>
    </row>
    <row r="6" spans="1:10" x14ac:dyDescent="0.35">
      <c r="A6" s="1"/>
      <c r="B6" s="50">
        <v>2012</v>
      </c>
      <c r="C6" s="54">
        <v>77.599999999999994</v>
      </c>
      <c r="D6" s="54">
        <v>42</v>
      </c>
      <c r="E6" s="54">
        <v>42.9</v>
      </c>
      <c r="F6" s="54">
        <v>43</v>
      </c>
      <c r="G6" s="54">
        <v>77.8</v>
      </c>
      <c r="H6" s="54">
        <v>80.2</v>
      </c>
      <c r="I6" s="54">
        <v>83.8</v>
      </c>
      <c r="J6" s="1"/>
    </row>
    <row r="7" spans="1:10" x14ac:dyDescent="0.35">
      <c r="A7" s="1"/>
      <c r="B7" s="49">
        <v>2013</v>
      </c>
      <c r="C7" s="53">
        <v>61.5</v>
      </c>
      <c r="D7" s="53">
        <v>35.700000000000003</v>
      </c>
      <c r="E7" s="53">
        <v>35.5</v>
      </c>
      <c r="F7" s="53">
        <v>37.200000000000003</v>
      </c>
      <c r="G7" s="53">
        <v>62.7</v>
      </c>
      <c r="H7" s="53">
        <v>63</v>
      </c>
      <c r="I7" s="53">
        <v>65.900000000000006</v>
      </c>
      <c r="J7" s="1"/>
    </row>
    <row r="8" spans="1:10" x14ac:dyDescent="0.35">
      <c r="A8" s="1"/>
      <c r="B8" s="50">
        <v>2014</v>
      </c>
      <c r="C8" s="54">
        <v>48.5</v>
      </c>
      <c r="D8" s="54">
        <v>31.4</v>
      </c>
      <c r="E8" s="54">
        <v>29.9</v>
      </c>
      <c r="F8" s="54">
        <v>31.9</v>
      </c>
      <c r="G8" s="54">
        <v>48.9</v>
      </c>
      <c r="H8" s="54">
        <v>49.8</v>
      </c>
      <c r="I8" s="54">
        <v>50.9</v>
      </c>
      <c r="J8" s="1"/>
    </row>
    <row r="9" spans="1:10" x14ac:dyDescent="0.35">
      <c r="A9" s="1"/>
      <c r="B9" s="49">
        <v>2015</v>
      </c>
      <c r="C9" s="53">
        <v>52.3</v>
      </c>
      <c r="D9" s="53">
        <v>30.6</v>
      </c>
      <c r="E9" s="53">
        <v>34.200000000000003</v>
      </c>
      <c r="F9" s="53">
        <v>33.1</v>
      </c>
      <c r="G9" s="53">
        <v>52.8</v>
      </c>
      <c r="H9" s="53">
        <v>54.8</v>
      </c>
      <c r="I9" s="53">
        <v>57.4</v>
      </c>
      <c r="J9" s="1"/>
    </row>
    <row r="10" spans="1:10" x14ac:dyDescent="0.35">
      <c r="A10" s="1"/>
      <c r="B10" s="51">
        <v>2016</v>
      </c>
      <c r="C10" s="55">
        <v>37.700000000000003</v>
      </c>
      <c r="D10" s="55">
        <v>26.5</v>
      </c>
      <c r="E10" s="55">
        <v>29.1</v>
      </c>
      <c r="F10" s="55">
        <v>28.3</v>
      </c>
      <c r="G10" s="55">
        <v>38.1</v>
      </c>
      <c r="H10" s="55">
        <v>39.5</v>
      </c>
      <c r="I10" s="55">
        <v>42.2</v>
      </c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8" spans="1:1" ht="34.700000000000003" x14ac:dyDescent="0.35">
      <c r="A18" s="104" t="s">
        <v>57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75" zoomScaleNormal="175" workbookViewId="0">
      <selection activeCell="L16" sqref="L16"/>
    </sheetView>
  </sheetViews>
  <sheetFormatPr baseColWidth="10" defaultRowHeight="14.2" x14ac:dyDescent="0.35"/>
  <cols>
    <col min="4" max="4" width="11.69921875" customWidth="1"/>
    <col min="5" max="5" width="15.69921875" customWidth="1"/>
    <col min="6" max="6" width="11.69921875" customWidth="1"/>
    <col min="7" max="7" width="15.69921875" customWidth="1"/>
    <col min="13" max="13" width="18.69921875" customWidth="1"/>
    <col min="14" max="14" width="22.69921875" customWidth="1"/>
    <col min="15" max="15" width="18.69921875" customWidth="1"/>
  </cols>
  <sheetData>
    <row r="1" spans="1:1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1.55" customHeight="1" x14ac:dyDescent="0.35">
      <c r="A4" s="1"/>
      <c r="B4" s="1"/>
      <c r="C4" s="98" t="s">
        <v>28</v>
      </c>
      <c r="D4" s="100" t="s">
        <v>52</v>
      </c>
      <c r="E4" s="101"/>
      <c r="F4" s="100" t="s">
        <v>53</v>
      </c>
      <c r="G4" s="101"/>
      <c r="H4" s="1"/>
      <c r="I4" s="1"/>
      <c r="J4" s="1"/>
      <c r="K4" s="1"/>
      <c r="L4" s="98" t="s">
        <v>28</v>
      </c>
      <c r="M4" s="100" t="s">
        <v>52</v>
      </c>
      <c r="N4" s="140"/>
      <c r="O4" s="101"/>
      <c r="P4" s="1"/>
      <c r="Q4" s="1"/>
    </row>
    <row r="5" spans="1:18" ht="26.3" customHeight="1" x14ac:dyDescent="0.35">
      <c r="A5" s="1"/>
      <c r="B5" s="1"/>
      <c r="C5" s="138"/>
      <c r="D5" s="63" t="s">
        <v>54</v>
      </c>
      <c r="E5" s="64" t="s">
        <v>55</v>
      </c>
      <c r="F5" s="64" t="s">
        <v>54</v>
      </c>
      <c r="G5" s="64" t="s">
        <v>55</v>
      </c>
      <c r="H5" s="1"/>
      <c r="I5" s="1"/>
      <c r="J5" s="1"/>
      <c r="K5" s="1"/>
      <c r="L5" s="138"/>
      <c r="M5" s="73" t="s">
        <v>66</v>
      </c>
      <c r="N5" s="64" t="s">
        <v>67</v>
      </c>
      <c r="O5" s="139" t="s">
        <v>65</v>
      </c>
      <c r="P5" s="1"/>
      <c r="Q5" s="1"/>
    </row>
    <row r="6" spans="1:18" x14ac:dyDescent="0.35">
      <c r="A6" s="1"/>
      <c r="B6" s="1"/>
      <c r="C6" s="99"/>
      <c r="D6" s="137" t="s">
        <v>64</v>
      </c>
      <c r="E6" s="62" t="s">
        <v>64</v>
      </c>
      <c r="F6" s="62" t="s">
        <v>64</v>
      </c>
      <c r="G6" s="62" t="s">
        <v>64</v>
      </c>
      <c r="H6" s="1"/>
      <c r="I6" s="1"/>
      <c r="J6" s="1"/>
      <c r="K6" s="1"/>
      <c r="L6" s="99"/>
      <c r="M6" s="137" t="s">
        <v>64</v>
      </c>
      <c r="N6" s="62" t="s">
        <v>64</v>
      </c>
      <c r="O6" s="62" t="s">
        <v>64</v>
      </c>
      <c r="P6" s="1"/>
      <c r="Q6" s="1"/>
    </row>
    <row r="7" spans="1:18" x14ac:dyDescent="0.35">
      <c r="A7" s="1"/>
      <c r="B7" s="1"/>
      <c r="C7" s="65">
        <v>2010</v>
      </c>
      <c r="D7" s="66">
        <v>3690</v>
      </c>
      <c r="E7" s="66">
        <v>519</v>
      </c>
      <c r="F7" s="66">
        <v>3032</v>
      </c>
      <c r="G7" s="66">
        <v>1056</v>
      </c>
      <c r="H7" s="1"/>
      <c r="I7" s="1"/>
      <c r="J7" s="1"/>
      <c r="K7" s="1"/>
      <c r="L7" s="65">
        <v>2010</v>
      </c>
      <c r="M7" s="66">
        <v>3690</v>
      </c>
      <c r="N7" s="66">
        <v>519</v>
      </c>
      <c r="O7" s="66">
        <v>3032</v>
      </c>
      <c r="P7" s="1"/>
      <c r="Q7" s="1"/>
    </row>
    <row r="8" spans="1:18" x14ac:dyDescent="0.35">
      <c r="A8" s="1"/>
      <c r="B8" s="1"/>
      <c r="C8" s="67">
        <v>2011</v>
      </c>
      <c r="D8" s="68">
        <v>2946</v>
      </c>
      <c r="E8" s="68">
        <v>135</v>
      </c>
      <c r="F8" s="68">
        <v>3103</v>
      </c>
      <c r="G8" s="68">
        <v>641</v>
      </c>
      <c r="H8" s="1"/>
      <c r="I8" s="1"/>
      <c r="J8" s="1"/>
      <c r="K8" s="1"/>
      <c r="L8" s="67">
        <v>2011</v>
      </c>
      <c r="M8" s="68">
        <v>2946</v>
      </c>
      <c r="N8" s="68">
        <v>135</v>
      </c>
      <c r="O8" s="68">
        <v>3103</v>
      </c>
      <c r="P8" s="1"/>
      <c r="Q8" s="1"/>
    </row>
    <row r="9" spans="1:18" x14ac:dyDescent="0.35">
      <c r="A9" s="1"/>
      <c r="B9" s="1"/>
      <c r="C9" s="69">
        <v>2012</v>
      </c>
      <c r="D9" s="70">
        <v>3909</v>
      </c>
      <c r="E9" s="70">
        <v>226</v>
      </c>
      <c r="F9" s="70">
        <v>3509</v>
      </c>
      <c r="G9" s="70">
        <v>1631</v>
      </c>
      <c r="H9" s="1"/>
      <c r="I9" s="1"/>
      <c r="J9" s="1"/>
      <c r="K9" s="1"/>
      <c r="L9" s="69">
        <v>2012</v>
      </c>
      <c r="M9" s="70">
        <v>3909</v>
      </c>
      <c r="N9" s="70">
        <v>226</v>
      </c>
      <c r="O9" s="70">
        <v>3509</v>
      </c>
      <c r="P9" s="1"/>
      <c r="Q9" s="1"/>
    </row>
    <row r="10" spans="1:18" x14ac:dyDescent="0.35">
      <c r="A10" s="1"/>
      <c r="B10" s="1"/>
      <c r="C10" s="67">
        <v>2013</v>
      </c>
      <c r="D10" s="68">
        <v>4485</v>
      </c>
      <c r="E10" s="68">
        <v>762</v>
      </c>
      <c r="F10" s="68">
        <v>3515</v>
      </c>
      <c r="G10" s="68">
        <v>2069</v>
      </c>
      <c r="H10" s="1"/>
      <c r="I10" s="1"/>
      <c r="J10" s="1"/>
      <c r="K10" s="1"/>
      <c r="L10" s="67">
        <v>2013</v>
      </c>
      <c r="M10" s="68">
        <v>4485</v>
      </c>
      <c r="N10" s="68">
        <v>762</v>
      </c>
      <c r="O10" s="68">
        <v>3515</v>
      </c>
      <c r="P10" s="1"/>
      <c r="Q10" s="1"/>
    </row>
    <row r="11" spans="1:18" x14ac:dyDescent="0.35">
      <c r="A11" s="1"/>
      <c r="B11" s="1"/>
      <c r="C11" s="69">
        <v>2014</v>
      </c>
      <c r="D11" s="70">
        <v>5433</v>
      </c>
      <c r="E11" s="70">
        <v>2392</v>
      </c>
      <c r="F11" s="70">
        <v>3565</v>
      </c>
      <c r="G11" s="70">
        <v>3047</v>
      </c>
      <c r="H11" s="1"/>
      <c r="I11" s="1"/>
      <c r="J11" s="1"/>
      <c r="K11" s="1"/>
      <c r="L11" s="69">
        <v>2014</v>
      </c>
      <c r="M11" s="70">
        <v>5433</v>
      </c>
      <c r="N11" s="70">
        <v>2392</v>
      </c>
      <c r="O11" s="70">
        <v>3565</v>
      </c>
      <c r="P11" s="1"/>
      <c r="Q11" s="1"/>
    </row>
    <row r="12" spans="1:18" x14ac:dyDescent="0.35">
      <c r="A12" s="1"/>
      <c r="B12" s="1"/>
      <c r="C12" s="67">
        <v>2015</v>
      </c>
      <c r="D12" s="68">
        <v>4060</v>
      </c>
      <c r="E12" s="68">
        <v>1243</v>
      </c>
      <c r="F12" s="68">
        <v>3712</v>
      </c>
      <c r="G12" s="68">
        <v>2794</v>
      </c>
      <c r="H12" s="1"/>
      <c r="I12" s="1"/>
      <c r="J12" s="1"/>
      <c r="K12" s="1"/>
      <c r="L12" s="67">
        <v>2015</v>
      </c>
      <c r="M12" s="68">
        <v>4060</v>
      </c>
      <c r="N12" s="68">
        <v>1243</v>
      </c>
      <c r="O12" s="68">
        <v>3712</v>
      </c>
      <c r="P12" s="1"/>
      <c r="Q12" s="1"/>
    </row>
    <row r="13" spans="1:18" x14ac:dyDescent="0.35">
      <c r="A13" s="1"/>
      <c r="B13" s="1"/>
      <c r="C13" s="71">
        <v>2016</v>
      </c>
      <c r="D13" s="72">
        <v>3435</v>
      </c>
      <c r="E13" s="72">
        <v>2936</v>
      </c>
      <c r="F13" s="72">
        <v>3462</v>
      </c>
      <c r="G13" s="72">
        <v>3016</v>
      </c>
      <c r="H13" s="1"/>
      <c r="I13" s="1"/>
      <c r="J13" s="1"/>
      <c r="K13" s="1"/>
      <c r="L13" s="71">
        <v>2016</v>
      </c>
      <c r="M13" s="72">
        <v>3435</v>
      </c>
      <c r="N13" s="72">
        <v>2936</v>
      </c>
      <c r="O13" s="72">
        <v>3462</v>
      </c>
      <c r="P13" s="1"/>
      <c r="Q13" s="1"/>
    </row>
    <row r="14" spans="1: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</row>
  </sheetData>
  <mergeCells count="5">
    <mergeCell ref="M4:O4"/>
    <mergeCell ref="D4:E4"/>
    <mergeCell ref="F4:G4"/>
    <mergeCell ref="C4:C6"/>
    <mergeCell ref="L4:L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175" zoomScaleNormal="175" workbookViewId="0">
      <selection activeCell="A4" sqref="A4:XFD4"/>
    </sheetView>
  </sheetViews>
  <sheetFormatPr baseColWidth="10" defaultRowHeight="14.2" x14ac:dyDescent="0.35"/>
  <sheetData>
    <row r="1" spans="1:19" x14ac:dyDescent="0.35">
      <c r="A1" s="1"/>
      <c r="B1" s="1"/>
      <c r="C1" s="1"/>
      <c r="D1" s="1"/>
      <c r="E1" s="1"/>
      <c r="F1" s="1"/>
      <c r="G1" s="1"/>
      <c r="H1" s="1"/>
    </row>
    <row r="2" spans="1:19" ht="42.6" x14ac:dyDescent="0.35">
      <c r="A2" s="1"/>
      <c r="B2" s="47" t="s">
        <v>28</v>
      </c>
      <c r="C2" s="57" t="s">
        <v>38</v>
      </c>
      <c r="D2" s="58" t="s">
        <v>39</v>
      </c>
      <c r="E2" s="59" t="s">
        <v>29</v>
      </c>
      <c r="F2" s="60" t="s">
        <v>30</v>
      </c>
      <c r="G2" s="61" t="s">
        <v>40</v>
      </c>
      <c r="H2" s="1"/>
    </row>
    <row r="3" spans="1:19" hidden="1" x14ac:dyDescent="0.35">
      <c r="A3" s="1"/>
      <c r="B3" s="47"/>
      <c r="C3" s="57" t="s">
        <v>31</v>
      </c>
      <c r="D3" s="58" t="s">
        <v>31</v>
      </c>
      <c r="E3" s="59" t="s">
        <v>31</v>
      </c>
      <c r="F3" s="60" t="s">
        <v>31</v>
      </c>
      <c r="G3" s="61" t="s">
        <v>31</v>
      </c>
      <c r="H3" s="1"/>
    </row>
    <row r="4" spans="1:19" x14ac:dyDescent="0.35">
      <c r="A4" s="1"/>
      <c r="B4" s="77"/>
      <c r="C4" s="78" t="s">
        <v>31</v>
      </c>
      <c r="D4" s="79" t="s">
        <v>31</v>
      </c>
      <c r="E4" s="80" t="s">
        <v>31</v>
      </c>
      <c r="F4" s="81" t="s">
        <v>31</v>
      </c>
      <c r="G4" s="82" t="s">
        <v>31</v>
      </c>
      <c r="H4" s="1"/>
    </row>
    <row r="5" spans="1:19" x14ac:dyDescent="0.35">
      <c r="A5" s="1"/>
      <c r="B5" s="48">
        <v>2010</v>
      </c>
      <c r="C5" s="52">
        <v>44.7</v>
      </c>
      <c r="D5" s="52">
        <v>2.0699999999999998</v>
      </c>
      <c r="E5" s="52">
        <v>13.7</v>
      </c>
      <c r="F5" s="52">
        <v>3.79</v>
      </c>
      <c r="G5" s="52">
        <v>38.5</v>
      </c>
      <c r="H5" s="105"/>
      <c r="M5">
        <v>1</v>
      </c>
      <c r="N5">
        <v>2010</v>
      </c>
      <c r="O5">
        <v>44.7</v>
      </c>
      <c r="P5">
        <v>2.0699999999999998</v>
      </c>
      <c r="Q5">
        <v>13.7</v>
      </c>
      <c r="R5">
        <v>3.79</v>
      </c>
      <c r="S5">
        <v>38.5</v>
      </c>
    </row>
    <row r="6" spans="1:19" x14ac:dyDescent="0.35">
      <c r="A6" s="1"/>
      <c r="B6" s="49">
        <v>2011</v>
      </c>
      <c r="C6" s="53">
        <v>43.3</v>
      </c>
      <c r="D6" s="53">
        <v>2.04</v>
      </c>
      <c r="E6" s="53">
        <v>14.2</v>
      </c>
      <c r="F6" s="53">
        <v>3.65</v>
      </c>
      <c r="G6" s="53">
        <v>41.3</v>
      </c>
      <c r="H6" s="105"/>
      <c r="M6">
        <v>2</v>
      </c>
      <c r="N6">
        <v>2011</v>
      </c>
      <c r="O6">
        <v>43.3</v>
      </c>
      <c r="P6">
        <v>2.04</v>
      </c>
      <c r="Q6">
        <v>14.2</v>
      </c>
      <c r="R6">
        <v>3.65</v>
      </c>
      <c r="S6">
        <v>41.3</v>
      </c>
    </row>
    <row r="7" spans="1:19" x14ac:dyDescent="0.35">
      <c r="A7" s="1"/>
      <c r="B7" s="50">
        <v>2012</v>
      </c>
      <c r="C7" s="54">
        <v>46.2</v>
      </c>
      <c r="D7" s="54">
        <v>2.4</v>
      </c>
      <c r="E7" s="54">
        <v>11.4</v>
      </c>
      <c r="F7" s="54">
        <v>3.24</v>
      </c>
      <c r="G7" s="54">
        <v>42</v>
      </c>
      <c r="H7" s="105"/>
      <c r="M7">
        <v>3</v>
      </c>
      <c r="N7">
        <v>2012</v>
      </c>
      <c r="O7">
        <v>46.2</v>
      </c>
      <c r="P7">
        <v>2.4</v>
      </c>
      <c r="Q7">
        <v>11.4</v>
      </c>
      <c r="R7">
        <v>3.24</v>
      </c>
      <c r="S7">
        <v>42</v>
      </c>
    </row>
    <row r="8" spans="1:19" x14ac:dyDescent="0.35">
      <c r="A8" s="1"/>
      <c r="B8" s="49">
        <v>2013</v>
      </c>
      <c r="C8" s="53">
        <v>46.6</v>
      </c>
      <c r="D8" s="53">
        <v>2.31</v>
      </c>
      <c r="E8" s="53">
        <v>11.4</v>
      </c>
      <c r="F8" s="53">
        <v>2.96</v>
      </c>
      <c r="G8" s="53">
        <v>39.700000000000003</v>
      </c>
      <c r="H8" s="105"/>
      <c r="M8">
        <v>4</v>
      </c>
      <c r="N8">
        <v>2013</v>
      </c>
      <c r="O8">
        <v>46.6</v>
      </c>
      <c r="P8">
        <v>2.31</v>
      </c>
      <c r="Q8">
        <v>11.4</v>
      </c>
      <c r="R8">
        <v>2.96</v>
      </c>
      <c r="S8">
        <v>39.700000000000003</v>
      </c>
    </row>
    <row r="9" spans="1:19" x14ac:dyDescent="0.35">
      <c r="A9" s="1"/>
      <c r="B9" s="50">
        <v>2014</v>
      </c>
      <c r="C9" s="54">
        <v>45.8</v>
      </c>
      <c r="D9" s="54">
        <v>2.41</v>
      </c>
      <c r="E9" s="54">
        <v>10.6</v>
      </c>
      <c r="F9" s="54">
        <v>3</v>
      </c>
      <c r="G9" s="54">
        <v>39.9</v>
      </c>
      <c r="H9" s="105"/>
      <c r="M9">
        <v>5</v>
      </c>
      <c r="N9">
        <v>2014</v>
      </c>
      <c r="O9">
        <v>45.8</v>
      </c>
      <c r="P9">
        <v>2.41</v>
      </c>
      <c r="Q9">
        <v>10.6</v>
      </c>
      <c r="R9">
        <v>3</v>
      </c>
      <c r="S9">
        <v>39.9</v>
      </c>
    </row>
    <row r="10" spans="1:19" x14ac:dyDescent="0.35">
      <c r="A10" s="1"/>
      <c r="B10" s="49">
        <v>2015</v>
      </c>
      <c r="C10" s="53">
        <v>46.3</v>
      </c>
      <c r="D10" s="53">
        <v>2.68</v>
      </c>
      <c r="E10" s="53">
        <v>10.6</v>
      </c>
      <c r="F10" s="53">
        <v>3.11</v>
      </c>
      <c r="G10" s="53">
        <v>43.5</v>
      </c>
      <c r="H10" s="105"/>
      <c r="M10">
        <v>6</v>
      </c>
      <c r="N10">
        <v>2015</v>
      </c>
      <c r="O10">
        <v>46.3</v>
      </c>
      <c r="P10">
        <v>2.68</v>
      </c>
      <c r="Q10">
        <v>10.6</v>
      </c>
      <c r="R10">
        <v>3.11</v>
      </c>
      <c r="S10">
        <v>43.5</v>
      </c>
    </row>
    <row r="11" spans="1:19" x14ac:dyDescent="0.35">
      <c r="A11" s="1"/>
      <c r="B11" s="51">
        <v>2016</v>
      </c>
      <c r="C11" s="55">
        <v>44.8</v>
      </c>
      <c r="D11" s="55">
        <v>2.78</v>
      </c>
      <c r="E11" s="55">
        <v>12</v>
      </c>
      <c r="F11" s="55">
        <v>3.59</v>
      </c>
      <c r="G11" s="55">
        <v>40.4</v>
      </c>
      <c r="H11" s="105"/>
      <c r="M11">
        <v>7</v>
      </c>
      <c r="N11">
        <v>2016</v>
      </c>
      <c r="O11">
        <v>44.8</v>
      </c>
      <c r="P11">
        <v>2.78</v>
      </c>
      <c r="Q11">
        <v>12</v>
      </c>
      <c r="R11">
        <v>3.59</v>
      </c>
      <c r="S11">
        <v>40.4</v>
      </c>
    </row>
    <row r="12" spans="1:19" x14ac:dyDescent="0.35">
      <c r="A12" s="1"/>
      <c r="B12" s="1"/>
      <c r="C12" s="1"/>
      <c r="D12" s="1"/>
      <c r="E12" s="1"/>
      <c r="F12" s="1"/>
      <c r="G12" s="1"/>
      <c r="H12" s="1"/>
    </row>
    <row r="13" spans="1:19" x14ac:dyDescent="0.35">
      <c r="A13" s="1"/>
      <c r="B13" s="1"/>
      <c r="C13" s="1"/>
      <c r="D13" s="1"/>
      <c r="E13" s="1"/>
      <c r="F13" s="1"/>
      <c r="G13" s="1"/>
      <c r="H13" s="1"/>
    </row>
    <row r="15" spans="1:19" x14ac:dyDescent="0.35">
      <c r="A15" t="s">
        <v>61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1" zoomScale="175" zoomScaleNormal="175" workbookViewId="0">
      <selection activeCell="W8" sqref="W8"/>
    </sheetView>
  </sheetViews>
  <sheetFormatPr baseColWidth="10" defaultRowHeight="14.2" x14ac:dyDescent="0.35"/>
  <cols>
    <col min="2" max="2" width="17.19921875" bestFit="1" customWidth="1"/>
    <col min="11" max="11" width="17.19921875" customWidth="1"/>
    <col min="12" max="21" width="6.69921875" customWidth="1"/>
  </cols>
  <sheetData>
    <row r="1" spans="1:2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2.6" x14ac:dyDescent="0.35">
      <c r="A2" s="1"/>
      <c r="B2" s="47" t="s">
        <v>28</v>
      </c>
      <c r="C2" s="57" t="s">
        <v>38</v>
      </c>
      <c r="D2" s="58" t="s">
        <v>39</v>
      </c>
      <c r="E2" s="59" t="s">
        <v>29</v>
      </c>
      <c r="F2" s="60" t="s">
        <v>30</v>
      </c>
      <c r="G2" s="61" t="s">
        <v>40</v>
      </c>
      <c r="H2" s="1"/>
      <c r="I2" s="1"/>
      <c r="J2" s="1"/>
      <c r="K2" s="64" t="s">
        <v>28</v>
      </c>
      <c r="L2" s="107" t="s">
        <v>38</v>
      </c>
      <c r="M2" s="108"/>
      <c r="N2" s="114" t="s">
        <v>39</v>
      </c>
      <c r="O2" s="115"/>
      <c r="P2" s="116" t="s">
        <v>29</v>
      </c>
      <c r="Q2" s="117"/>
      <c r="R2" s="118" t="s">
        <v>30</v>
      </c>
      <c r="S2" s="119"/>
      <c r="T2" s="120" t="s">
        <v>40</v>
      </c>
      <c r="U2" s="121"/>
      <c r="V2" s="1"/>
    </row>
    <row r="3" spans="1:22" x14ac:dyDescent="0.35">
      <c r="A3" s="1"/>
      <c r="B3" s="77"/>
      <c r="C3" s="78" t="s">
        <v>31</v>
      </c>
      <c r="D3" s="79" t="s">
        <v>31</v>
      </c>
      <c r="E3" s="80" t="s">
        <v>31</v>
      </c>
      <c r="F3" s="81" t="s">
        <v>31</v>
      </c>
      <c r="G3" s="82" t="s">
        <v>31</v>
      </c>
      <c r="H3" s="1"/>
      <c r="I3" s="1"/>
      <c r="J3" s="1"/>
      <c r="K3" s="77"/>
      <c r="L3" s="106" t="s">
        <v>31</v>
      </c>
      <c r="M3" s="113" t="s">
        <v>63</v>
      </c>
      <c r="N3" s="122" t="s">
        <v>31</v>
      </c>
      <c r="O3" s="123" t="s">
        <v>63</v>
      </c>
      <c r="P3" s="124" t="s">
        <v>31</v>
      </c>
      <c r="Q3" s="125" t="s">
        <v>63</v>
      </c>
      <c r="R3" s="126" t="s">
        <v>31</v>
      </c>
      <c r="S3" s="127" t="s">
        <v>63</v>
      </c>
      <c r="T3" s="128" t="s">
        <v>31</v>
      </c>
      <c r="U3" s="129" t="s">
        <v>63</v>
      </c>
      <c r="V3" s="1"/>
    </row>
    <row r="4" spans="1:22" x14ac:dyDescent="0.35">
      <c r="A4" s="1"/>
      <c r="B4" s="74" t="s">
        <v>41</v>
      </c>
      <c r="C4" s="84">
        <v>23.4</v>
      </c>
      <c r="D4" s="84">
        <v>1.343</v>
      </c>
      <c r="E4" s="84">
        <v>3.1</v>
      </c>
      <c r="F4" s="84">
        <v>1.6</v>
      </c>
      <c r="G4" s="85">
        <v>27.36</v>
      </c>
      <c r="H4" s="1"/>
      <c r="I4" s="1"/>
      <c r="J4" s="1"/>
      <c r="K4" s="74" t="s">
        <v>41</v>
      </c>
      <c r="L4" s="130">
        <f>C4</f>
        <v>23.4</v>
      </c>
      <c r="M4" s="109">
        <f>L4+L5</f>
        <v>44.599999999999994</v>
      </c>
      <c r="N4" s="131">
        <f>D4</f>
        <v>1.343</v>
      </c>
      <c r="O4" s="132">
        <f>N4+N5</f>
        <v>2.085</v>
      </c>
      <c r="P4" s="131">
        <f t="shared" ref="P4:P16" si="0">E4</f>
        <v>3.1</v>
      </c>
      <c r="Q4" s="132">
        <f>P4+P5</f>
        <v>13.879999999999999</v>
      </c>
      <c r="R4" s="131">
        <f t="shared" ref="R4:R16" si="1">F4</f>
        <v>1.6</v>
      </c>
      <c r="S4" s="132">
        <f>R4+R5</f>
        <v>3.79</v>
      </c>
      <c r="T4" s="131">
        <f t="shared" ref="T4:T16" si="2">G4</f>
        <v>27.36</v>
      </c>
      <c r="U4" s="132">
        <f>T4+T5</f>
        <v>39.19</v>
      </c>
      <c r="V4" s="1"/>
    </row>
    <row r="5" spans="1:22" x14ac:dyDescent="0.35">
      <c r="A5" s="1"/>
      <c r="B5" s="56" t="s">
        <v>32</v>
      </c>
      <c r="C5" s="83">
        <v>21.2</v>
      </c>
      <c r="D5" s="83">
        <v>0.74199999999999999</v>
      </c>
      <c r="E5" s="83">
        <v>10.78</v>
      </c>
      <c r="F5" s="83">
        <v>2.19</v>
      </c>
      <c r="G5" s="86">
        <v>11.83</v>
      </c>
      <c r="H5" s="1"/>
      <c r="I5" s="1"/>
      <c r="J5" s="1"/>
      <c r="K5" s="56" t="s">
        <v>32</v>
      </c>
      <c r="L5" s="131">
        <f t="shared" ref="L5:L16" si="3">C5</f>
        <v>21.2</v>
      </c>
      <c r="M5" s="110"/>
      <c r="N5" s="131">
        <f t="shared" ref="N5:N16" si="4">D5</f>
        <v>0.74199999999999999</v>
      </c>
      <c r="O5" s="110"/>
      <c r="P5" s="131">
        <f t="shared" si="0"/>
        <v>10.78</v>
      </c>
      <c r="Q5" s="110"/>
      <c r="R5" s="131">
        <f t="shared" si="1"/>
        <v>2.19</v>
      </c>
      <c r="S5" s="110"/>
      <c r="T5" s="131">
        <f t="shared" si="2"/>
        <v>11.83</v>
      </c>
      <c r="U5" s="110"/>
      <c r="V5" s="1"/>
    </row>
    <row r="6" spans="1:22" x14ac:dyDescent="0.35">
      <c r="A6" s="1"/>
      <c r="B6" s="91" t="s">
        <v>42</v>
      </c>
      <c r="C6" s="87">
        <v>22.6</v>
      </c>
      <c r="D6" s="87">
        <v>1.298</v>
      </c>
      <c r="E6" s="87">
        <v>3.58</v>
      </c>
      <c r="F6" s="87">
        <v>1.59</v>
      </c>
      <c r="G6" s="88">
        <v>28.45</v>
      </c>
      <c r="H6" s="1"/>
      <c r="I6" s="1"/>
      <c r="J6" s="1"/>
      <c r="K6" s="91" t="s">
        <v>42</v>
      </c>
      <c r="L6" s="133">
        <f t="shared" si="3"/>
        <v>22.6</v>
      </c>
      <c r="M6" s="111">
        <f>L6+L7</f>
        <v>44</v>
      </c>
      <c r="N6" s="133">
        <f t="shared" si="4"/>
        <v>1.298</v>
      </c>
      <c r="O6" s="111">
        <f>N6+N7</f>
        <v>2.0830000000000002</v>
      </c>
      <c r="P6" s="133">
        <f t="shared" si="0"/>
        <v>3.58</v>
      </c>
      <c r="Q6" s="111">
        <f>P6+P7</f>
        <v>13.67</v>
      </c>
      <c r="R6" s="133">
        <f t="shared" si="1"/>
        <v>1.59</v>
      </c>
      <c r="S6" s="111">
        <f>R6+R7</f>
        <v>3.6100000000000003</v>
      </c>
      <c r="T6" s="133">
        <f t="shared" si="2"/>
        <v>28.45</v>
      </c>
      <c r="U6" s="111">
        <f>T6+T7</f>
        <v>41.82</v>
      </c>
      <c r="V6" s="1"/>
    </row>
    <row r="7" spans="1:22" x14ac:dyDescent="0.35">
      <c r="A7" s="1"/>
      <c r="B7" s="75" t="s">
        <v>33</v>
      </c>
      <c r="C7" s="89">
        <v>21.4</v>
      </c>
      <c r="D7" s="89">
        <v>0.78500000000000003</v>
      </c>
      <c r="E7" s="89">
        <v>10.09</v>
      </c>
      <c r="F7" s="89">
        <v>2.02</v>
      </c>
      <c r="G7" s="90">
        <v>13.37</v>
      </c>
      <c r="H7" s="1"/>
      <c r="I7" s="1"/>
      <c r="J7" s="1"/>
      <c r="K7" s="75" t="s">
        <v>33</v>
      </c>
      <c r="L7" s="134">
        <f t="shared" si="3"/>
        <v>21.4</v>
      </c>
      <c r="M7" s="112"/>
      <c r="N7" s="134">
        <f t="shared" si="4"/>
        <v>0.78500000000000003</v>
      </c>
      <c r="O7" s="112"/>
      <c r="P7" s="134">
        <f t="shared" si="0"/>
        <v>10.09</v>
      </c>
      <c r="Q7" s="112"/>
      <c r="R7" s="134">
        <f t="shared" si="1"/>
        <v>2.02</v>
      </c>
      <c r="S7" s="112"/>
      <c r="T7" s="134">
        <f t="shared" si="2"/>
        <v>13.37</v>
      </c>
      <c r="U7" s="112"/>
      <c r="V7" s="1"/>
    </row>
    <row r="8" spans="1:22" x14ac:dyDescent="0.35">
      <c r="A8" s="1"/>
      <c r="B8" s="74" t="s">
        <v>43</v>
      </c>
      <c r="C8" s="84">
        <v>23.9</v>
      </c>
      <c r="D8" s="84">
        <v>1.603</v>
      </c>
      <c r="E8" s="84">
        <v>2.1</v>
      </c>
      <c r="F8" s="84">
        <v>1.2</v>
      </c>
      <c r="G8" s="85">
        <v>29.32</v>
      </c>
      <c r="H8" s="1"/>
      <c r="I8" s="1"/>
      <c r="J8" s="1"/>
      <c r="K8" s="74" t="s">
        <v>43</v>
      </c>
      <c r="L8" s="130">
        <f t="shared" si="3"/>
        <v>23.9</v>
      </c>
      <c r="M8" s="109">
        <f>L8+L9</f>
        <v>46.5</v>
      </c>
      <c r="N8" s="130">
        <f t="shared" si="4"/>
        <v>1.603</v>
      </c>
      <c r="O8" s="109">
        <f>N8+N9</f>
        <v>2.331</v>
      </c>
      <c r="P8" s="130">
        <f t="shared" si="0"/>
        <v>2.1</v>
      </c>
      <c r="Q8" s="109">
        <f>P8+P9</f>
        <v>11.1</v>
      </c>
      <c r="R8" s="130">
        <f t="shared" si="1"/>
        <v>1.2</v>
      </c>
      <c r="S8" s="109">
        <f>R8+R9</f>
        <v>3.09</v>
      </c>
      <c r="T8" s="130">
        <f t="shared" si="2"/>
        <v>29.32</v>
      </c>
      <c r="U8" s="109">
        <f>T8+T9</f>
        <v>40.75</v>
      </c>
      <c r="V8" s="1"/>
    </row>
    <row r="9" spans="1:22" x14ac:dyDescent="0.35">
      <c r="A9" s="1"/>
      <c r="B9" s="56" t="s">
        <v>34</v>
      </c>
      <c r="C9" s="83">
        <v>22.6</v>
      </c>
      <c r="D9" s="83">
        <v>0.72799999999999998</v>
      </c>
      <c r="E9" s="83">
        <v>9</v>
      </c>
      <c r="F9" s="83">
        <v>1.89</v>
      </c>
      <c r="G9" s="86">
        <v>11.43</v>
      </c>
      <c r="H9" s="1"/>
      <c r="I9" s="1"/>
      <c r="J9" s="1"/>
      <c r="K9" s="56" t="s">
        <v>34</v>
      </c>
      <c r="L9" s="131">
        <f t="shared" si="3"/>
        <v>22.6</v>
      </c>
      <c r="M9" s="110"/>
      <c r="N9" s="131">
        <f t="shared" si="4"/>
        <v>0.72799999999999998</v>
      </c>
      <c r="O9" s="110"/>
      <c r="P9" s="131">
        <f t="shared" si="0"/>
        <v>9</v>
      </c>
      <c r="Q9" s="110"/>
      <c r="R9" s="131">
        <f t="shared" si="1"/>
        <v>1.89</v>
      </c>
      <c r="S9" s="110"/>
      <c r="T9" s="131">
        <f t="shared" si="2"/>
        <v>11.43</v>
      </c>
      <c r="U9" s="110"/>
      <c r="V9" s="1"/>
    </row>
    <row r="10" spans="1:22" x14ac:dyDescent="0.35">
      <c r="A10" s="1"/>
      <c r="B10" s="91" t="s">
        <v>44</v>
      </c>
      <c r="C10" s="87">
        <v>23.9</v>
      </c>
      <c r="D10" s="87">
        <v>1.5469999999999999</v>
      </c>
      <c r="E10" s="87">
        <v>2.46</v>
      </c>
      <c r="F10" s="87">
        <v>1.05</v>
      </c>
      <c r="G10" s="88">
        <v>27.89</v>
      </c>
      <c r="H10" s="1"/>
      <c r="I10" s="1"/>
      <c r="J10" s="1"/>
      <c r="K10" s="91" t="s">
        <v>44</v>
      </c>
      <c r="L10" s="133">
        <f t="shared" si="3"/>
        <v>23.9</v>
      </c>
      <c r="M10" s="111">
        <f>L10+L11</f>
        <v>45.9</v>
      </c>
      <c r="N10" s="133">
        <f t="shared" si="4"/>
        <v>1.5469999999999999</v>
      </c>
      <c r="O10" s="111">
        <f>N10+N11</f>
        <v>2.3340000000000001</v>
      </c>
      <c r="P10" s="133">
        <f t="shared" si="0"/>
        <v>2.46</v>
      </c>
      <c r="Q10" s="111">
        <f>P10+P11</f>
        <v>11.370000000000001</v>
      </c>
      <c r="R10" s="133">
        <f t="shared" si="1"/>
        <v>1.05</v>
      </c>
      <c r="S10" s="111">
        <f>R10+R11</f>
        <v>3.05</v>
      </c>
      <c r="T10" s="133">
        <f t="shared" si="2"/>
        <v>27.89</v>
      </c>
      <c r="U10" s="111">
        <f>T10+T11</f>
        <v>40.19</v>
      </c>
      <c r="V10" s="1"/>
    </row>
    <row r="11" spans="1:22" x14ac:dyDescent="0.35">
      <c r="A11" s="1"/>
      <c r="B11" s="75" t="s">
        <v>35</v>
      </c>
      <c r="C11" s="89">
        <v>22</v>
      </c>
      <c r="D11" s="89">
        <v>0.78700000000000003</v>
      </c>
      <c r="E11" s="89">
        <v>8.91</v>
      </c>
      <c r="F11" s="89">
        <v>2</v>
      </c>
      <c r="G11" s="90">
        <v>12.3</v>
      </c>
      <c r="H11" s="1"/>
      <c r="I11" s="1"/>
      <c r="J11" s="1"/>
      <c r="K11" s="75" t="s">
        <v>35</v>
      </c>
      <c r="L11" s="134">
        <f t="shared" si="3"/>
        <v>22</v>
      </c>
      <c r="M11" s="112"/>
      <c r="N11" s="134">
        <f t="shared" si="4"/>
        <v>0.78700000000000003</v>
      </c>
      <c r="O11" s="112"/>
      <c r="P11" s="134">
        <f t="shared" si="0"/>
        <v>8.91</v>
      </c>
      <c r="Q11" s="112"/>
      <c r="R11" s="134">
        <f t="shared" si="1"/>
        <v>2</v>
      </c>
      <c r="S11" s="112"/>
      <c r="T11" s="134">
        <f t="shared" si="2"/>
        <v>12.3</v>
      </c>
      <c r="U11" s="112"/>
      <c r="V11" s="1"/>
    </row>
    <row r="12" spans="1:22" x14ac:dyDescent="0.35">
      <c r="A12" s="1"/>
      <c r="B12" s="74" t="s">
        <v>45</v>
      </c>
      <c r="C12" s="84">
        <v>23.8</v>
      </c>
      <c r="D12" s="84">
        <v>1.6419999999999999</v>
      </c>
      <c r="E12" s="84">
        <v>2.12</v>
      </c>
      <c r="F12" s="84">
        <v>1.1100000000000001</v>
      </c>
      <c r="G12" s="85">
        <v>27.7</v>
      </c>
      <c r="H12" s="1"/>
      <c r="I12" s="1"/>
      <c r="J12" s="1"/>
      <c r="K12" s="74" t="s">
        <v>45</v>
      </c>
      <c r="L12" s="130">
        <f t="shared" si="3"/>
        <v>23.8</v>
      </c>
      <c r="M12" s="109">
        <f>L12+L13</f>
        <v>46.5</v>
      </c>
      <c r="N12" s="130">
        <f t="shared" si="4"/>
        <v>1.6419999999999999</v>
      </c>
      <c r="O12" s="109">
        <f>N12+N13</f>
        <v>2.4279999999999999</v>
      </c>
      <c r="P12" s="130">
        <f t="shared" si="0"/>
        <v>2.12</v>
      </c>
      <c r="Q12" s="109">
        <f>P12+P13</f>
        <v>10.29</v>
      </c>
      <c r="R12" s="130">
        <f t="shared" si="1"/>
        <v>1.1100000000000001</v>
      </c>
      <c r="S12" s="109">
        <f>R12+R13</f>
        <v>2.97</v>
      </c>
      <c r="T12" s="130">
        <f t="shared" si="2"/>
        <v>27.7</v>
      </c>
      <c r="U12" s="109">
        <f>T12+T13</f>
        <v>40.08</v>
      </c>
      <c r="V12" s="1"/>
    </row>
    <row r="13" spans="1:22" x14ac:dyDescent="0.35">
      <c r="B13" s="56" t="s">
        <v>36</v>
      </c>
      <c r="C13" s="83">
        <v>22.7</v>
      </c>
      <c r="D13" s="83">
        <v>0.78600000000000003</v>
      </c>
      <c r="E13" s="83">
        <v>8.17</v>
      </c>
      <c r="F13" s="83">
        <v>1.86</v>
      </c>
      <c r="G13" s="86">
        <v>12.38</v>
      </c>
      <c r="H13" s="1"/>
      <c r="I13" s="1"/>
      <c r="K13" s="56" t="s">
        <v>36</v>
      </c>
      <c r="L13" s="131">
        <f t="shared" si="3"/>
        <v>22.7</v>
      </c>
      <c r="M13" s="110"/>
      <c r="N13" s="131">
        <f t="shared" si="4"/>
        <v>0.78600000000000003</v>
      </c>
      <c r="O13" s="110"/>
      <c r="P13" s="131">
        <f t="shared" si="0"/>
        <v>8.17</v>
      </c>
      <c r="Q13" s="110"/>
      <c r="R13" s="131">
        <f t="shared" si="1"/>
        <v>1.86</v>
      </c>
      <c r="S13" s="110"/>
      <c r="T13" s="131">
        <f t="shared" si="2"/>
        <v>12.38</v>
      </c>
      <c r="U13" s="110"/>
      <c r="V13" s="1"/>
    </row>
    <row r="14" spans="1:22" x14ac:dyDescent="0.35">
      <c r="A14" s="1"/>
      <c r="B14" s="91" t="s">
        <v>46</v>
      </c>
      <c r="C14" s="87">
        <v>23.9</v>
      </c>
      <c r="D14" s="87">
        <v>1.825</v>
      </c>
      <c r="E14" s="87">
        <v>2.0099999999999998</v>
      </c>
      <c r="F14" s="87">
        <v>1.26</v>
      </c>
      <c r="G14" s="88">
        <v>29.87</v>
      </c>
      <c r="H14" s="1"/>
      <c r="I14" s="1"/>
      <c r="J14" s="1"/>
      <c r="K14" s="91" t="s">
        <v>46</v>
      </c>
      <c r="L14" s="133">
        <f t="shared" si="3"/>
        <v>23.9</v>
      </c>
      <c r="M14" s="111">
        <f>L14+L15</f>
        <v>45.4</v>
      </c>
      <c r="N14" s="133">
        <f t="shared" si="4"/>
        <v>1.825</v>
      </c>
      <c r="O14" s="111">
        <f>N14+N15</f>
        <v>2.6789999999999998</v>
      </c>
      <c r="P14" s="133">
        <f t="shared" si="0"/>
        <v>2.0099999999999998</v>
      </c>
      <c r="Q14" s="111">
        <f>P14+P15</f>
        <v>11.27</v>
      </c>
      <c r="R14" s="133">
        <f t="shared" si="1"/>
        <v>1.26</v>
      </c>
      <c r="S14" s="111">
        <f>R14+R15</f>
        <v>3.24</v>
      </c>
      <c r="T14" s="133">
        <f t="shared" si="2"/>
        <v>29.87</v>
      </c>
      <c r="U14" s="111">
        <f>T14+T15</f>
        <v>42.65</v>
      </c>
      <c r="V14" s="1"/>
    </row>
    <row r="15" spans="1:22" x14ac:dyDescent="0.35">
      <c r="A15" s="1"/>
      <c r="B15" s="75" t="s">
        <v>37</v>
      </c>
      <c r="C15" s="89">
        <v>21.5</v>
      </c>
      <c r="D15" s="89">
        <v>0.85399999999999998</v>
      </c>
      <c r="E15" s="89">
        <v>9.26</v>
      </c>
      <c r="F15" s="89">
        <v>1.98</v>
      </c>
      <c r="G15" s="90">
        <v>12.78</v>
      </c>
      <c r="H15" s="1"/>
      <c r="I15" s="1"/>
      <c r="J15" s="1"/>
      <c r="K15" s="75" t="s">
        <v>37</v>
      </c>
      <c r="L15" s="134">
        <f t="shared" si="3"/>
        <v>21.5</v>
      </c>
      <c r="M15" s="112"/>
      <c r="N15" s="134">
        <f t="shared" si="4"/>
        <v>0.85399999999999998</v>
      </c>
      <c r="O15" s="112"/>
      <c r="P15" s="134">
        <f t="shared" si="0"/>
        <v>9.26</v>
      </c>
      <c r="Q15" s="112"/>
      <c r="R15" s="134">
        <f t="shared" si="1"/>
        <v>1.98</v>
      </c>
      <c r="S15" s="112"/>
      <c r="T15" s="134">
        <f t="shared" si="2"/>
        <v>12.78</v>
      </c>
      <c r="U15" s="112"/>
      <c r="V15" s="1"/>
    </row>
    <row r="16" spans="1:22" x14ac:dyDescent="0.35">
      <c r="A16" s="1"/>
      <c r="B16" s="76" t="s">
        <v>47</v>
      </c>
      <c r="C16" s="92">
        <v>23.8</v>
      </c>
      <c r="D16" s="92">
        <v>1.9790000000000001</v>
      </c>
      <c r="E16" s="92">
        <v>1.91</v>
      </c>
      <c r="F16" s="92">
        <v>1.45</v>
      </c>
      <c r="G16" s="93">
        <v>28.59</v>
      </c>
      <c r="H16" s="1"/>
      <c r="I16" s="1"/>
      <c r="J16" s="1"/>
      <c r="K16" s="76" t="s">
        <v>47</v>
      </c>
      <c r="L16" s="135">
        <f t="shared" si="3"/>
        <v>23.8</v>
      </c>
      <c r="M16" s="136"/>
      <c r="N16" s="135">
        <f t="shared" si="4"/>
        <v>1.9790000000000001</v>
      </c>
      <c r="O16" s="136"/>
      <c r="P16" s="135">
        <f t="shared" si="0"/>
        <v>1.91</v>
      </c>
      <c r="Q16" s="136"/>
      <c r="R16" s="135">
        <f t="shared" si="1"/>
        <v>1.45</v>
      </c>
      <c r="S16" s="136"/>
      <c r="T16" s="135">
        <f t="shared" si="2"/>
        <v>28.59</v>
      </c>
      <c r="U16" s="136"/>
      <c r="V16" s="1"/>
    </row>
    <row r="17" spans="1:2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s="1"/>
      <c r="H19" s="1"/>
      <c r="I19" s="1"/>
    </row>
    <row r="20" spans="1:22" x14ac:dyDescent="0.35">
      <c r="A20" s="1"/>
      <c r="H20" s="1"/>
      <c r="I20" s="1"/>
    </row>
    <row r="22" spans="1:22" x14ac:dyDescent="0.35">
      <c r="A22" t="s">
        <v>61</v>
      </c>
    </row>
  </sheetData>
  <mergeCells count="35">
    <mergeCell ref="U8:U9"/>
    <mergeCell ref="U10:U11"/>
    <mergeCell ref="U12:U13"/>
    <mergeCell ref="U14:U15"/>
    <mergeCell ref="N2:O2"/>
    <mergeCell ref="P2:Q2"/>
    <mergeCell ref="R2:S2"/>
    <mergeCell ref="T2:U2"/>
    <mergeCell ref="U4:U5"/>
    <mergeCell ref="U6:U7"/>
    <mergeCell ref="S4:S5"/>
    <mergeCell ref="S6:S7"/>
    <mergeCell ref="S8:S9"/>
    <mergeCell ref="S10:S11"/>
    <mergeCell ref="S12:S13"/>
    <mergeCell ref="S14:S15"/>
    <mergeCell ref="O12:O13"/>
    <mergeCell ref="O14:O15"/>
    <mergeCell ref="Q4:Q5"/>
    <mergeCell ref="Q6:Q7"/>
    <mergeCell ref="Q8:Q9"/>
    <mergeCell ref="Q10:Q11"/>
    <mergeCell ref="Q12:Q13"/>
    <mergeCell ref="Q14:Q15"/>
    <mergeCell ref="M12:M13"/>
    <mergeCell ref="M14:M15"/>
    <mergeCell ref="O4:O5"/>
    <mergeCell ref="O6:O7"/>
    <mergeCell ref="O8:O9"/>
    <mergeCell ref="O10:O11"/>
    <mergeCell ref="L2:M2"/>
    <mergeCell ref="M4:M5"/>
    <mergeCell ref="M6:M7"/>
    <mergeCell ref="M8:M9"/>
    <mergeCell ref="M10:M1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SG_ProfileKalenderjahre</vt:lpstr>
      <vt:lpstr>SG_ProfileHydrologischeJahr</vt:lpstr>
      <vt:lpstr>Strompreise</vt:lpstr>
      <vt:lpstr>NumberExportHours</vt:lpstr>
      <vt:lpstr>PV_ProfileKalenderjahre</vt:lpstr>
      <vt:lpstr>PV_ProfileHydrologischeJahr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Rüdisüli, Martin</dc:creator>
  <cp:lastModifiedBy>Teske, Sinan Levent</cp:lastModifiedBy>
  <dcterms:created xsi:type="dcterms:W3CDTF">2017-11-03T12:26:35Z</dcterms:created>
  <dcterms:modified xsi:type="dcterms:W3CDTF">2017-11-13T08:17:15Z</dcterms:modified>
</cp:coreProperties>
</file>