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nh\Desktop\Soccer Analysis\"/>
    </mc:Choice>
  </mc:AlternateContent>
  <xr:revisionPtr revIDLastSave="0" documentId="13_ncr:1_{1E2B8E01-0DD1-4234-915C-B1CEB3F49B3A}" xr6:coauthVersionLast="46" xr6:coauthVersionMax="46" xr10:uidLastSave="{00000000-0000-0000-0000-000000000000}"/>
  <bookViews>
    <workbookView xWindow="28680" yWindow="-120" windowWidth="29040" windowHeight="15840" activeTab="1" xr2:uid="{51549586-BAB4-4AD4-B1D8-049727766590}"/>
  </bookViews>
  <sheets>
    <sheet name="Summary and Poisson" sheetId="1" r:id="rId1"/>
    <sheet name="Winning Odds (side stuff)" sheetId="5" r:id="rId2"/>
    <sheet name="Simple Stats" sheetId="3" r:id="rId3"/>
    <sheet name="Background Data" sheetId="2" r:id="rId4"/>
  </sheets>
  <definedNames>
    <definedName name="_xlnm._FilterDatabase" localSheetId="2" hidden="1">'Simple Stats'!$D$3:$P$23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5" l="1"/>
  <c r="J20" i="5"/>
  <c r="I20" i="5"/>
  <c r="H20" i="5"/>
  <c r="G20" i="5"/>
  <c r="F20" i="5"/>
  <c r="E20" i="5"/>
  <c r="K19" i="5"/>
  <c r="J19" i="5"/>
  <c r="I19" i="5"/>
  <c r="H19" i="5"/>
  <c r="G19" i="5"/>
  <c r="F19" i="5"/>
  <c r="E19" i="5"/>
  <c r="K18" i="5"/>
  <c r="J18" i="5"/>
  <c r="I18" i="5"/>
  <c r="H18" i="5"/>
  <c r="G18" i="5"/>
  <c r="F18" i="5"/>
  <c r="E18" i="5"/>
  <c r="K17" i="5"/>
  <c r="J17" i="5"/>
  <c r="I17" i="5"/>
  <c r="H17" i="5"/>
  <c r="G17" i="5"/>
  <c r="F17" i="5"/>
  <c r="E17" i="5"/>
  <c r="D23" i="5" s="1"/>
  <c r="K16" i="5"/>
  <c r="J16" i="5"/>
  <c r="I16" i="5"/>
  <c r="H16" i="5"/>
  <c r="G16" i="5"/>
  <c r="F16" i="5"/>
  <c r="E16" i="5"/>
  <c r="K15" i="5"/>
  <c r="J15" i="5"/>
  <c r="I15" i="5"/>
  <c r="H15" i="5"/>
  <c r="G15" i="5"/>
  <c r="F15" i="5"/>
  <c r="E15" i="5"/>
  <c r="K14" i="5"/>
  <c r="J14" i="5"/>
  <c r="I14" i="5"/>
  <c r="H14" i="5"/>
  <c r="G14" i="5"/>
  <c r="F14" i="5"/>
  <c r="D24" i="5" s="1"/>
  <c r="E14" i="5"/>
  <c r="G4" i="5"/>
  <c r="G5" i="5"/>
  <c r="G6" i="5"/>
  <c r="G7" i="5"/>
  <c r="G8" i="5"/>
  <c r="G9" i="5"/>
  <c r="G3" i="5"/>
  <c r="F4" i="5"/>
  <c r="F5" i="5"/>
  <c r="F6" i="5"/>
  <c r="F7" i="5"/>
  <c r="F8" i="5"/>
  <c r="F9" i="5"/>
  <c r="F3" i="5"/>
  <c r="D25" i="5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S14" i="1"/>
  <c r="R14" i="1"/>
  <c r="Q14" i="1"/>
  <c r="P14" i="1"/>
  <c r="O14" i="1"/>
  <c r="N14" i="1"/>
  <c r="M14" i="1"/>
  <c r="I20" i="1"/>
  <c r="M4" i="1"/>
  <c r="M5" i="1"/>
  <c r="M6" i="1"/>
  <c r="M7" i="1"/>
  <c r="M8" i="1"/>
  <c r="M9" i="1"/>
  <c r="M3" i="1"/>
  <c r="I21" i="1"/>
  <c r="E21" i="1"/>
  <c r="E19" i="1"/>
  <c r="I18" i="1" s="1"/>
  <c r="D10" i="1" s="1"/>
  <c r="D21" i="1"/>
  <c r="D19" i="1"/>
  <c r="E20" i="1"/>
  <c r="E18" i="1"/>
  <c r="D20" i="1"/>
  <c r="D18" i="1"/>
  <c r="D17" i="1"/>
  <c r="I17" i="1" s="1"/>
  <c r="E17" i="1"/>
  <c r="N22" i="3"/>
  <c r="N23" i="3" s="1"/>
  <c r="O22" i="3"/>
  <c r="O23" i="3" s="1"/>
  <c r="P22" i="3"/>
  <c r="P23" i="3" s="1"/>
  <c r="K22" i="3"/>
  <c r="K23" i="3" s="1"/>
  <c r="L22" i="3"/>
  <c r="L23" i="3" s="1"/>
  <c r="M22" i="3"/>
  <c r="M23" i="3" s="1"/>
  <c r="I19" i="1"/>
  <c r="E11" i="1" s="1"/>
  <c r="E16" i="1"/>
  <c r="D16" i="1"/>
  <c r="F22" i="3"/>
  <c r="F23" i="3" s="1"/>
  <c r="G22" i="3"/>
  <c r="G23" i="3" s="1"/>
  <c r="H22" i="3"/>
  <c r="H23" i="3" s="1"/>
  <c r="I22" i="3"/>
  <c r="I23" i="3" s="1"/>
  <c r="J22" i="3"/>
  <c r="J23" i="3" s="1"/>
  <c r="E22" i="3"/>
  <c r="E23" i="3" s="1"/>
  <c r="L4" i="1" l="1"/>
  <c r="L8" i="1"/>
  <c r="L5" i="1"/>
  <c r="L9" i="1"/>
  <c r="L7" i="1"/>
  <c r="L6" i="1"/>
  <c r="L3" i="1"/>
  <c r="I16" i="1"/>
  <c r="D4" i="1" s="1"/>
  <c r="E10" i="1"/>
  <c r="H10" i="1" s="1"/>
  <c r="E7" i="1"/>
  <c r="E4" i="1"/>
  <c r="E5" i="1"/>
  <c r="E6" i="1"/>
  <c r="H6" i="1" s="1"/>
  <c r="E9" i="1"/>
  <c r="D5" i="1"/>
  <c r="E8" i="1"/>
  <c r="D9" i="1"/>
  <c r="D8" i="1"/>
  <c r="D11" i="1"/>
  <c r="G11" i="1" s="1"/>
  <c r="G10" i="1" l="1"/>
  <c r="G8" i="1"/>
  <c r="H9" i="1"/>
  <c r="H5" i="1"/>
  <c r="G9" i="1"/>
  <c r="D6" i="1"/>
  <c r="G6" i="1" s="1"/>
  <c r="H4" i="1"/>
  <c r="H8" i="1"/>
  <c r="D7" i="1"/>
  <c r="H7" i="1"/>
  <c r="H11" i="1"/>
  <c r="G7" i="1" l="1"/>
  <c r="G4" i="1"/>
  <c r="G5" i="1"/>
</calcChain>
</file>

<file path=xl/sharedStrings.xml><?xml version="1.0" encoding="utf-8"?>
<sst xmlns="http://schemas.openxmlformats.org/spreadsheetml/2006/main" count="131" uniqueCount="59">
  <si>
    <t>Scored Goals</t>
  </si>
  <si>
    <t>Bayern Munich</t>
  </si>
  <si>
    <t>Attack Strength</t>
  </si>
  <si>
    <t>Defense Strength</t>
  </si>
  <si>
    <t>Wolfsburg</t>
  </si>
  <si>
    <t>Werder Bremen</t>
  </si>
  <si>
    <t>Union Berlin</t>
  </si>
  <si>
    <t>Schalke 04</t>
  </si>
  <si>
    <t>RB Leipzig</t>
  </si>
  <si>
    <t>Paderborn</t>
  </si>
  <si>
    <t>M'gladbach</t>
  </si>
  <si>
    <t>Mainz</t>
  </si>
  <si>
    <t>Leverkusen</t>
  </si>
  <si>
    <t>Hoffenheim</t>
  </si>
  <si>
    <t>Hertha</t>
  </si>
  <si>
    <t>Freiburg</t>
  </si>
  <si>
    <t>Fortuna Dusseldorf</t>
  </si>
  <si>
    <t>FC Koln</t>
  </si>
  <si>
    <t>Ein Frankfurt</t>
  </si>
  <si>
    <t>Dortmund</t>
  </si>
  <si>
    <t>Augsburg</t>
  </si>
  <si>
    <t>FTHG</t>
  </si>
  <si>
    <t>SHHG</t>
  </si>
  <si>
    <t>HTHG</t>
  </si>
  <si>
    <t>SHAG</t>
  </si>
  <si>
    <t>HTAG</t>
  </si>
  <si>
    <t>FTAG</t>
  </si>
  <si>
    <t>Home Team</t>
  </si>
  <si>
    <t>Away Team</t>
  </si>
  <si>
    <t>Team</t>
  </si>
  <si>
    <t>Borussia Dortmund</t>
  </si>
  <si>
    <t>Games Played: 14 Each (7 home and 7 away)</t>
  </si>
  <si>
    <t>First Half</t>
  </si>
  <si>
    <t>Second Half</t>
  </si>
  <si>
    <t>Total Games in Season: 252 (126 home and 126 away)</t>
  </si>
  <si>
    <t>League Total</t>
  </si>
  <si>
    <t>League Average</t>
  </si>
  <si>
    <t>Half Time Home Goals</t>
  </si>
  <si>
    <t>Second Half Home Goals</t>
  </si>
  <si>
    <t>Full Time Home Goals</t>
  </si>
  <si>
    <t>Half Time Away Goals</t>
  </si>
  <si>
    <t>Second Half Away Goals</t>
  </si>
  <si>
    <t>Full Time Away Goals</t>
  </si>
  <si>
    <t>LEGEND</t>
  </si>
  <si>
    <t>SCORED</t>
  </si>
  <si>
    <t>ALLOWED</t>
  </si>
  <si>
    <t>SCORE</t>
  </si>
  <si>
    <t>Base Stat for Poisson</t>
  </si>
  <si>
    <t>Probability</t>
  </si>
  <si>
    <t>NORMALIZED PROBABILITY</t>
  </si>
  <si>
    <t>Game Table</t>
  </si>
  <si>
    <t>FULL GAME</t>
  </si>
  <si>
    <t>FINAL SCORE</t>
  </si>
  <si>
    <t>Likelihood of a Tie</t>
  </si>
  <si>
    <t>Dortmund Winning</t>
  </si>
  <si>
    <t>FC Koln Winning</t>
  </si>
  <si>
    <t>Likelihood in %</t>
  </si>
  <si>
    <t>BASE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</si>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</sst>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2" borderId="1" xfId="0" applyFill="1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10" xfId="0" applyFont="1" applyBorder="1"/>
    <xf numFmtId="0" fontId="0" fillId="0" borderId="10" xfId="0" applyBorder="1"/>
    <xf numFmtId="0" fontId="2" fillId="0" borderId="10" xfId="0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1" xfId="0" applyFont="1" applyFill="1" applyBorder="1"/>
    <xf numFmtId="0" fontId="2" fillId="4" borderId="7" xfId="0" applyFont="1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2" fillId="4" borderId="8" xfId="0" applyFont="1" applyFill="1" applyBorder="1"/>
    <xf numFmtId="0" fontId="2" fillId="4" borderId="14" xfId="0" applyFont="1" applyFill="1" applyBorder="1"/>
    <xf numFmtId="0" fontId="2" fillId="4" borderId="9" xfId="0" applyFont="1" applyFill="1" applyBorder="1"/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2" fillId="5" borderId="6" xfId="0" applyFont="1" applyFill="1" applyBorder="1"/>
    <xf numFmtId="0" fontId="2" fillId="5" borderId="1" xfId="0" applyFont="1" applyFill="1" applyBorder="1"/>
    <xf numFmtId="0" fontId="2" fillId="5" borderId="7" xfId="0" applyFont="1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7" xfId="0" applyFill="1" applyBorder="1"/>
    <xf numFmtId="0" fontId="2" fillId="5" borderId="8" xfId="0" applyFont="1" applyFill="1" applyBorder="1"/>
    <xf numFmtId="0" fontId="2" fillId="5" borderId="14" xfId="0" applyFont="1" applyFill="1" applyBorder="1"/>
    <xf numFmtId="0" fontId="2" fillId="5" borderId="9" xfId="0" applyFont="1" applyFill="1" applyBorder="1"/>
    <xf numFmtId="0" fontId="0" fillId="0" borderId="15" xfId="0" applyBorder="1"/>
    <xf numFmtId="0" fontId="2" fillId="4" borderId="16" xfId="0" applyFont="1" applyFill="1" applyBorder="1"/>
    <xf numFmtId="0" fontId="2" fillId="4" borderId="5" xfId="0" applyFont="1" applyFill="1" applyBorder="1"/>
    <xf numFmtId="0" fontId="2" fillId="4" borderId="15" xfId="0" applyFont="1" applyFill="1" applyBorder="1"/>
    <xf numFmtId="0" fontId="2" fillId="4" borderId="18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2" borderId="15" xfId="0" applyFill="1" applyBorder="1"/>
    <xf numFmtId="0" fontId="0" fillId="3" borderId="15" xfId="0" applyFill="1" applyBorder="1"/>
    <xf numFmtId="0" fontId="0" fillId="0" borderId="19" xfId="0" applyBorder="1"/>
    <xf numFmtId="0" fontId="0" fillId="0" borderId="14" xfId="0" applyBorder="1"/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0" fontId="0" fillId="0" borderId="1" xfId="1" applyNumberFormat="1" applyFont="1" applyBorder="1"/>
    <xf numFmtId="10" fontId="0" fillId="0" borderId="14" xfId="1" applyNumberFormat="1" applyFont="1" applyBorder="1"/>
    <xf numFmtId="10" fontId="0" fillId="0" borderId="19" xfId="0" applyNumberFormat="1" applyBorder="1"/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0" fillId="0" borderId="19" xfId="1" applyNumberFormat="1" applyFont="1" applyBorder="1"/>
    <xf numFmtId="10" fontId="0" fillId="0" borderId="1" xfId="0" applyNumberFormat="1" applyBorder="1"/>
    <xf numFmtId="10" fontId="0" fillId="0" borderId="14" xfId="0" applyNumberFormat="1" applyBorder="1"/>
    <xf numFmtId="0" fontId="2" fillId="0" borderId="3" xfId="0" applyFont="1" applyBorder="1" applyAlignment="1">
      <alignment horizontal="center"/>
    </xf>
    <xf numFmtId="0" fontId="0" fillId="3" borderId="19" xfId="0" applyFill="1" applyBorder="1"/>
    <xf numFmtId="0" fontId="0" fillId="2" borderId="23" xfId="0" applyFill="1" applyBorder="1"/>
    <xf numFmtId="0" fontId="0" fillId="2" borderId="24" xfId="0" applyFill="1" applyBorder="1"/>
    <xf numFmtId="0" fontId="2" fillId="0" borderId="0" xfId="0" applyFont="1"/>
    <xf numFmtId="0" fontId="4" fillId="0" borderId="0" xfId="0" applyFont="1"/>
    <xf numFmtId="0" fontId="2" fillId="2" borderId="15" xfId="0" applyFont="1" applyFill="1" applyBorder="1" applyAlignment="1">
      <alignment horizontal="center" textRotation="75"/>
    </xf>
    <xf numFmtId="0" fontId="2" fillId="2" borderId="2" xfId="0" applyFont="1" applyFill="1" applyBorder="1" applyAlignment="1">
      <alignment horizontal="center" textRotation="75"/>
    </xf>
    <xf numFmtId="0" fontId="2" fillId="2" borderId="19" xfId="0" applyFont="1" applyFill="1" applyBorder="1" applyAlignment="1">
      <alignment horizontal="center" textRotation="75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0" fontId="0" fillId="5" borderId="1" xfId="1" applyNumberFormat="1" applyFont="1" applyFill="1" applyBorder="1"/>
    <xf numFmtId="10" fontId="5" fillId="7" borderId="1" xfId="1" applyNumberFormat="1" applyFont="1" applyFill="1" applyBorder="1"/>
    <xf numFmtId="10" fontId="0" fillId="7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'Winning Odds (side stuff)'!$D$22</c:f>
              <c:strCache>
                <c:ptCount val="1"/>
                <c:pt idx="0">
                  <c:v>Likelihood in %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E12-484A-AB3E-16614899E4D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E12-484A-AB3E-16614899E4D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E12-484A-AB3E-16614899E4D9}"/>
                </c:ext>
              </c:extLst>
            </c:dLbl>
            <c:dLbl>
              <c:idx val="2"/>
              <c:layout>
                <c:manualLayout>
                  <c:x val="-2.7812543457099151E-3"/>
                  <c:y val="6.9204152249134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12-484A-AB3E-16614899E4D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'Winning Odds (side stuff)'!$C$23:$C$25</c:f>
              <c:strCache>
                <c:ptCount val="3"/>
                <c:pt idx="0">
                  <c:v>Dortmund Winning</c:v>
                </c:pt>
                <c:pt idx="1">
                  <c:v>FC Koln Winning</c:v>
                </c:pt>
                <c:pt idx="2">
                  <c:v>Likelihood of a Tie</c:v>
                </c:pt>
              </c:strCache>
            </c:strRef>
          </c:cat>
          <c:val>
            <c:numRef>
              <c:f>'Winning Odds (side stuff)'!$D$23:$D$25</c:f>
              <c:numCache>
                <c:formatCode>0.00%</c:formatCode>
                <c:ptCount val="3"/>
                <c:pt idx="0">
                  <c:v>0.53418472788046434</c:v>
                </c:pt>
                <c:pt idx="1">
                  <c:v>0.26274281028346941</c:v>
                </c:pt>
                <c:pt idx="2">
                  <c:v>0.20307246183606631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2-484A-AB3E-16614899E4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272415</xdr:colOff>
      <xdr:row>20</xdr:row>
      <xdr:rowOff>172402</xdr:rowOff>
    </xdr:from>
    <xdr:to>
      <xdr:col>12</xdr:col>
      <xdr:colOff>62865</xdr:colOff>
      <xdr:row>36</xdr:row>
      <xdr:rowOff>27622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F41-31B6-4AFB-8208-F1AD255B0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500-454C-4601-9EFB-9C3C48EE02E8}">
  <dimension ref="B2:S35"/>
  <sheetViews>
    <sheetView topLeftCell="E1" workbookViewId="0">
      <selection activeCell="K24" sqref="K24"/>
    </sheetView>
  </sheetViews>
  <sheetFormatPr defaultRowHeight="14.4" x14ac:dyDescent="0.3"/>
  <cols>
    <col min="2" max="2" width="11.109375" bestFit="1" customWidth="1"/>
    <col min="3" max="3" width="16.109375" bestFit="1" customWidth="1"/>
    <col min="4" max="4" width="20.21875" bestFit="1" customWidth="1"/>
    <col min="5" max="5" width="13.88671875" bestFit="1" customWidth="1"/>
    <col min="6" max="6" width="12" bestFit="1" customWidth="1"/>
    <col min="7" max="7" width="22.33203125" bestFit="1" customWidth="1"/>
    <col min="8" max="8" width="17.6640625" bestFit="1" customWidth="1"/>
    <col min="9" max="9" width="13.6640625" customWidth="1"/>
    <col min="10" max="10" width="22.88671875" bestFit="1" customWidth="1"/>
    <col min="11" max="11" width="11.88671875" bestFit="1" customWidth="1"/>
    <col min="12" max="12" width="19" bestFit="1" customWidth="1"/>
    <col min="13" max="13" width="12" bestFit="1" customWidth="1"/>
    <col min="14" max="19" width="6" bestFit="1" customWidth="1"/>
  </cols>
  <sheetData>
    <row r="2" spans="2:19" x14ac:dyDescent="0.3">
      <c r="D2" s="64" t="s">
        <v>48</v>
      </c>
      <c r="E2" s="64"/>
      <c r="G2" s="64" t="s">
        <v>49</v>
      </c>
      <c r="H2" s="64"/>
      <c r="K2" s="1" t="s">
        <v>0</v>
      </c>
      <c r="L2" s="1" t="s">
        <v>30</v>
      </c>
      <c r="M2" s="75" t="s">
        <v>17</v>
      </c>
    </row>
    <row r="3" spans="2:19" x14ac:dyDescent="0.3">
      <c r="C3" t="s">
        <v>0</v>
      </c>
      <c r="D3" s="50" t="s">
        <v>30</v>
      </c>
      <c r="E3" s="51" t="s">
        <v>17</v>
      </c>
      <c r="F3" t="s">
        <v>0</v>
      </c>
      <c r="G3" s="50" t="s">
        <v>30</v>
      </c>
      <c r="H3" s="51" t="s">
        <v>17</v>
      </c>
      <c r="K3" s="1">
        <v>0</v>
      </c>
      <c r="L3" s="1">
        <f>_xlfn.POISSON.DIST(K3,$I$20,FALSE)</f>
        <v>0.10501925580887098</v>
      </c>
      <c r="M3" s="1">
        <f>_xlfn.POISSON.DIST(K3,$I$21,FALSE)</f>
        <v>0.21376945818647108</v>
      </c>
    </row>
    <row r="4" spans="2:19" x14ac:dyDescent="0.3">
      <c r="B4" s="55" t="s">
        <v>32</v>
      </c>
      <c r="C4" s="1">
        <v>0</v>
      </c>
      <c r="D4" s="56">
        <f>_xlfn.POISSON.DIST(C4,$I$16,FALSE)</f>
        <v>0.51656690745981193</v>
      </c>
      <c r="E4" s="56">
        <f>_xlfn.POISSON.DIST(C4,$I$17,FALSE)</f>
        <v>0.35764583465514727</v>
      </c>
      <c r="F4" s="1">
        <v>0</v>
      </c>
      <c r="G4" s="62">
        <f>D4/SUM($D$4:$D$7)</f>
        <v>0.51900871955200334</v>
      </c>
      <c r="H4" s="62">
        <f>E4/SUM($E$4:$E$7)</f>
        <v>0.36523056085553141</v>
      </c>
      <c r="K4" s="1">
        <v>1</v>
      </c>
      <c r="L4" s="1">
        <f t="shared" ref="L4:L15" si="0">_xlfn.POISSON.DIST(K4,$I$20,FALSE)</f>
        <v>0.23667260859655675</v>
      </c>
      <c r="M4" s="1">
        <f t="shared" ref="M4:M13" si="1">_xlfn.POISSON.DIST(K4,$I$21,FALSE)</f>
        <v>0.32981573548769827</v>
      </c>
    </row>
    <row r="5" spans="2:19" x14ac:dyDescent="0.3">
      <c r="B5" s="59"/>
      <c r="C5" s="1">
        <v>1</v>
      </c>
      <c r="D5" s="56">
        <f t="shared" ref="D5:D10" si="2">_xlfn.POISSON.DIST(C5,$I$16,FALSE)</f>
        <v>0.34121850767987577</v>
      </c>
      <c r="E5" s="56">
        <f t="shared" ref="E5:E7" si="3">_xlfn.POISSON.DIST(C5,$I$17,FALSE)</f>
        <v>0.36773576430783417</v>
      </c>
      <c r="F5" s="1">
        <v>1</v>
      </c>
      <c r="G5" s="62">
        <f t="shared" ref="G5:G7" si="4">D5/SUM($D$4:$D$7)</f>
        <v>0.3428314477774701</v>
      </c>
      <c r="H5" s="62">
        <f t="shared" ref="H5:H7" si="5">E5/SUM($E$4:$E$7)</f>
        <v>0.3755344713417168</v>
      </c>
      <c r="K5" s="1">
        <v>2</v>
      </c>
      <c r="L5" s="1">
        <f t="shared" si="0"/>
        <v>0.26668406297717956</v>
      </c>
      <c r="M5" s="1">
        <f t="shared" si="1"/>
        <v>0.25442928166193873</v>
      </c>
    </row>
    <row r="6" spans="2:19" x14ac:dyDescent="0.3">
      <c r="B6" s="59"/>
      <c r="C6" s="1">
        <v>2</v>
      </c>
      <c r="D6" s="56">
        <f t="shared" si="2"/>
        <v>0.11269602088509655</v>
      </c>
      <c r="E6" s="56">
        <f t="shared" si="3"/>
        <v>0.18905517588574652</v>
      </c>
      <c r="F6" s="1">
        <v>2</v>
      </c>
      <c r="G6" s="62">
        <f t="shared" si="4"/>
        <v>0.1132287350457699</v>
      </c>
      <c r="H6" s="62">
        <f t="shared" si="5"/>
        <v>0.1930645382406625</v>
      </c>
      <c r="K6" s="1">
        <v>3</v>
      </c>
      <c r="L6" s="1">
        <f t="shared" si="0"/>
        <v>0.20033409546279302</v>
      </c>
      <c r="M6" s="1">
        <f t="shared" si="1"/>
        <v>0.13084934485471134</v>
      </c>
    </row>
    <row r="7" spans="2:19" ht="15" thickBot="1" x14ac:dyDescent="0.35">
      <c r="B7" s="60"/>
      <c r="C7" s="53">
        <v>3</v>
      </c>
      <c r="D7" s="57">
        <f t="shared" si="2"/>
        <v>2.4813802763690985E-2</v>
      </c>
      <c r="E7" s="57">
        <f t="shared" si="3"/>
        <v>6.4796271305412656E-2</v>
      </c>
      <c r="F7" s="53">
        <v>3</v>
      </c>
      <c r="G7" s="63">
        <f t="shared" si="4"/>
        <v>2.4931097624756676E-2</v>
      </c>
      <c r="H7" s="63">
        <f t="shared" si="5"/>
        <v>6.6170429562089253E-2</v>
      </c>
      <c r="K7" s="1">
        <v>4</v>
      </c>
      <c r="L7" s="1">
        <f t="shared" si="0"/>
        <v>0.11286880819813865</v>
      </c>
      <c r="M7" s="1">
        <f t="shared" si="1"/>
        <v>5.0470461586817242E-2</v>
      </c>
    </row>
    <row r="8" spans="2:19" x14ac:dyDescent="0.3">
      <c r="B8" s="59" t="s">
        <v>33</v>
      </c>
      <c r="C8" s="52">
        <v>0</v>
      </c>
      <c r="D8" s="58">
        <f>_xlfn.POISSON.DIST(C8,$I$18,FALSE)</f>
        <v>0.21307477559835086</v>
      </c>
      <c r="E8" s="61">
        <f>_xlfn.POISSON.DIST(C8,$I$19,FALSE)</f>
        <v>0.61686048058126752</v>
      </c>
      <c r="F8" s="52">
        <v>0</v>
      </c>
      <c r="G8" s="58">
        <f>D8/(SUM($D$8:$D$11))</f>
        <v>0.2294983042843286</v>
      </c>
      <c r="H8" s="58">
        <f>E8/(SUM($E$8:$E$11))</f>
        <v>0.61781630855062264</v>
      </c>
      <c r="K8" s="1">
        <v>5</v>
      </c>
      <c r="L8" s="1">
        <f t="shared" si="0"/>
        <v>5.0872490115629727E-2</v>
      </c>
      <c r="M8" s="1">
        <f t="shared" si="1"/>
        <v>1.5573742432503606E-2</v>
      </c>
    </row>
    <row r="9" spans="2:19" x14ac:dyDescent="0.3">
      <c r="B9" s="59"/>
      <c r="C9" s="1">
        <v>1</v>
      </c>
      <c r="D9" s="58">
        <f>_xlfn.POISSON.DIST(C9,$I$18,FALSE)</f>
        <v>0.32943749210956602</v>
      </c>
      <c r="E9" s="61">
        <f t="shared" ref="E9:E11" si="6">_xlfn.POISSON.DIST(C9,$I$19,FALSE)</f>
        <v>0.29801295101582792</v>
      </c>
      <c r="F9" s="1">
        <v>1</v>
      </c>
      <c r="G9" s="62">
        <f t="shared" ref="G9:G11" si="7">D9/(SUM($D$8:$D$11))</f>
        <v>0.35483010879403432</v>
      </c>
      <c r="H9" s="62">
        <f t="shared" ref="H9:H11" si="8">E9/(SUM($E$8:$E$11))</f>
        <v>0.29847472336594277</v>
      </c>
      <c r="K9" s="1">
        <v>6</v>
      </c>
      <c r="L9" s="1">
        <f t="shared" si="0"/>
        <v>1.9107805276175529E-2</v>
      </c>
      <c r="M9" s="1">
        <f t="shared" si="1"/>
        <v>4.0046766255009275E-3</v>
      </c>
    </row>
    <row r="10" spans="2:19" x14ac:dyDescent="0.3">
      <c r="B10" s="59"/>
      <c r="C10" s="1">
        <v>2</v>
      </c>
      <c r="D10" s="58">
        <f>_xlfn.POISSON.DIST(C10,$I$18,FALSE)</f>
        <v>0.25467364896354344</v>
      </c>
      <c r="E10" s="61">
        <f t="shared" si="6"/>
        <v>7.1986876910541411E-2</v>
      </c>
      <c r="F10" s="1">
        <v>2</v>
      </c>
      <c r="G10" s="62">
        <f t="shared" si="7"/>
        <v>0.27430356511654563</v>
      </c>
      <c r="H10" s="62">
        <f t="shared" si="8"/>
        <v>7.2098420886113956E-2</v>
      </c>
    </row>
    <row r="11" spans="2:19" ht="18" x14ac:dyDescent="0.35">
      <c r="B11" s="54"/>
      <c r="C11" s="1">
        <v>3</v>
      </c>
      <c r="D11" s="58">
        <f>_xlfn.POISSON.DIST(C11,$I$18,FALSE)</f>
        <v>0.13125133807343564</v>
      </c>
      <c r="E11" s="61">
        <f t="shared" si="6"/>
        <v>1.159258443784481E-2</v>
      </c>
      <c r="F11" s="1">
        <v>3</v>
      </c>
      <c r="G11" s="62">
        <f t="shared" si="7"/>
        <v>0.14136802180509139</v>
      </c>
      <c r="H11" s="62">
        <f t="shared" si="8"/>
        <v>1.1610547197320603E-2</v>
      </c>
      <c r="L11" s="69" t="s">
        <v>50</v>
      </c>
    </row>
    <row r="12" spans="2:19" x14ac:dyDescent="0.3">
      <c r="M12" s="73" t="s">
        <v>17</v>
      </c>
      <c r="N12" s="73"/>
      <c r="O12" s="73"/>
      <c r="P12" s="73"/>
      <c r="Q12" s="73"/>
      <c r="R12" s="73"/>
      <c r="S12" s="73"/>
    </row>
    <row r="13" spans="2:19" x14ac:dyDescent="0.3">
      <c r="L13" s="74" t="s">
        <v>52</v>
      </c>
      <c r="M13" s="68">
        <v>0</v>
      </c>
      <c r="N13" s="68">
        <v>1</v>
      </c>
      <c r="O13" s="68">
        <v>2</v>
      </c>
      <c r="P13" s="68">
        <v>3</v>
      </c>
      <c r="Q13" s="68">
        <v>4</v>
      </c>
      <c r="R13" s="68">
        <v>5</v>
      </c>
      <c r="S13" s="68">
        <v>6</v>
      </c>
    </row>
    <row r="14" spans="2:19" x14ac:dyDescent="0.3">
      <c r="D14" s="1" t="s">
        <v>27</v>
      </c>
      <c r="E14" s="1" t="s">
        <v>28</v>
      </c>
      <c r="K14" s="70" t="s">
        <v>30</v>
      </c>
      <c r="L14" s="1">
        <v>0</v>
      </c>
      <c r="M14" s="56">
        <f>L3*$M$3</f>
        <v>2.2449909413408756E-2</v>
      </c>
      <c r="N14" s="56">
        <f>L3*$M$4</f>
        <v>3.4637003094973508E-2</v>
      </c>
      <c r="O14" s="56">
        <f>L3*$M$5</f>
        <v>2.6719973816122428E-2</v>
      </c>
      <c r="P14" s="56">
        <f>L3*$M$6</f>
        <v>1.3741700819720105E-2</v>
      </c>
      <c r="Q14" s="56">
        <f>L3*$M$7</f>
        <v>5.3003703161777563E-3</v>
      </c>
      <c r="R14" s="56">
        <f>L3*$M$8</f>
        <v>1.6355428404205648E-3</v>
      </c>
      <c r="S14" s="56">
        <f>L3*$M$9</f>
        <v>4.2056815896528811E-4</v>
      </c>
    </row>
    <row r="15" spans="2:19" x14ac:dyDescent="0.3">
      <c r="D15" s="3" t="s">
        <v>30</v>
      </c>
      <c r="E15" s="51" t="s">
        <v>17</v>
      </c>
      <c r="H15" s="4" t="s">
        <v>47</v>
      </c>
      <c r="I15" s="4"/>
      <c r="K15" s="71"/>
      <c r="L15" s="1">
        <v>1</v>
      </c>
      <c r="M15" s="56">
        <f t="shared" ref="M15:M20" si="9">L4*$M$3</f>
        <v>5.0593375307264675E-2</v>
      </c>
      <c r="N15" s="56">
        <f t="shared" ref="N15:N20" si="10">L4*$M$4</f>
        <v>7.8058350474065508E-2</v>
      </c>
      <c r="O15" s="56">
        <f t="shared" ref="O15:O20" si="11">L4*$M$5</f>
        <v>6.0216441794279124E-2</v>
      </c>
      <c r="P15" s="56">
        <f t="shared" ref="P15:P20" si="12">L4*$M$6</f>
        <v>3.0968455779914972E-2</v>
      </c>
      <c r="Q15" s="56">
        <f t="shared" ref="Q15:Q20" si="13">L4*$M$7</f>
        <v>1.194497580082435E-2</v>
      </c>
      <c r="R15" s="56">
        <f t="shared" ref="R15:R20" si="14">L4*$M$8</f>
        <v>3.6858782471115136E-3</v>
      </c>
      <c r="S15" s="56">
        <f t="shared" ref="S15:S20" si="15">L4*$M$9</f>
        <v>9.4779726354296068E-4</v>
      </c>
    </row>
    <row r="16" spans="2:19" x14ac:dyDescent="0.3">
      <c r="B16" s="2" t="s">
        <v>32</v>
      </c>
      <c r="C16" s="1" t="s">
        <v>2</v>
      </c>
      <c r="D16" s="1">
        <f>D25/7/D33</f>
        <v>1.1559633027522935</v>
      </c>
      <c r="E16" s="1">
        <f>G25/7/G33</f>
        <v>1.1775700934579441</v>
      </c>
      <c r="G16" s="2" t="s">
        <v>32</v>
      </c>
      <c r="H16" s="3" t="s">
        <v>30</v>
      </c>
      <c r="I16" s="3">
        <f>D16*D33*E17</f>
        <v>0.66055045871559626</v>
      </c>
      <c r="K16" s="71"/>
      <c r="L16" s="1">
        <v>2</v>
      </c>
      <c r="M16" s="56">
        <f t="shared" si="9"/>
        <v>5.7008907649598407E-2</v>
      </c>
      <c r="N16" s="56">
        <f t="shared" si="10"/>
        <v>8.7956600373666122E-2</v>
      </c>
      <c r="O16" s="56">
        <f t="shared" si="11"/>
        <v>6.7852234573971021E-2</v>
      </c>
      <c r="P16" s="56">
        <f t="shared" si="12"/>
        <v>3.4895434923756526E-2</v>
      </c>
      <c r="Q16" s="56">
        <f t="shared" si="13"/>
        <v>1.345966775630609E-2</v>
      </c>
      <c r="R16" s="56">
        <f t="shared" si="14"/>
        <v>4.1532689076601648E-3</v>
      </c>
      <c r="S16" s="56">
        <f t="shared" si="15"/>
        <v>1.0679834333983283E-3</v>
      </c>
    </row>
    <row r="17" spans="2:19" ht="15" thickBot="1" x14ac:dyDescent="0.35">
      <c r="B17" s="2"/>
      <c r="C17" s="1" t="s">
        <v>3</v>
      </c>
      <c r="D17" s="1">
        <f>D27/7/D35</f>
        <v>1.0093457943925233</v>
      </c>
      <c r="E17" s="1">
        <f>G28/7/G35</f>
        <v>0.66055045871559626</v>
      </c>
      <c r="G17" s="2"/>
      <c r="H17" s="51" t="s">
        <v>17</v>
      </c>
      <c r="I17" s="51">
        <f>E16*D33*D17</f>
        <v>1.0282120709232248</v>
      </c>
      <c r="K17" s="71"/>
      <c r="L17" s="1">
        <v>3</v>
      </c>
      <c r="M17" s="56">
        <f t="shared" si="9"/>
        <v>4.2825311043358037E-2</v>
      </c>
      <c r="N17" s="56">
        <f t="shared" si="10"/>
        <v>6.607333703832384E-2</v>
      </c>
      <c r="O17" s="56">
        <f t="shared" si="11"/>
        <v>5.0970860000992685E-2</v>
      </c>
      <c r="P17" s="56">
        <f t="shared" si="12"/>
        <v>2.6213585143367666E-2</v>
      </c>
      <c r="Q17" s="56">
        <f t="shared" si="13"/>
        <v>1.0110954269584672E-2</v>
      </c>
      <c r="R17" s="56">
        <f t="shared" si="14"/>
        <v>3.1199516031861275E-3</v>
      </c>
      <c r="S17" s="56">
        <f t="shared" si="15"/>
        <v>8.0227326939071866E-4</v>
      </c>
    </row>
    <row r="18" spans="2:19" ht="15" thickBot="1" x14ac:dyDescent="0.35">
      <c r="B18" s="2" t="s">
        <v>33</v>
      </c>
      <c r="C18" s="1" t="s">
        <v>2</v>
      </c>
      <c r="D18" s="1">
        <f>E25/7/E33</f>
        <v>2.1645569620253164</v>
      </c>
      <c r="E18" s="1">
        <f>H25/7/H33</f>
        <v>1.2203389830508473</v>
      </c>
      <c r="G18" s="2" t="s">
        <v>33</v>
      </c>
      <c r="H18" s="66" t="s">
        <v>30</v>
      </c>
      <c r="I18" s="67">
        <f>D18*E33*E19</f>
        <v>1.5461121157323692</v>
      </c>
      <c r="K18" s="71"/>
      <c r="L18" s="1">
        <v>4</v>
      </c>
      <c r="M18" s="56">
        <f t="shared" si="9"/>
        <v>2.4127903974668824E-2</v>
      </c>
      <c r="N18" s="56">
        <f t="shared" si="10"/>
        <v>3.7225908989489048E-2</v>
      </c>
      <c r="O18" s="56">
        <f t="shared" si="11"/>
        <v>2.8717129791891557E-2</v>
      </c>
      <c r="P18" s="56">
        <f t="shared" si="12"/>
        <v>1.4768809607258513E-2</v>
      </c>
      <c r="Q18" s="56">
        <f t="shared" si="13"/>
        <v>5.6965408485139995E-3</v>
      </c>
      <c r="R18" s="56">
        <f t="shared" si="14"/>
        <v>1.7577897475414626E-3</v>
      </c>
      <c r="S18" s="56">
        <f t="shared" si="15"/>
        <v>4.5200307793923328E-4</v>
      </c>
    </row>
    <row r="19" spans="2:19" ht="15" thickBot="1" x14ac:dyDescent="0.35">
      <c r="B19" s="2"/>
      <c r="C19" s="1" t="s">
        <v>3</v>
      </c>
      <c r="D19" s="1">
        <f>E27/7/E35</f>
        <v>0.45762711864406774</v>
      </c>
      <c r="E19" s="1">
        <f>(H28/7)/H35</f>
        <v>0.569620253164557</v>
      </c>
      <c r="G19" s="2"/>
      <c r="H19" s="51" t="s">
        <v>17</v>
      </c>
      <c r="I19" s="65">
        <f>E18*D33*D19</f>
        <v>0.48311240612303513</v>
      </c>
      <c r="K19" s="71"/>
      <c r="L19" s="1">
        <v>5</v>
      </c>
      <c r="M19" s="56">
        <f t="shared" si="9"/>
        <v>1.0874984648614772E-2</v>
      </c>
      <c r="N19" s="56">
        <f t="shared" si="10"/>
        <v>1.677854774357708E-2</v>
      </c>
      <c r="O19" s="56">
        <f t="shared" si="11"/>
        <v>1.2943451116473751E-2</v>
      </c>
      <c r="P19" s="56">
        <f t="shared" si="12"/>
        <v>6.6566320027579276E-3</v>
      </c>
      <c r="Q19" s="56">
        <f t="shared" si="13"/>
        <v>2.5675580582066298E-3</v>
      </c>
      <c r="R19" s="56">
        <f t="shared" si="14"/>
        <v>7.9227505796090295E-4</v>
      </c>
      <c r="S19" s="56">
        <f t="shared" si="15"/>
        <v>2.0372787204708933E-4</v>
      </c>
    </row>
    <row r="20" spans="2:19" ht="15" thickBot="1" x14ac:dyDescent="0.35">
      <c r="B20" s="2" t="s">
        <v>51</v>
      </c>
      <c r="C20" s="1" t="s">
        <v>2</v>
      </c>
      <c r="D20" s="1">
        <f>F25/7/F33</f>
        <v>1.752808988764045</v>
      </c>
      <c r="E20" s="1">
        <f>I25/7/I33</f>
        <v>1.2</v>
      </c>
      <c r="G20" s="2" t="s">
        <v>51</v>
      </c>
      <c r="H20" s="66" t="s">
        <v>30</v>
      </c>
      <c r="I20" s="67">
        <f>D20*E21*F33</f>
        <v>2.2536115569823436</v>
      </c>
      <c r="K20" s="72"/>
      <c r="L20" s="1">
        <v>6</v>
      </c>
      <c r="M20" s="56">
        <f t="shared" si="9"/>
        <v>4.0846651810206363E-3</v>
      </c>
      <c r="N20" s="56">
        <f t="shared" si="10"/>
        <v>6.3020548507175533E-3</v>
      </c>
      <c r="O20" s="56">
        <f t="shared" si="11"/>
        <v>4.8615851705535425E-3</v>
      </c>
      <c r="P20" s="56">
        <f t="shared" si="12"/>
        <v>2.5002438019989647E-3</v>
      </c>
      <c r="Q20" s="56">
        <f t="shared" si="13"/>
        <v>9.643797521996008E-4</v>
      </c>
      <c r="R20" s="56">
        <f t="shared" si="14"/>
        <v>2.9758003782159111E-4</v>
      </c>
      <c r="S20" s="56">
        <f t="shared" si="15"/>
        <v>7.6520581154123434E-5</v>
      </c>
    </row>
    <row r="21" spans="2:19" x14ac:dyDescent="0.3">
      <c r="B21" s="2"/>
      <c r="C21" s="1" t="s">
        <v>3</v>
      </c>
      <c r="D21" s="1">
        <f>F27/7/F35</f>
        <v>0.72</v>
      </c>
      <c r="E21" s="1">
        <f>(I28/7)/I35</f>
        <v>0.6067415730337079</v>
      </c>
      <c r="G21" s="2"/>
      <c r="H21" s="51" t="s">
        <v>17</v>
      </c>
      <c r="I21" s="65">
        <f>E20*D21*I33</f>
        <v>1.5428571428571429</v>
      </c>
    </row>
    <row r="24" spans="2:19" x14ac:dyDescent="0.3">
      <c r="C24" s="39" t="s">
        <v>29</v>
      </c>
      <c r="D24" s="39" t="s">
        <v>23</v>
      </c>
      <c r="E24" s="39" t="s">
        <v>22</v>
      </c>
      <c r="F24" s="39" t="s">
        <v>21</v>
      </c>
      <c r="G24" s="39" t="s">
        <v>25</v>
      </c>
      <c r="H24" s="39" t="s">
        <v>24</v>
      </c>
      <c r="I24" s="39" t="s">
        <v>26</v>
      </c>
    </row>
    <row r="25" spans="2:19" x14ac:dyDescent="0.3">
      <c r="B25" s="47" t="s">
        <v>46</v>
      </c>
      <c r="C25" s="22" t="s">
        <v>19</v>
      </c>
      <c r="D25" s="22">
        <v>7</v>
      </c>
      <c r="E25" s="22">
        <v>19</v>
      </c>
      <c r="F25" s="22">
        <v>26</v>
      </c>
      <c r="G25" s="22">
        <v>7</v>
      </c>
      <c r="H25" s="22">
        <v>8</v>
      </c>
      <c r="I25" s="22">
        <v>15</v>
      </c>
    </row>
    <row r="26" spans="2:19" x14ac:dyDescent="0.3">
      <c r="B26" s="47"/>
      <c r="C26" s="22" t="s">
        <v>17</v>
      </c>
      <c r="D26" s="22">
        <v>4</v>
      </c>
      <c r="E26" s="22">
        <v>5</v>
      </c>
      <c r="F26" s="22">
        <v>9</v>
      </c>
      <c r="G26" s="22">
        <v>3</v>
      </c>
      <c r="H26" s="22">
        <v>7</v>
      </c>
      <c r="I26" s="22">
        <v>10</v>
      </c>
    </row>
    <row r="27" spans="2:19" x14ac:dyDescent="0.3">
      <c r="B27" s="44" t="s">
        <v>45</v>
      </c>
      <c r="C27" s="34" t="s">
        <v>19</v>
      </c>
      <c r="D27" s="34">
        <v>6</v>
      </c>
      <c r="E27" s="34">
        <v>3</v>
      </c>
      <c r="F27" s="34">
        <v>9</v>
      </c>
      <c r="G27" s="34">
        <v>9</v>
      </c>
      <c r="H27" s="34">
        <v>19</v>
      </c>
      <c r="I27" s="34">
        <v>28</v>
      </c>
    </row>
    <row r="28" spans="2:19" x14ac:dyDescent="0.3">
      <c r="B28" s="44"/>
      <c r="C28" s="34" t="s">
        <v>17</v>
      </c>
      <c r="D28" s="34">
        <v>3</v>
      </c>
      <c r="E28" s="34">
        <v>8</v>
      </c>
      <c r="F28" s="34">
        <v>11</v>
      </c>
      <c r="G28" s="34">
        <v>4</v>
      </c>
      <c r="H28" s="34">
        <v>5</v>
      </c>
      <c r="I28" s="34">
        <v>9</v>
      </c>
    </row>
    <row r="31" spans="2:19" ht="15" thickBot="1" x14ac:dyDescent="0.35">
      <c r="C31" s="39" t="s">
        <v>29</v>
      </c>
      <c r="D31" s="39" t="s">
        <v>23</v>
      </c>
      <c r="E31" s="39" t="s">
        <v>22</v>
      </c>
      <c r="F31" s="39" t="s">
        <v>21</v>
      </c>
      <c r="G31" s="39" t="s">
        <v>25</v>
      </c>
      <c r="H31" s="39" t="s">
        <v>24</v>
      </c>
      <c r="I31" s="39" t="s">
        <v>26</v>
      </c>
    </row>
    <row r="32" spans="2:19" x14ac:dyDescent="0.3">
      <c r="B32" s="48" t="s">
        <v>46</v>
      </c>
      <c r="C32" s="40" t="s">
        <v>35</v>
      </c>
      <c r="D32" s="40">
        <v>109</v>
      </c>
      <c r="E32" s="40">
        <v>158</v>
      </c>
      <c r="F32" s="40">
        <v>267</v>
      </c>
      <c r="G32" s="40">
        <v>107</v>
      </c>
      <c r="H32" s="40">
        <v>118</v>
      </c>
      <c r="I32" s="41">
        <v>225</v>
      </c>
    </row>
    <row r="33" spans="2:9" x14ac:dyDescent="0.3">
      <c r="B33" s="49"/>
      <c r="C33" s="19" t="s">
        <v>36</v>
      </c>
      <c r="D33" s="42">
        <v>0.86507936507936511</v>
      </c>
      <c r="E33" s="42">
        <v>1.253968253968254</v>
      </c>
      <c r="F33" s="42">
        <v>2.1190476190476191</v>
      </c>
      <c r="G33" s="42">
        <v>0.84920634920634919</v>
      </c>
      <c r="H33" s="42">
        <v>0.93650793650793651</v>
      </c>
      <c r="I33" s="43">
        <v>1.7857142857142858</v>
      </c>
    </row>
    <row r="34" spans="2:9" x14ac:dyDescent="0.3">
      <c r="B34" s="45" t="s">
        <v>45</v>
      </c>
      <c r="C34" s="31" t="s">
        <v>35</v>
      </c>
      <c r="D34" s="31">
        <v>107</v>
      </c>
      <c r="E34" s="31">
        <v>118</v>
      </c>
      <c r="F34" s="31">
        <v>225</v>
      </c>
      <c r="G34" s="31">
        <v>109</v>
      </c>
      <c r="H34" s="31">
        <v>158</v>
      </c>
      <c r="I34" s="32">
        <v>267</v>
      </c>
    </row>
    <row r="35" spans="2:9" ht="15" thickBot="1" x14ac:dyDescent="0.35">
      <c r="B35" s="46"/>
      <c r="C35" s="37" t="s">
        <v>36</v>
      </c>
      <c r="D35" s="37">
        <v>0.84920634920634919</v>
      </c>
      <c r="E35" s="37">
        <v>0.93650793650793651</v>
      </c>
      <c r="F35" s="37">
        <v>1.7857142857142858</v>
      </c>
      <c r="G35" s="37">
        <v>0.86507936507936511</v>
      </c>
      <c r="H35" s="37">
        <v>1.253968253968254</v>
      </c>
      <c r="I35" s="38">
        <v>2.1190476190476191</v>
      </c>
    </row>
  </sheetData>
  <mergeCells count="17">
    <mergeCell ref="K14:K20"/>
    <mergeCell ref="M12:S12"/>
    <mergeCell ref="B20:B21"/>
    <mergeCell ref="G20:G21"/>
    <mergeCell ref="B4:B7"/>
    <mergeCell ref="B8:B11"/>
    <mergeCell ref="G2:H2"/>
    <mergeCell ref="B16:B17"/>
    <mergeCell ref="B18:B19"/>
    <mergeCell ref="B32:B33"/>
    <mergeCell ref="B34:B35"/>
    <mergeCell ref="B27:B28"/>
    <mergeCell ref="B25:B26"/>
    <mergeCell ref="G16:G17"/>
    <mergeCell ref="G18:G19"/>
    <mergeCell ref="H15:I15"/>
    <mergeCell ref="D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AB17-87E9-453E-914D-E7474CEE1695}">
  <dimension ref="C1:K25"/>
  <sheetViews>
    <sheetView tabSelected="1" topLeftCell="A4" workbookViewId="0">
      <selection activeCell="M16" sqref="M16"/>
    </sheetView>
  </sheetViews>
  <sheetFormatPr defaultRowHeight="14.4" x14ac:dyDescent="0.3"/>
  <cols>
    <col min="3" max="3" width="17.6640625" bestFit="1" customWidth="1"/>
    <col min="4" max="4" width="19" bestFit="1" customWidth="1"/>
    <col min="5" max="5" width="12" bestFit="1" customWidth="1"/>
    <col min="6" max="6" width="17.6640625" bestFit="1" customWidth="1"/>
    <col min="7" max="7" width="7.33203125" bestFit="1" customWidth="1"/>
    <col min="8" max="11" width="6" bestFit="1" customWidth="1"/>
  </cols>
  <sheetData>
    <row r="1" spans="3:11" x14ac:dyDescent="0.3">
      <c r="D1" s="4" t="s">
        <v>57</v>
      </c>
      <c r="E1" s="4"/>
      <c r="F1" s="4" t="s">
        <v>58</v>
      </c>
      <c r="G1" s="4"/>
    </row>
    <row r="2" spans="3:11" x14ac:dyDescent="0.3">
      <c r="C2" s="11" t="s">
        <v>0</v>
      </c>
      <c r="D2" s="11" t="s">
        <v>30</v>
      </c>
      <c r="E2" s="76" t="s">
        <v>17</v>
      </c>
      <c r="F2" s="11" t="s">
        <v>30</v>
      </c>
      <c r="G2" s="76" t="s">
        <v>17</v>
      </c>
    </row>
    <row r="3" spans="3:11" x14ac:dyDescent="0.3">
      <c r="C3" s="1">
        <v>0</v>
      </c>
      <c r="D3" s="1">
        <v>0.10501925580887098</v>
      </c>
      <c r="E3" s="1">
        <v>0.21376945818647108</v>
      </c>
      <c r="F3" s="1">
        <f>D3/SUM($D$3:$D$9)</f>
        <v>0.10591325621338919</v>
      </c>
      <c r="G3" s="1">
        <f>E3/SUM($E$3:$E$9)</f>
        <v>0.2140021425372228</v>
      </c>
    </row>
    <row r="4" spans="3:11" x14ac:dyDescent="0.3">
      <c r="C4" s="1">
        <v>1</v>
      </c>
      <c r="D4" s="1">
        <v>0.23667260859655675</v>
      </c>
      <c r="E4" s="1">
        <v>0.32981573548769827</v>
      </c>
      <c r="F4" s="1">
        <f t="shared" ref="F4:F9" si="0">D4/SUM($D$3:$D$9)</f>
        <v>0.23868733824012589</v>
      </c>
      <c r="G4" s="1">
        <f t="shared" ref="G4:G9" si="1">E4/SUM($E$3:$E$9)</f>
        <v>0.33017473420028665</v>
      </c>
    </row>
    <row r="5" spans="3:11" x14ac:dyDescent="0.3">
      <c r="C5" s="1">
        <v>2</v>
      </c>
      <c r="D5" s="1">
        <v>0.26668406297717956</v>
      </c>
      <c r="E5" s="1">
        <v>0.25442928166193873</v>
      </c>
      <c r="F5" s="1">
        <f t="shared" si="0"/>
        <v>0.26895427198165073</v>
      </c>
      <c r="G5" s="1">
        <f t="shared" si="1"/>
        <v>0.25470622352593547</v>
      </c>
    </row>
    <row r="6" spans="3:11" x14ac:dyDescent="0.3">
      <c r="C6" s="1">
        <v>3</v>
      </c>
      <c r="D6" s="1">
        <v>0.20033409546279302</v>
      </c>
      <c r="E6" s="1">
        <v>0.13084934485471134</v>
      </c>
      <c r="F6" s="1">
        <f t="shared" si="0"/>
        <v>0.20203948521254023</v>
      </c>
      <c r="G6" s="1">
        <f t="shared" si="1"/>
        <v>0.13099177209905252</v>
      </c>
    </row>
    <row r="7" spans="3:11" x14ac:dyDescent="0.3">
      <c r="C7" s="1">
        <v>4</v>
      </c>
      <c r="D7" s="1">
        <v>0.11286880819813865</v>
      </c>
      <c r="E7" s="1">
        <v>5.0470461586817242E-2</v>
      </c>
      <c r="F7" s="1">
        <f t="shared" si="0"/>
        <v>0.11382962971043603</v>
      </c>
      <c r="G7" s="1">
        <f t="shared" si="1"/>
        <v>5.0525397809634554E-2</v>
      </c>
    </row>
    <row r="8" spans="3:11" x14ac:dyDescent="0.3">
      <c r="C8" s="1">
        <v>5</v>
      </c>
      <c r="D8" s="1">
        <v>5.0872490115629727E-2</v>
      </c>
      <c r="E8" s="1">
        <v>1.5573742432503606E-2</v>
      </c>
      <c r="F8" s="1">
        <f t="shared" si="0"/>
        <v>5.1305553808491854E-2</v>
      </c>
      <c r="G8" s="1">
        <f t="shared" si="1"/>
        <v>1.5590694181258661E-2</v>
      </c>
    </row>
    <row r="9" spans="3:11" x14ac:dyDescent="0.3">
      <c r="C9" s="1">
        <v>6</v>
      </c>
      <c r="D9" s="1">
        <v>1.9107805276175529E-2</v>
      </c>
      <c r="E9" s="1">
        <v>4.0046766255009275E-3</v>
      </c>
      <c r="F9" s="1">
        <f t="shared" si="0"/>
        <v>1.927046483336612E-2</v>
      </c>
      <c r="G9" s="1">
        <f t="shared" si="1"/>
        <v>4.0090356466093704E-3</v>
      </c>
    </row>
    <row r="11" spans="3:11" ht="18" x14ac:dyDescent="0.35">
      <c r="D11" s="69" t="s">
        <v>50</v>
      </c>
    </row>
    <row r="12" spans="3:11" x14ac:dyDescent="0.3">
      <c r="E12" s="73" t="s">
        <v>17</v>
      </c>
      <c r="F12" s="73"/>
      <c r="G12" s="73"/>
      <c r="H12" s="73"/>
      <c r="I12" s="73"/>
      <c r="J12" s="73"/>
      <c r="K12" s="73"/>
    </row>
    <row r="13" spans="3:11" x14ac:dyDescent="0.3">
      <c r="D13" s="74" t="s">
        <v>52</v>
      </c>
      <c r="E13" s="11">
        <v>0</v>
      </c>
      <c r="F13" s="11">
        <v>1</v>
      </c>
      <c r="G13" s="11">
        <v>2</v>
      </c>
      <c r="H13" s="11">
        <v>3</v>
      </c>
      <c r="I13" s="11">
        <v>4</v>
      </c>
      <c r="J13" s="11">
        <v>5</v>
      </c>
      <c r="K13" s="11">
        <v>6</v>
      </c>
    </row>
    <row r="14" spans="3:11" x14ac:dyDescent="0.3">
      <c r="C14" s="77" t="s">
        <v>30</v>
      </c>
      <c r="D14" s="1">
        <v>0</v>
      </c>
      <c r="E14" s="56">
        <f>F3*$G$3</f>
        <v>2.2665663752759111E-2</v>
      </c>
      <c r="F14" s="81">
        <f>F3*$G$4</f>
        <v>3.4969881218542637E-2</v>
      </c>
      <c r="G14" s="81">
        <f>F3*$G$5</f>
        <v>2.6976765511447183E-2</v>
      </c>
      <c r="H14" s="81">
        <f>F3*$G$6</f>
        <v>1.3873765120172835E-2</v>
      </c>
      <c r="I14" s="81">
        <f>F3*$G$7</f>
        <v>5.3513094034952375E-3</v>
      </c>
      <c r="J14" s="81">
        <f>F3*$G$8</f>
        <v>1.6512611873642446E-3</v>
      </c>
      <c r="K14" s="81">
        <f>F3*$G$9</f>
        <v>4.2461001960794864E-4</v>
      </c>
    </row>
    <row r="15" spans="3:11" x14ac:dyDescent="0.3">
      <c r="C15" s="78"/>
      <c r="D15" s="1">
        <v>1</v>
      </c>
      <c r="E15" s="80">
        <f>F4*$G$3</f>
        <v>5.1079601779893728E-2</v>
      </c>
      <c r="F15" s="56">
        <f>F4*$G$4</f>
        <v>7.8808528460407479E-2</v>
      </c>
      <c r="G15" s="82">
        <f>F4*$G$5</f>
        <v>6.0795150526600068E-2</v>
      </c>
      <c r="H15" s="82">
        <f>F4*$G$6</f>
        <v>3.1266077413680038E-2</v>
      </c>
      <c r="I15" s="82">
        <f>F4*$G$7</f>
        <v>1.2059772716705159E-2</v>
      </c>
      <c r="J15" s="82">
        <f>F4*$G$8</f>
        <v>3.7213012954404488E-3</v>
      </c>
      <c r="K15" s="82">
        <f>F4*$G$9</f>
        <v>9.5690604739897265E-4</v>
      </c>
    </row>
    <row r="16" spans="3:11" x14ac:dyDescent="0.3">
      <c r="C16" s="78"/>
      <c r="D16" s="1">
        <v>2</v>
      </c>
      <c r="E16" s="80">
        <f>F5*$G$3</f>
        <v>5.7556790448612206E-2</v>
      </c>
      <c r="F16" s="80">
        <f>F5*$G$4</f>
        <v>8.8801905263573136E-2</v>
      </c>
      <c r="G16" s="56">
        <f>F5*$G$5</f>
        <v>6.8504326917613573E-2</v>
      </c>
      <c r="H16" s="82">
        <f>F5*$G$6</f>
        <v>3.5230796700486983E-2</v>
      </c>
      <c r="I16" s="82">
        <f>F5*$G$7</f>
        <v>1.3589021584473551E-2</v>
      </c>
      <c r="J16" s="82">
        <f>F5*$G$8</f>
        <v>4.1931838032089816E-3</v>
      </c>
      <c r="K16" s="82">
        <f>F5*$G$9</f>
        <v>1.0782472636823096E-3</v>
      </c>
    </row>
    <row r="17" spans="3:11" x14ac:dyDescent="0.3">
      <c r="C17" s="78"/>
      <c r="D17" s="1">
        <v>3</v>
      </c>
      <c r="E17" s="80">
        <f>F6*$G$3</f>
        <v>4.3236882712601149E-2</v>
      </c>
      <c r="F17" s="80">
        <f>F6*$G$4</f>
        <v>6.6708333328013208E-2</v>
      </c>
      <c r="G17" s="80">
        <f>F6*$G$5</f>
        <v>5.1460714281610205E-2</v>
      </c>
      <c r="H17" s="56">
        <f>F6*$G$6</f>
        <v>2.6465510201970962E-2</v>
      </c>
      <c r="I17" s="82">
        <f>F6*$G$7</f>
        <v>1.0208125363617373E-2</v>
      </c>
      <c r="J17" s="82">
        <f>F6*$G$8</f>
        <v>3.1499358264876461E-3</v>
      </c>
      <c r="K17" s="82">
        <f>F6*$G$9</f>
        <v>8.0998349823968054E-4</v>
      </c>
    </row>
    <row r="18" spans="3:11" x14ac:dyDescent="0.3">
      <c r="C18" s="78"/>
      <c r="D18" s="1">
        <v>4</v>
      </c>
      <c r="E18" s="80">
        <f>F7*$G$3</f>
        <v>2.4359784642252021E-2</v>
      </c>
      <c r="F18" s="80">
        <f>F7*$G$4</f>
        <v>3.7583667733760269E-2</v>
      </c>
      <c r="G18" s="80">
        <f>F7*$G$5</f>
        <v>2.8993115108900784E-2</v>
      </c>
      <c r="H18" s="80">
        <f>F7*$G$6</f>
        <v>1.4910744913148975E-2</v>
      </c>
      <c r="I18" s="56">
        <f>F7*$G$7</f>
        <v>5.7512873236431773E-3</v>
      </c>
      <c r="J18" s="82">
        <f>F7*$G$8</f>
        <v>1.774682945581323E-3</v>
      </c>
      <c r="K18" s="82">
        <f>F7*$G$9</f>
        <v>4.5634704314948313E-4</v>
      </c>
    </row>
    <row r="19" spans="3:11" x14ac:dyDescent="0.3">
      <c r="C19" s="78"/>
      <c r="D19" s="1">
        <v>5</v>
      </c>
      <c r="E19" s="80">
        <f>F8*$G$3</f>
        <v>1.0979498439076028E-2</v>
      </c>
      <c r="F19" s="80">
        <f>F8*$G$4</f>
        <v>1.6939797591717303E-2</v>
      </c>
      <c r="G19" s="80">
        <f>F8*$G$5</f>
        <v>1.3067843856467636E-2</v>
      </c>
      <c r="H19" s="80">
        <f>F8*$G$6</f>
        <v>6.7206054118976412E-3</v>
      </c>
      <c r="I19" s="80">
        <f>F8*$G$7</f>
        <v>2.592233516017662E-3</v>
      </c>
      <c r="J19" s="56">
        <f>F8*$G$8</f>
        <v>7.9988919922830705E-4</v>
      </c>
      <c r="K19" s="82">
        <f>F8*$G$9</f>
        <v>2.05685794087279E-4</v>
      </c>
    </row>
    <row r="20" spans="3:11" x14ac:dyDescent="0.3">
      <c r="C20" s="79"/>
      <c r="D20" s="1">
        <v>6</v>
      </c>
      <c r="E20" s="80">
        <f>F9*$G$3</f>
        <v>4.1239207620285562E-3</v>
      </c>
      <c r="F20" s="80">
        <f>F9*$G$4</f>
        <v>6.3626206042726296E-3</v>
      </c>
      <c r="G20" s="80">
        <f>F9*$G$5</f>
        <v>4.9083073232960295E-3</v>
      </c>
      <c r="H20" s="80">
        <f>F9*$G$6</f>
        <v>2.5242723376951008E-3</v>
      </c>
      <c r="I20" s="80">
        <f>F9*$G$7</f>
        <v>9.7364790168239629E-4</v>
      </c>
      <c r="J20" s="80">
        <f>F9*$G$8</f>
        <v>3.0043992394771082E-4</v>
      </c>
      <c r="K20" s="56">
        <f>F9*$G$9</f>
        <v>7.7255980443697073E-5</v>
      </c>
    </row>
    <row r="22" spans="3:11" x14ac:dyDescent="0.3">
      <c r="D22" s="75" t="s">
        <v>56</v>
      </c>
    </row>
    <row r="23" spans="3:11" x14ac:dyDescent="0.3">
      <c r="C23" s="75" t="s">
        <v>54</v>
      </c>
      <c r="D23" s="62">
        <f>SUM(E15:E20,F16:F20,G17:G20,H18:H20,I19:I20,J20)</f>
        <v>0.53418472788046434</v>
      </c>
    </row>
    <row r="24" spans="3:11" x14ac:dyDescent="0.3">
      <c r="C24" s="75" t="s">
        <v>55</v>
      </c>
      <c r="D24" s="62">
        <f>SUM(F14:K14,G15:K15,H16:K16,I17:K17,J18:K18,K19)</f>
        <v>0.26274281028346941</v>
      </c>
    </row>
    <row r="25" spans="3:11" x14ac:dyDescent="0.3">
      <c r="C25" s="75" t="s">
        <v>53</v>
      </c>
      <c r="D25" s="62">
        <f>SUM(E14,F15,G16,H17,I18,J19,K20)</f>
        <v>0.20307246183606631</v>
      </c>
    </row>
  </sheetData>
  <mergeCells count="4">
    <mergeCell ref="D1:E1"/>
    <mergeCell ref="F1:G1"/>
    <mergeCell ref="E12:K12"/>
    <mergeCell ref="C14:C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6D2A-7300-4A87-AEA3-68AD6F4964D8}">
  <dimension ref="A1:P28"/>
  <sheetViews>
    <sheetView workbookViewId="0">
      <selection activeCell="D8" sqref="D8:P8"/>
    </sheetView>
  </sheetViews>
  <sheetFormatPr defaultRowHeight="14.4" x14ac:dyDescent="0.3"/>
  <cols>
    <col min="1" max="1" width="24" customWidth="1"/>
    <col min="2" max="2" width="22.21875" bestFit="1" customWidth="1"/>
    <col min="4" max="4" width="17.6640625" bestFit="1" customWidth="1"/>
    <col min="16" max="16" width="10.44140625" customWidth="1"/>
  </cols>
  <sheetData>
    <row r="1" spans="1:16" ht="15" thickBot="1" x14ac:dyDescent="0.35"/>
    <row r="2" spans="1:16" ht="18" x14ac:dyDescent="0.35">
      <c r="E2" s="15" t="s">
        <v>44</v>
      </c>
      <c r="F2" s="16"/>
      <c r="G2" s="16"/>
      <c r="H2" s="16"/>
      <c r="I2" s="16"/>
      <c r="J2" s="17"/>
      <c r="K2" s="27" t="s">
        <v>45</v>
      </c>
      <c r="L2" s="28"/>
      <c r="M2" s="28"/>
      <c r="N2" s="28"/>
      <c r="O2" s="28"/>
      <c r="P2" s="29"/>
    </row>
    <row r="3" spans="1:16" x14ac:dyDescent="0.3">
      <c r="D3" s="12" t="s">
        <v>29</v>
      </c>
      <c r="E3" s="18" t="s">
        <v>23</v>
      </c>
      <c r="F3" s="19" t="s">
        <v>22</v>
      </c>
      <c r="G3" s="19" t="s">
        <v>21</v>
      </c>
      <c r="H3" s="19" t="s">
        <v>25</v>
      </c>
      <c r="I3" s="19" t="s">
        <v>24</v>
      </c>
      <c r="J3" s="20" t="s">
        <v>26</v>
      </c>
      <c r="K3" s="30" t="s">
        <v>23</v>
      </c>
      <c r="L3" s="31" t="s">
        <v>22</v>
      </c>
      <c r="M3" s="31" t="s">
        <v>21</v>
      </c>
      <c r="N3" s="31" t="s">
        <v>25</v>
      </c>
      <c r="O3" s="31" t="s">
        <v>24</v>
      </c>
      <c r="P3" s="32" t="s">
        <v>26</v>
      </c>
    </row>
    <row r="4" spans="1:16" x14ac:dyDescent="0.3">
      <c r="D4" s="13" t="s">
        <v>20</v>
      </c>
      <c r="E4" s="21">
        <v>8</v>
      </c>
      <c r="F4" s="22">
        <v>8</v>
      </c>
      <c r="G4" s="22">
        <v>16</v>
      </c>
      <c r="H4" s="22">
        <v>7</v>
      </c>
      <c r="I4" s="22">
        <v>5</v>
      </c>
      <c r="J4" s="23">
        <v>12</v>
      </c>
      <c r="K4" s="34">
        <v>4</v>
      </c>
      <c r="L4" s="34">
        <v>7</v>
      </c>
      <c r="M4" s="35">
        <v>11</v>
      </c>
      <c r="N4" s="33">
        <v>8</v>
      </c>
      <c r="O4" s="34">
        <v>8</v>
      </c>
      <c r="P4" s="34">
        <v>16</v>
      </c>
    </row>
    <row r="5" spans="1:16" x14ac:dyDescent="0.3">
      <c r="A5" t="s">
        <v>31</v>
      </c>
      <c r="D5" s="13" t="s">
        <v>1</v>
      </c>
      <c r="E5" s="21">
        <v>9</v>
      </c>
      <c r="F5" s="22">
        <v>19</v>
      </c>
      <c r="G5" s="22">
        <v>28</v>
      </c>
      <c r="H5" s="22">
        <v>9</v>
      </c>
      <c r="I5" s="22">
        <v>9</v>
      </c>
      <c r="J5" s="23">
        <v>18</v>
      </c>
      <c r="K5" s="34">
        <v>6</v>
      </c>
      <c r="L5" s="34">
        <v>3</v>
      </c>
      <c r="M5" s="35">
        <v>9</v>
      </c>
      <c r="N5" s="33">
        <v>9</v>
      </c>
      <c r="O5" s="34">
        <v>19</v>
      </c>
      <c r="P5" s="34">
        <v>28</v>
      </c>
    </row>
    <row r="6" spans="1:16" x14ac:dyDescent="0.3">
      <c r="A6" t="s">
        <v>34</v>
      </c>
      <c r="D6" s="13" t="s">
        <v>19</v>
      </c>
      <c r="E6" s="21">
        <v>7</v>
      </c>
      <c r="F6" s="22">
        <v>19</v>
      </c>
      <c r="G6" s="22">
        <v>26</v>
      </c>
      <c r="H6" s="22">
        <v>7</v>
      </c>
      <c r="I6" s="22">
        <v>8</v>
      </c>
      <c r="J6" s="23">
        <v>15</v>
      </c>
      <c r="K6" s="34">
        <v>5</v>
      </c>
      <c r="L6" s="34">
        <v>4</v>
      </c>
      <c r="M6" s="35">
        <v>9</v>
      </c>
      <c r="N6" s="33">
        <v>7</v>
      </c>
      <c r="O6" s="34">
        <v>19</v>
      </c>
      <c r="P6" s="34">
        <v>26</v>
      </c>
    </row>
    <row r="7" spans="1:16" x14ac:dyDescent="0.3">
      <c r="D7" s="13" t="s">
        <v>18</v>
      </c>
      <c r="E7" s="21">
        <v>8</v>
      </c>
      <c r="F7" s="22">
        <v>11</v>
      </c>
      <c r="G7" s="22">
        <v>19</v>
      </c>
      <c r="H7" s="22">
        <v>1</v>
      </c>
      <c r="I7" s="22">
        <v>7</v>
      </c>
      <c r="J7" s="23">
        <v>8</v>
      </c>
      <c r="K7" s="34">
        <v>7</v>
      </c>
      <c r="L7" s="34">
        <v>7</v>
      </c>
      <c r="M7" s="35">
        <v>14</v>
      </c>
      <c r="N7" s="33">
        <v>8</v>
      </c>
      <c r="O7" s="34">
        <v>11</v>
      </c>
      <c r="P7" s="34">
        <v>19</v>
      </c>
    </row>
    <row r="8" spans="1:16" x14ac:dyDescent="0.3">
      <c r="D8" s="13" t="s">
        <v>17</v>
      </c>
      <c r="E8" s="21">
        <v>4</v>
      </c>
      <c r="F8" s="22">
        <v>5</v>
      </c>
      <c r="G8" s="22">
        <v>9</v>
      </c>
      <c r="H8" s="22">
        <v>3</v>
      </c>
      <c r="I8" s="22">
        <v>7</v>
      </c>
      <c r="J8" s="23">
        <v>10</v>
      </c>
      <c r="K8" s="34">
        <v>3</v>
      </c>
      <c r="L8" s="34">
        <v>8</v>
      </c>
      <c r="M8" s="35">
        <v>11</v>
      </c>
      <c r="N8" s="33">
        <v>4</v>
      </c>
      <c r="O8" s="34">
        <v>5</v>
      </c>
      <c r="P8" s="34">
        <v>9</v>
      </c>
    </row>
    <row r="9" spans="1:16" x14ac:dyDescent="0.3">
      <c r="D9" s="13" t="s">
        <v>16</v>
      </c>
      <c r="E9" s="21">
        <v>4</v>
      </c>
      <c r="F9" s="22">
        <v>4</v>
      </c>
      <c r="G9" s="22">
        <v>8</v>
      </c>
      <c r="H9" s="22">
        <v>4</v>
      </c>
      <c r="I9" s="22">
        <v>6</v>
      </c>
      <c r="J9" s="23">
        <v>10</v>
      </c>
      <c r="K9" s="34">
        <v>9</v>
      </c>
      <c r="L9" s="34">
        <v>5</v>
      </c>
      <c r="M9" s="35">
        <v>14</v>
      </c>
      <c r="N9" s="33">
        <v>4</v>
      </c>
      <c r="O9" s="34">
        <v>4</v>
      </c>
      <c r="P9" s="34">
        <v>8</v>
      </c>
    </row>
    <row r="10" spans="1:16" x14ac:dyDescent="0.3">
      <c r="D10" s="13" t="s">
        <v>15</v>
      </c>
      <c r="E10" s="21">
        <v>3</v>
      </c>
      <c r="F10" s="22">
        <v>9</v>
      </c>
      <c r="G10" s="22">
        <v>12</v>
      </c>
      <c r="H10" s="22">
        <v>8</v>
      </c>
      <c r="I10" s="22">
        <v>7</v>
      </c>
      <c r="J10" s="23">
        <v>15</v>
      </c>
      <c r="K10" s="34">
        <v>3</v>
      </c>
      <c r="L10" s="34">
        <v>6</v>
      </c>
      <c r="M10" s="35">
        <v>9</v>
      </c>
      <c r="N10" s="33">
        <v>3</v>
      </c>
      <c r="O10" s="34">
        <v>9</v>
      </c>
      <c r="P10" s="34">
        <v>12</v>
      </c>
    </row>
    <row r="11" spans="1:16" x14ac:dyDescent="0.3">
      <c r="D11" s="13" t="s">
        <v>14</v>
      </c>
      <c r="E11" s="21">
        <v>5</v>
      </c>
      <c r="F11" s="22">
        <v>6</v>
      </c>
      <c r="G11" s="22">
        <v>11</v>
      </c>
      <c r="H11" s="22">
        <v>4</v>
      </c>
      <c r="I11" s="22">
        <v>7</v>
      </c>
      <c r="J11" s="23">
        <v>11</v>
      </c>
      <c r="K11" s="34">
        <v>8</v>
      </c>
      <c r="L11" s="34">
        <v>6</v>
      </c>
      <c r="M11" s="35">
        <v>14</v>
      </c>
      <c r="N11" s="33">
        <v>5</v>
      </c>
      <c r="O11" s="34">
        <v>6</v>
      </c>
      <c r="P11" s="34">
        <v>11</v>
      </c>
    </row>
    <row r="12" spans="1:16" x14ac:dyDescent="0.3">
      <c r="D12" s="13" t="s">
        <v>13</v>
      </c>
      <c r="E12" s="21">
        <v>5</v>
      </c>
      <c r="F12" s="22">
        <v>9</v>
      </c>
      <c r="G12" s="22">
        <v>14</v>
      </c>
      <c r="H12" s="22">
        <v>3</v>
      </c>
      <c r="I12" s="22">
        <v>8</v>
      </c>
      <c r="J12" s="23">
        <v>11</v>
      </c>
      <c r="K12" s="34">
        <v>7</v>
      </c>
      <c r="L12" s="34">
        <v>12</v>
      </c>
      <c r="M12" s="35">
        <v>19</v>
      </c>
      <c r="N12" s="33">
        <v>5</v>
      </c>
      <c r="O12" s="34">
        <v>9</v>
      </c>
      <c r="P12" s="34">
        <v>14</v>
      </c>
    </row>
    <row r="13" spans="1:16" x14ac:dyDescent="0.3">
      <c r="D13" s="13" t="s">
        <v>12</v>
      </c>
      <c r="E13" s="21">
        <v>8</v>
      </c>
      <c r="F13" s="22">
        <v>4</v>
      </c>
      <c r="G13" s="22">
        <v>12</v>
      </c>
      <c r="H13" s="22">
        <v>7</v>
      </c>
      <c r="I13" s="22">
        <v>4</v>
      </c>
      <c r="J13" s="23">
        <v>11</v>
      </c>
      <c r="K13" s="34">
        <v>6</v>
      </c>
      <c r="L13" s="34">
        <v>4</v>
      </c>
      <c r="M13" s="35">
        <v>10</v>
      </c>
      <c r="N13" s="33">
        <v>8</v>
      </c>
      <c r="O13" s="34">
        <v>4</v>
      </c>
      <c r="P13" s="34">
        <v>12</v>
      </c>
    </row>
    <row r="14" spans="1:16" x14ac:dyDescent="0.3">
      <c r="D14" s="13" t="s">
        <v>11</v>
      </c>
      <c r="E14" s="21">
        <v>9</v>
      </c>
      <c r="F14" s="22">
        <v>14</v>
      </c>
      <c r="G14" s="22">
        <v>23</v>
      </c>
      <c r="H14" s="22">
        <v>6</v>
      </c>
      <c r="I14" s="22">
        <v>4</v>
      </c>
      <c r="J14" s="23">
        <v>10</v>
      </c>
      <c r="K14" s="34">
        <v>3</v>
      </c>
      <c r="L14" s="34">
        <v>8</v>
      </c>
      <c r="M14" s="35">
        <v>11</v>
      </c>
      <c r="N14" s="33">
        <v>9</v>
      </c>
      <c r="O14" s="34">
        <v>14</v>
      </c>
      <c r="P14" s="34">
        <v>23</v>
      </c>
    </row>
    <row r="15" spans="1:16" x14ac:dyDescent="0.3">
      <c r="D15" s="13" t="s">
        <v>10</v>
      </c>
      <c r="E15" s="21">
        <v>3</v>
      </c>
      <c r="F15" s="22">
        <v>7</v>
      </c>
      <c r="G15" s="22">
        <v>10</v>
      </c>
      <c r="H15" s="22">
        <v>9</v>
      </c>
      <c r="I15" s="22">
        <v>6</v>
      </c>
      <c r="J15" s="23">
        <v>15</v>
      </c>
      <c r="K15" s="34">
        <v>7</v>
      </c>
      <c r="L15" s="34">
        <v>8</v>
      </c>
      <c r="M15" s="35">
        <v>15</v>
      </c>
      <c r="N15" s="33">
        <v>3</v>
      </c>
      <c r="O15" s="34">
        <v>7</v>
      </c>
      <c r="P15" s="34">
        <v>10</v>
      </c>
    </row>
    <row r="16" spans="1:16" x14ac:dyDescent="0.3">
      <c r="D16" s="13" t="s">
        <v>9</v>
      </c>
      <c r="E16" s="21">
        <v>7</v>
      </c>
      <c r="F16" s="22">
        <v>5</v>
      </c>
      <c r="G16" s="22">
        <v>12</v>
      </c>
      <c r="H16" s="22">
        <v>6</v>
      </c>
      <c r="I16" s="22">
        <v>2</v>
      </c>
      <c r="J16" s="23">
        <v>8</v>
      </c>
      <c r="K16" s="34">
        <v>11</v>
      </c>
      <c r="L16" s="34">
        <v>8</v>
      </c>
      <c r="M16" s="35">
        <v>19</v>
      </c>
      <c r="N16" s="33">
        <v>7</v>
      </c>
      <c r="O16" s="34">
        <v>5</v>
      </c>
      <c r="P16" s="34">
        <v>12</v>
      </c>
    </row>
    <row r="17" spans="1:16" x14ac:dyDescent="0.3">
      <c r="D17" s="13" t="s">
        <v>8</v>
      </c>
      <c r="E17" s="21">
        <v>11</v>
      </c>
      <c r="F17" s="22">
        <v>12</v>
      </c>
      <c r="G17" s="22">
        <v>23</v>
      </c>
      <c r="H17" s="22">
        <v>12</v>
      </c>
      <c r="I17" s="22">
        <v>13</v>
      </c>
      <c r="J17" s="23">
        <v>25</v>
      </c>
      <c r="K17" s="34">
        <v>5</v>
      </c>
      <c r="L17" s="34">
        <v>4</v>
      </c>
      <c r="M17" s="35">
        <v>9</v>
      </c>
      <c r="N17" s="33">
        <v>11</v>
      </c>
      <c r="O17" s="34">
        <v>12</v>
      </c>
      <c r="P17" s="34">
        <v>23</v>
      </c>
    </row>
    <row r="18" spans="1:16" x14ac:dyDescent="0.3">
      <c r="D18" s="13" t="s">
        <v>7</v>
      </c>
      <c r="E18" s="21">
        <v>5</v>
      </c>
      <c r="F18" s="22">
        <v>9</v>
      </c>
      <c r="G18" s="22">
        <v>14</v>
      </c>
      <c r="H18" s="22">
        <v>5</v>
      </c>
      <c r="I18" s="22">
        <v>10</v>
      </c>
      <c r="J18" s="23">
        <v>15</v>
      </c>
      <c r="K18" s="34">
        <v>2</v>
      </c>
      <c r="L18" s="34">
        <v>9</v>
      </c>
      <c r="M18" s="35">
        <v>11</v>
      </c>
      <c r="N18" s="33">
        <v>5</v>
      </c>
      <c r="O18" s="34">
        <v>9</v>
      </c>
      <c r="P18" s="34">
        <v>14</v>
      </c>
    </row>
    <row r="19" spans="1:16" x14ac:dyDescent="0.3">
      <c r="D19" s="13" t="s">
        <v>6</v>
      </c>
      <c r="E19" s="21">
        <v>5</v>
      </c>
      <c r="F19" s="22">
        <v>7</v>
      </c>
      <c r="G19" s="22">
        <v>12</v>
      </c>
      <c r="H19" s="22">
        <v>4</v>
      </c>
      <c r="I19" s="22">
        <v>4</v>
      </c>
      <c r="J19" s="23">
        <v>8</v>
      </c>
      <c r="K19" s="34">
        <v>5</v>
      </c>
      <c r="L19" s="34">
        <v>6</v>
      </c>
      <c r="M19" s="35">
        <v>11</v>
      </c>
      <c r="N19" s="33">
        <v>5</v>
      </c>
      <c r="O19" s="34">
        <v>7</v>
      </c>
      <c r="P19" s="34">
        <v>12</v>
      </c>
    </row>
    <row r="20" spans="1:16" x14ac:dyDescent="0.3">
      <c r="D20" s="13" t="s">
        <v>5</v>
      </c>
      <c r="E20" s="21">
        <v>4</v>
      </c>
      <c r="F20" s="22">
        <v>4</v>
      </c>
      <c r="G20" s="22">
        <v>8</v>
      </c>
      <c r="H20" s="22">
        <v>8</v>
      </c>
      <c r="I20" s="22">
        <v>7</v>
      </c>
      <c r="J20" s="23">
        <v>15</v>
      </c>
      <c r="K20" s="34">
        <v>10</v>
      </c>
      <c r="L20" s="34">
        <v>9</v>
      </c>
      <c r="M20" s="35">
        <v>19</v>
      </c>
      <c r="N20" s="33">
        <v>4</v>
      </c>
      <c r="O20" s="34">
        <v>4</v>
      </c>
      <c r="P20" s="34">
        <v>8</v>
      </c>
    </row>
    <row r="21" spans="1:16" ht="15" thickBot="1" x14ac:dyDescent="0.35">
      <c r="D21" s="13" t="s">
        <v>4</v>
      </c>
      <c r="E21" s="21">
        <v>4</v>
      </c>
      <c r="F21" s="22">
        <v>6</v>
      </c>
      <c r="G21" s="22">
        <v>10</v>
      </c>
      <c r="H21" s="22">
        <v>4</v>
      </c>
      <c r="I21" s="22">
        <v>4</v>
      </c>
      <c r="J21" s="23">
        <v>8</v>
      </c>
      <c r="K21" s="34">
        <v>6</v>
      </c>
      <c r="L21" s="34">
        <v>4</v>
      </c>
      <c r="M21" s="35">
        <v>10</v>
      </c>
      <c r="N21" s="33">
        <v>4</v>
      </c>
      <c r="O21" s="34">
        <v>6</v>
      </c>
      <c r="P21" s="34">
        <v>10</v>
      </c>
    </row>
    <row r="22" spans="1:16" x14ac:dyDescent="0.3">
      <c r="A22" s="9" t="s">
        <v>43</v>
      </c>
      <c r="B22" s="10"/>
      <c r="D22" s="14" t="s">
        <v>35</v>
      </c>
      <c r="E22" s="18">
        <f>SUM(E4:E21)</f>
        <v>109</v>
      </c>
      <c r="F22" s="19">
        <f t="shared" ref="F22:J22" si="0">SUM(F4:F21)</f>
        <v>158</v>
      </c>
      <c r="G22" s="19">
        <f t="shared" si="0"/>
        <v>267</v>
      </c>
      <c r="H22" s="19">
        <f t="shared" si="0"/>
        <v>107</v>
      </c>
      <c r="I22" s="19">
        <f t="shared" si="0"/>
        <v>118</v>
      </c>
      <c r="J22" s="20">
        <f t="shared" si="0"/>
        <v>225</v>
      </c>
      <c r="K22" s="31">
        <f t="shared" ref="K22" si="1">SUM(K4:K21)</f>
        <v>107</v>
      </c>
      <c r="L22" s="31">
        <f t="shared" ref="L22" si="2">SUM(L4:L21)</f>
        <v>118</v>
      </c>
      <c r="M22" s="32">
        <f t="shared" ref="M22" si="3">SUM(M4:M21)</f>
        <v>225</v>
      </c>
      <c r="N22" s="30">
        <f t="shared" ref="N22" si="4">SUM(N4:N21)</f>
        <v>109</v>
      </c>
      <c r="O22" s="31">
        <f t="shared" ref="O22" si="5">SUM(O4:O21)</f>
        <v>158</v>
      </c>
      <c r="P22" s="31">
        <f t="shared" ref="P22" si="6">SUM(P4:P21)</f>
        <v>267</v>
      </c>
    </row>
    <row r="23" spans="1:16" ht="15" thickBot="1" x14ac:dyDescent="0.35">
      <c r="A23" s="5" t="s">
        <v>23</v>
      </c>
      <c r="B23" s="6" t="s">
        <v>37</v>
      </c>
      <c r="D23" s="14" t="s">
        <v>36</v>
      </c>
      <c r="E23" s="24">
        <f>E22/126</f>
        <v>0.86507936507936511</v>
      </c>
      <c r="F23" s="25">
        <f t="shared" ref="F23:J23" si="7">F22/126</f>
        <v>1.253968253968254</v>
      </c>
      <c r="G23" s="25">
        <f t="shared" si="7"/>
        <v>2.1190476190476191</v>
      </c>
      <c r="H23" s="25">
        <f t="shared" si="7"/>
        <v>0.84920634920634919</v>
      </c>
      <c r="I23" s="25">
        <f t="shared" si="7"/>
        <v>0.93650793650793651</v>
      </c>
      <c r="J23" s="26">
        <f t="shared" si="7"/>
        <v>1.7857142857142858</v>
      </c>
      <c r="K23" s="37">
        <f t="shared" ref="K23" si="8">K22/126</f>
        <v>0.84920634920634919</v>
      </c>
      <c r="L23" s="37">
        <f t="shared" ref="L23" si="9">L22/126</f>
        <v>0.93650793650793651</v>
      </c>
      <c r="M23" s="38">
        <f t="shared" ref="M23" si="10">M22/126</f>
        <v>1.7857142857142858</v>
      </c>
      <c r="N23" s="36">
        <f t="shared" ref="N23" si="11">N22/126</f>
        <v>0.86507936507936511</v>
      </c>
      <c r="O23" s="37">
        <f t="shared" ref="O23" si="12">O22/126</f>
        <v>1.253968253968254</v>
      </c>
      <c r="P23" s="37">
        <f t="shared" ref="P23" si="13">P22/126</f>
        <v>2.1190476190476191</v>
      </c>
    </row>
    <row r="24" spans="1:16" x14ac:dyDescent="0.3">
      <c r="A24" s="5" t="s">
        <v>22</v>
      </c>
      <c r="B24" s="6" t="s">
        <v>38</v>
      </c>
    </row>
    <row r="25" spans="1:16" x14ac:dyDescent="0.3">
      <c r="A25" s="5" t="s">
        <v>21</v>
      </c>
      <c r="B25" s="6" t="s">
        <v>39</v>
      </c>
    </row>
    <row r="26" spans="1:16" x14ac:dyDescent="0.3">
      <c r="A26" s="5" t="s">
        <v>25</v>
      </c>
      <c r="B26" s="6" t="s">
        <v>40</v>
      </c>
    </row>
    <row r="27" spans="1:16" x14ac:dyDescent="0.3">
      <c r="A27" s="5" t="s">
        <v>24</v>
      </c>
      <c r="B27" s="6" t="s">
        <v>41</v>
      </c>
    </row>
    <row r="28" spans="1:16" ht="15" thickBot="1" x14ac:dyDescent="0.35">
      <c r="A28" s="7" t="s">
        <v>26</v>
      </c>
      <c r="B28" s="8" t="s">
        <v>42</v>
      </c>
    </row>
  </sheetData>
  <autoFilter ref="D3:P23" xr:uid="{3A21BA1A-A49B-4373-A64D-4456165C6429}"/>
  <mergeCells count="3">
    <mergeCell ref="A22:B22"/>
    <mergeCell ref="E2:J2"/>
    <mergeCell ref="K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5B69-CF34-45C8-9F4D-336FF78C9C7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and Poisson</vt:lpstr>
      <vt:lpstr>Winning Odds (side stuff)</vt:lpstr>
      <vt:lpstr>Simple Stats</vt:lpstr>
      <vt:lpstr>Background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Nann</dc:creator>
  <cp:lastModifiedBy>Hermann Nann</cp:lastModifiedBy>
  <dcterms:created xsi:type="dcterms:W3CDTF">2021-01-16T20:26:13Z</dcterms:created>
  <dcterms:modified xsi:type="dcterms:W3CDTF">2021-01-17T05:22:19Z</dcterms:modified>
</cp:coreProperties>
</file>