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h\Desktop\Soccer Analysis\"/>
    </mc:Choice>
  </mc:AlternateContent>
  <xr:revisionPtr revIDLastSave="0" documentId="13_ncr:1_{39BC3F59-BDD8-4DA0-A96F-EF5433A4689F}" xr6:coauthVersionLast="46" xr6:coauthVersionMax="46" xr10:uidLastSave="{00000000-0000-0000-0000-000000000000}"/>
  <bookViews>
    <workbookView xWindow="-108" yWindow="-108" windowWidth="23256" windowHeight="12576" activeTab="1" xr2:uid="{51549586-BAB4-4AD4-B1D8-049727766590}"/>
  </bookViews>
  <sheets>
    <sheet name="Summary and Poisson" sheetId="1" r:id="rId1"/>
    <sheet name="Winning Odds and Best Seats" sheetId="5" r:id="rId2"/>
    <sheet name="Simple Stats" sheetId="3" r:id="rId3"/>
  </sheets>
  <definedNames>
    <definedName name="_xlnm._FilterDatabase" localSheetId="2" hidden="1">'Simple Stats'!$D$3:$P$23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5" l="1"/>
  <c r="P11" i="5"/>
  <c r="O12" i="5"/>
  <c r="O11" i="5"/>
  <c r="P13" i="5"/>
  <c r="D26" i="5"/>
  <c r="F23" i="3"/>
  <c r="G23" i="3"/>
  <c r="H23" i="3"/>
  <c r="I23" i="3"/>
  <c r="J23" i="3"/>
  <c r="K23" i="3"/>
  <c r="L23" i="3"/>
  <c r="M23" i="3"/>
  <c r="N23" i="3"/>
  <c r="O23" i="3"/>
  <c r="P23" i="3"/>
  <c r="E23" i="3"/>
  <c r="D25" i="5"/>
  <c r="G5" i="5"/>
  <c r="G6" i="5"/>
  <c r="G7" i="5"/>
  <c r="G8" i="5"/>
  <c r="G9" i="5"/>
  <c r="G10" i="5"/>
  <c r="G4" i="5"/>
  <c r="F5" i="5"/>
  <c r="F6" i="5"/>
  <c r="F7" i="5"/>
  <c r="F8" i="5"/>
  <c r="F9" i="5"/>
  <c r="F10" i="5"/>
  <c r="F4" i="5"/>
  <c r="D27" i="5"/>
  <c r="E21" i="1"/>
  <c r="E19" i="1"/>
  <c r="D21" i="1"/>
  <c r="D19" i="1"/>
  <c r="E20" i="1"/>
  <c r="E18" i="1"/>
  <c r="D20" i="1"/>
  <c r="D18" i="1"/>
  <c r="D17" i="1"/>
  <c r="I17" i="1" s="1"/>
  <c r="E17" i="1"/>
  <c r="N22" i="3"/>
  <c r="O22" i="3"/>
  <c r="P22" i="3"/>
  <c r="K22" i="3"/>
  <c r="L22" i="3"/>
  <c r="M22" i="3"/>
  <c r="I19" i="1"/>
  <c r="E11" i="1" s="1"/>
  <c r="E16" i="1"/>
  <c r="D16" i="1"/>
  <c r="F22" i="3"/>
  <c r="G22" i="3"/>
  <c r="H22" i="3"/>
  <c r="I22" i="3"/>
  <c r="J22" i="3"/>
  <c r="E22" i="3"/>
  <c r="O13" i="5" l="1"/>
  <c r="I20" i="1"/>
  <c r="I21" i="1"/>
  <c r="I18" i="1"/>
  <c r="D10" i="1" s="1"/>
  <c r="I16" i="1"/>
  <c r="D4" i="1" s="1"/>
  <c r="E10" i="1"/>
  <c r="E7" i="1"/>
  <c r="E4" i="1"/>
  <c r="E5" i="1"/>
  <c r="E6" i="1"/>
  <c r="E9" i="1"/>
  <c r="E8" i="1"/>
  <c r="D9" i="1"/>
  <c r="D11" i="1" l="1"/>
  <c r="D8" i="1"/>
  <c r="H6" i="1"/>
  <c r="H10" i="1"/>
  <c r="O15" i="1"/>
  <c r="P15" i="1"/>
  <c r="M15" i="1"/>
  <c r="Q15" i="1"/>
  <c r="N15" i="1"/>
  <c r="R15" i="1"/>
  <c r="S15" i="1"/>
  <c r="G11" i="1"/>
  <c r="D5" i="1"/>
  <c r="R14" i="1"/>
  <c r="N14" i="1"/>
  <c r="Q14" i="1"/>
  <c r="M14" i="1"/>
  <c r="P14" i="1"/>
  <c r="S14" i="1"/>
  <c r="O14" i="1"/>
  <c r="M16" i="1"/>
  <c r="Q16" i="1"/>
  <c r="N16" i="1"/>
  <c r="R16" i="1"/>
  <c r="O16" i="1"/>
  <c r="S16" i="1"/>
  <c r="P16" i="1"/>
  <c r="O18" i="1"/>
  <c r="S18" i="1"/>
  <c r="P18" i="1"/>
  <c r="M18" i="1"/>
  <c r="Q18" i="1"/>
  <c r="N18" i="1"/>
  <c r="R18" i="1"/>
  <c r="M20" i="1"/>
  <c r="Q20" i="1"/>
  <c r="N20" i="1"/>
  <c r="R20" i="1"/>
  <c r="O20" i="1"/>
  <c r="S20" i="1"/>
  <c r="P20" i="1"/>
  <c r="N17" i="1"/>
  <c r="R17" i="1"/>
  <c r="O17" i="1"/>
  <c r="S17" i="1"/>
  <c r="P17" i="1"/>
  <c r="M17" i="1"/>
  <c r="Q17" i="1"/>
  <c r="P19" i="1"/>
  <c r="M19" i="1"/>
  <c r="Q19" i="1"/>
  <c r="N19" i="1"/>
  <c r="R19" i="1"/>
  <c r="O19" i="1"/>
  <c r="S19" i="1"/>
  <c r="G10" i="1"/>
  <c r="G8" i="1"/>
  <c r="H9" i="1"/>
  <c r="H5" i="1"/>
  <c r="G9" i="1"/>
  <c r="D6" i="1"/>
  <c r="H4" i="1"/>
  <c r="H8" i="1"/>
  <c r="D7" i="1"/>
  <c r="H7" i="1"/>
  <c r="H11" i="1"/>
  <c r="G6" i="1" l="1"/>
  <c r="G7" i="1"/>
  <c r="G4" i="1"/>
  <c r="G5" i="1"/>
</calcChain>
</file>

<file path=xl/sharedStrings.xml><?xml version="1.0" encoding="utf-8"?>
<sst xmlns="http://schemas.openxmlformats.org/spreadsheetml/2006/main" count="136" uniqueCount="67">
  <si>
    <t>Scored Goals</t>
  </si>
  <si>
    <t>Bayern Munich</t>
  </si>
  <si>
    <t>Attack Strength</t>
  </si>
  <si>
    <t>Defense Strength</t>
  </si>
  <si>
    <t>Wolfsburg</t>
  </si>
  <si>
    <t>Werder Bremen</t>
  </si>
  <si>
    <t>Union Berlin</t>
  </si>
  <si>
    <t>Schalke 04</t>
  </si>
  <si>
    <t>RB Leipzig</t>
  </si>
  <si>
    <t>Paderborn</t>
  </si>
  <si>
    <t>M'gladbach</t>
  </si>
  <si>
    <t>Mainz</t>
  </si>
  <si>
    <t>Leverkusen</t>
  </si>
  <si>
    <t>Hoffenheim</t>
  </si>
  <si>
    <t>Hertha</t>
  </si>
  <si>
    <t>Freiburg</t>
  </si>
  <si>
    <t>Fortuna Dusseldorf</t>
  </si>
  <si>
    <t>FC Koln</t>
  </si>
  <si>
    <t>Ein Frankfurt</t>
  </si>
  <si>
    <t>Dortmund</t>
  </si>
  <si>
    <t>Augsburg</t>
  </si>
  <si>
    <t>FTHG</t>
  </si>
  <si>
    <t>SHHG</t>
  </si>
  <si>
    <t>HTHG</t>
  </si>
  <si>
    <t>SHAG</t>
  </si>
  <si>
    <t>HTAG</t>
  </si>
  <si>
    <t>FTAG</t>
  </si>
  <si>
    <t>Home Team</t>
  </si>
  <si>
    <t>Away Team</t>
  </si>
  <si>
    <t>Team</t>
  </si>
  <si>
    <t>Borussia Dortmund</t>
  </si>
  <si>
    <t>First Half</t>
  </si>
  <si>
    <t>Second Half</t>
  </si>
  <si>
    <t>League Total</t>
  </si>
  <si>
    <t>League Average</t>
  </si>
  <si>
    <t>Half Time Home Goals</t>
  </si>
  <si>
    <t>Second Half Home Goals</t>
  </si>
  <si>
    <t>Full Time Home Goals</t>
  </si>
  <si>
    <t>Half Time Away Goals</t>
  </si>
  <si>
    <t>Second Half Away Goals</t>
  </si>
  <si>
    <t>Full Time Away Goals</t>
  </si>
  <si>
    <t>LEGEND</t>
  </si>
  <si>
    <t>SCORED</t>
  </si>
  <si>
    <t>ALLOWED</t>
  </si>
  <si>
    <t>SCORE</t>
  </si>
  <si>
    <t>Base Stat for Poisson</t>
  </si>
  <si>
    <t>Probability</t>
  </si>
  <si>
    <t>NORMALIZED PROBABILITY</t>
  </si>
  <si>
    <t>Game Table</t>
  </si>
  <si>
    <t>FULL GAME</t>
  </si>
  <si>
    <t>FINAL SCORE</t>
  </si>
  <si>
    <t>Likelihood of a Tie</t>
  </si>
  <si>
    <t>Dortmund Winning</t>
  </si>
  <si>
    <t>Likelihood in %</t>
  </si>
  <si>
    <t>BASE</t>
  </si>
  <si>
    <t>ADJUSTED</t>
  </si>
  <si>
    <t>Total Games in Season: 153</t>
  </si>
  <si>
    <t>Games Played (Dortmund): 17 (8 Home and 9 Away)</t>
  </si>
  <si>
    <t>Games Played (FC Koln): 17 (8 Home and 9 Away)</t>
  </si>
  <si>
    <t>Seats at the Home Team's Goal (Borussia Dortmund)</t>
  </si>
  <si>
    <t>Scored Goals %</t>
  </si>
  <si>
    <t>Where to sit (weighted #)</t>
  </si>
  <si>
    <t>Koln Goals (weighted #)</t>
  </si>
  <si>
    <t>Borrussia Goals (weighted #)</t>
  </si>
  <si>
    <t>FC Köln</t>
  </si>
  <si>
    <t>Seats at the Away Team's Goal (FC Köln)</t>
  </si>
  <si>
    <t>FC Köln Winning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</si>
</sst>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10" xfId="0" applyFont="1" applyBorder="1"/>
    <xf numFmtId="0" fontId="0" fillId="0" borderId="10" xfId="0" applyBorder="1"/>
    <xf numFmtId="0" fontId="2" fillId="0" borderId="10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4" borderId="8" xfId="0" applyFont="1" applyFill="1" applyBorder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1" xfId="0" applyFont="1" applyFill="1" applyBorder="1"/>
    <xf numFmtId="0" fontId="2" fillId="5" borderId="7" xfId="0" applyFon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2" fillId="5" borderId="14" xfId="0" applyFont="1" applyFill="1" applyBorder="1"/>
    <xf numFmtId="0" fontId="2" fillId="5" borderId="9" xfId="0" applyFont="1" applyFill="1" applyBorder="1"/>
    <xf numFmtId="0" fontId="0" fillId="0" borderId="15" xfId="0" applyBorder="1"/>
    <xf numFmtId="0" fontId="2" fillId="4" borderId="16" xfId="0" applyFont="1" applyFill="1" applyBorder="1"/>
    <xf numFmtId="0" fontId="2" fillId="4" borderId="5" xfId="0" applyFont="1" applyFill="1" applyBorder="1"/>
    <xf numFmtId="0" fontId="2" fillId="4" borderId="15" xfId="0" applyFont="1" applyFill="1" applyBorder="1"/>
    <xf numFmtId="0" fontId="2" fillId="4" borderId="18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0" borderId="19" xfId="0" applyBorder="1"/>
    <xf numFmtId="0" fontId="0" fillId="0" borderId="14" xfId="0" applyBorder="1"/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0" fontId="0" fillId="0" borderId="1" xfId="1" applyNumberFormat="1" applyFont="1" applyBorder="1"/>
    <xf numFmtId="10" fontId="0" fillId="0" borderId="14" xfId="1" applyNumberFormat="1" applyFont="1" applyBorder="1"/>
    <xf numFmtId="10" fontId="0" fillId="0" borderId="19" xfId="0" applyNumberFormat="1" applyBorder="1"/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0" fillId="0" borderId="19" xfId="1" applyNumberFormat="1" applyFont="1" applyBorder="1"/>
    <xf numFmtId="10" fontId="0" fillId="0" borderId="1" xfId="0" applyNumberFormat="1" applyBorder="1"/>
    <xf numFmtId="10" fontId="0" fillId="0" borderId="14" xfId="0" applyNumberFormat="1" applyBorder="1"/>
    <xf numFmtId="0" fontId="2" fillId="0" borderId="3" xfId="0" applyFont="1" applyBorder="1" applyAlignment="1">
      <alignment horizontal="center"/>
    </xf>
    <xf numFmtId="0" fontId="0" fillId="3" borderId="19" xfId="0" applyFill="1" applyBorder="1"/>
    <xf numFmtId="0" fontId="0" fillId="2" borderId="23" xfId="0" applyFill="1" applyBorder="1"/>
    <xf numFmtId="0" fontId="0" fillId="2" borderId="24" xfId="0" applyFill="1" applyBorder="1"/>
    <xf numFmtId="0" fontId="2" fillId="0" borderId="0" xfId="0" applyFont="1"/>
    <xf numFmtId="0" fontId="4" fillId="0" borderId="0" xfId="0" applyFont="1"/>
    <xf numFmtId="0" fontId="2" fillId="2" borderId="15" xfId="0" applyFont="1" applyFill="1" applyBorder="1" applyAlignment="1">
      <alignment horizontal="center" textRotation="75"/>
    </xf>
    <xf numFmtId="0" fontId="2" fillId="2" borderId="2" xfId="0" applyFont="1" applyFill="1" applyBorder="1" applyAlignment="1">
      <alignment horizontal="center" textRotation="75"/>
    </xf>
    <xf numFmtId="0" fontId="2" fillId="2" borderId="19" xfId="0" applyFont="1" applyFill="1" applyBorder="1" applyAlignment="1">
      <alignment horizontal="center" textRotation="75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10" fontId="0" fillId="5" borderId="1" xfId="1" applyNumberFormat="1" applyFont="1" applyFill="1" applyBorder="1"/>
    <xf numFmtId="10" fontId="5" fillId="7" borderId="1" xfId="1" applyNumberFormat="1" applyFont="1" applyFill="1" applyBorder="1"/>
    <xf numFmtId="10" fontId="0" fillId="7" borderId="1" xfId="1" applyNumberFormat="1" applyFont="1" applyFill="1" applyBorder="1"/>
    <xf numFmtId="0" fontId="2" fillId="0" borderId="0" xfId="0" applyFont="1" applyAlignment="1">
      <alignment horizontal="center" wrapText="1"/>
    </xf>
    <xf numFmtId="9" fontId="0" fillId="8" borderId="19" xfId="1" applyFont="1" applyFill="1" applyBorder="1"/>
    <xf numFmtId="9" fontId="0" fillId="8" borderId="1" xfId="1" applyFont="1" applyFill="1" applyBorder="1"/>
    <xf numFmtId="9" fontId="0" fillId="9" borderId="1" xfId="1" applyFont="1" applyFill="1" applyBorder="1"/>
    <xf numFmtId="9" fontId="0" fillId="9" borderId="14" xfId="1" applyFont="1" applyFill="1" applyBorder="1"/>
    <xf numFmtId="9" fontId="0" fillId="9" borderId="19" xfId="1" applyFont="1" applyFill="1" applyBorder="1"/>
    <xf numFmtId="9" fontId="0" fillId="8" borderId="14" xfId="1" applyFont="1" applyFill="1" applyBorder="1"/>
    <xf numFmtId="0" fontId="2" fillId="8" borderId="15" xfId="0" applyFont="1" applyFill="1" applyBorder="1"/>
    <xf numFmtId="0" fontId="2" fillId="9" borderId="15" xfId="0" applyFont="1" applyFill="1" applyBorder="1"/>
    <xf numFmtId="0" fontId="2" fillId="0" borderId="1" xfId="0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'Winning Odds and Best Seats'!$D$24</c:f>
              <c:strCache>
                <c:ptCount val="1"/>
                <c:pt idx="0">
                  <c:v>Likelihood in %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12-484A-AB3E-16614899E4D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E12-484A-AB3E-16614899E4D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12-484A-AB3E-16614899E4D9}"/>
              </c:ext>
            </c:extLst>
          </c:dPt>
          <c:dLbls>
            <c:dLbl>
              <c:idx val="0"/>
              <c:layout>
                <c:manualLayout>
                  <c:x val="-0.20765261485171496"/>
                  <c:y val="7.79790026246719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19980B33-C968-4EE8-9868-AE38E68265B5}" type="PERCENTAGE">
                      <a:rPr lang="en-US" baseline="0"/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12-484A-AB3E-16614899E4D9}"/>
                </c:ext>
              </c:extLst>
            </c:dLbl>
            <c:dLbl>
              <c:idx val="1"/>
              <c:layout>
                <c:manualLayout>
                  <c:x val="0.16094977923677908"/>
                  <c:y val="-3.90011864955236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
</a:t>
                    </a:r>
                    <a:fld id="{E7AD1D0C-8FB3-4D9C-968B-6C6A65E00269}" type="PERCENTAGE">
                      <a:rPr lang="en-US" sz="1400" b="1" baseline="0"/>
                      <a:pPr>
                        <a:defRPr sz="1400" b="1"/>
                      </a:pPr>
                      <a:t>[PERCENTAGE]</a:t>
                    </a:fld>
                    <a:endParaRPr lang="en-US" sz="140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E12-484A-AB3E-16614899E4D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4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rPr>
                      <a:t>TIE
</a:t>
                    </a:r>
                    <a:fld id="{F60354C8-6070-4166-9564-9C48CA5A7EDE}" type="PERCENTAGE">
                      <a:rPr lang="en-US" sz="14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400" b="1" i="0" u="none" strike="noStrike" kern="1200" baseline="0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sz="14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4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E12-484A-AB3E-16614899E4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'Winning Odds and Best Seats'!$C$25:$C$27</c:f>
              <c:strCache>
                <c:ptCount val="3"/>
                <c:pt idx="0">
                  <c:v>Dortmund Winning</c:v>
                </c:pt>
                <c:pt idx="1">
                  <c:v>FC Köln Winning</c:v>
                </c:pt>
                <c:pt idx="2">
                  <c:v>Likelihood of a Tie</c:v>
                </c:pt>
              </c:strCache>
            </c:strRef>
          </c:cat>
          <c:val>
            <c:numRef>
              <c:f>'Winning Odds and Best Seats'!$D$25:$D$27</c:f>
              <c:numCache>
                <c:formatCode>0.00%</c:formatCode>
                <c:ptCount val="3"/>
                <c:pt idx="0">
                  <c:v>0.55358298243831661</c:v>
                </c:pt>
                <c:pt idx="1">
                  <c:v>0.26087516561384899</c:v>
                </c:pt>
                <c:pt idx="2">
                  <c:v>0.18234766604937969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2-484A-AB3E-16614899E4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272415</xdr:colOff>
      <xdr:row>22</xdr:row>
      <xdr:rowOff>172402</xdr:rowOff>
    </xdr:from>
    <xdr:to>
      <xdr:col>12</xdr:col>
      <xdr:colOff>62865</xdr:colOff>
      <xdr:row>38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F41-31B6-4AFB-8208-F1AD255B0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51418</xdr:colOff>
      <xdr:row>11</xdr:row>
      <xdr:rowOff>335280</xdr:rowOff>
    </xdr:from>
    <xdr:to>
      <xdr:col>9</xdr:col>
      <xdr:colOff>63351</xdr:colOff>
      <xdr:row>13</xdr:row>
      <xdr:rowOff>978408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3BA043-07B5-4AAB-B996-E11577ED2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3438" y="2758440"/>
          <a:ext cx="1886453" cy="1389888"/>
        </a:xfrm>
        <a:prstGeom prst="rect">
          <a:avLst/>
        </a:prstGeom>
      </xdr:spPr>
    </xdr:pic>
    <xdr:clientData/>
  </xdr:twoCellAnchor>
  <xdr:twoCellAnchor editAs="oneCell">
    <xdr:from>
      <xdr:col>2</xdr:col>
      <xdr:colOff>220980</xdr:colOff>
      <xdr:row>14</xdr:row>
      <xdr:rowOff>137160</xdr:rowOff>
    </xdr:from>
    <xdr:to>
      <xdr:col>2</xdr:col>
      <xdr:colOff>1607820</xdr:colOff>
      <xdr:row>22</xdr:row>
      <xdr:rowOff>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47E81E55-C8E1-4AC7-9C3B-F25910C74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40180" y="3627120"/>
          <a:ext cx="1386840" cy="1386840"/>
        </a:xfrm>
        <a:prstGeom prst="rect">
          <a:avLst/>
        </a:prstGeom>
      </xdr:spPr>
    </xdr:pic>
    <xdr:clientData/>
  </xdr:twoCellAnchor>
  <xdr:twoCellAnchor editAs="oneCell">
    <xdr:from>
      <xdr:col>5</xdr:col>
      <xdr:colOff>460818</xdr:colOff>
      <xdr:row>29</xdr:row>
      <xdr:rowOff>68580</xdr:rowOff>
    </xdr:from>
    <xdr:to>
      <xdr:col>7</xdr:col>
      <xdr:colOff>261471</xdr:colOff>
      <xdr:row>32</xdr:row>
      <xdr:rowOff>147828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78B196-4BC0-4478-8745-87D99ADF2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2838" y="6301740"/>
          <a:ext cx="852213" cy="627888"/>
        </a:xfrm>
        <a:prstGeom prst="rect">
          <a:avLst/>
        </a:prstGeom>
      </xdr:spPr>
    </xdr:pic>
    <xdr:clientData/>
  </xdr:twoCellAnchor>
  <xdr:twoCellAnchor editAs="oneCell">
    <xdr:from>
      <xdr:col>7</xdr:col>
      <xdr:colOff>365760</xdr:colOff>
      <xdr:row>30</xdr:row>
      <xdr:rowOff>15240</xdr:rowOff>
    </xdr:from>
    <xdr:to>
      <xdr:col>10</xdr:col>
      <xdr:colOff>30480</xdr:colOff>
      <xdr:row>35</xdr:row>
      <xdr:rowOff>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F31F77C3-120D-4CE7-BDAE-B23C5763D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340" y="6065520"/>
          <a:ext cx="8991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500-454C-4601-9EFB-9C3C48EE02E8}">
  <dimension ref="B2:S35"/>
  <sheetViews>
    <sheetView showGridLines="0" topLeftCell="A16" workbookViewId="0">
      <selection activeCell="H11" sqref="B2:H11"/>
    </sheetView>
  </sheetViews>
  <sheetFormatPr defaultRowHeight="14.4" x14ac:dyDescent="0.3"/>
  <cols>
    <col min="2" max="2" width="11.109375" bestFit="1" customWidth="1"/>
    <col min="3" max="3" width="16.109375" bestFit="1" customWidth="1"/>
    <col min="4" max="4" width="20.21875" bestFit="1" customWidth="1"/>
    <col min="5" max="5" width="13.88671875" bestFit="1" customWidth="1"/>
    <col min="6" max="6" width="12" bestFit="1" customWidth="1"/>
    <col min="7" max="7" width="22.33203125" bestFit="1" customWidth="1"/>
    <col min="8" max="8" width="17.6640625" bestFit="1" customWidth="1"/>
    <col min="9" max="9" width="13.6640625" customWidth="1"/>
    <col min="10" max="10" width="22.88671875" bestFit="1" customWidth="1"/>
    <col min="11" max="11" width="11.88671875" bestFit="1" customWidth="1"/>
    <col min="12" max="12" width="19" bestFit="1" customWidth="1"/>
    <col min="13" max="13" width="12" bestFit="1" customWidth="1"/>
    <col min="14" max="19" width="6" bestFit="1" customWidth="1"/>
  </cols>
  <sheetData>
    <row r="2" spans="2:19" x14ac:dyDescent="0.3">
      <c r="D2" s="60" t="s">
        <v>46</v>
      </c>
      <c r="E2" s="60"/>
      <c r="G2" s="60" t="s">
        <v>47</v>
      </c>
      <c r="H2" s="60"/>
      <c r="K2" s="1" t="s">
        <v>0</v>
      </c>
      <c r="L2" s="1" t="s">
        <v>30</v>
      </c>
      <c r="M2" s="71" t="s">
        <v>64</v>
      </c>
    </row>
    <row r="3" spans="2:19" x14ac:dyDescent="0.3">
      <c r="C3" s="64" t="s">
        <v>0</v>
      </c>
      <c r="D3" s="83" t="s">
        <v>30</v>
      </c>
      <c r="E3" s="84" t="s">
        <v>64</v>
      </c>
      <c r="F3" s="64" t="s">
        <v>0</v>
      </c>
      <c r="G3" s="83" t="s">
        <v>30</v>
      </c>
      <c r="H3" s="84" t="s">
        <v>64</v>
      </c>
      <c r="K3" s="1">
        <v>0</v>
      </c>
      <c r="L3" s="1">
        <v>6.6247044743868458E-2</v>
      </c>
      <c r="M3" s="1">
        <v>0.15358987356468695</v>
      </c>
    </row>
    <row r="4" spans="2:19" x14ac:dyDescent="0.3">
      <c r="B4" s="51" t="s">
        <v>31</v>
      </c>
      <c r="C4" s="1">
        <v>0</v>
      </c>
      <c r="D4" s="52">
        <f>_xlfn.POISSON.DIST(C4,$I$16,FALSE)</f>
        <v>0.44838771499517904</v>
      </c>
      <c r="E4" s="52">
        <f>_xlfn.POISSON.DIST(C4,$I$17,FALSE)</f>
        <v>0.28692247290117345</v>
      </c>
      <c r="F4" s="1">
        <v>0</v>
      </c>
      <c r="G4" s="58">
        <f>D4/SUM($D$4:$D$7)</f>
        <v>0.45253314211590395</v>
      </c>
      <c r="H4" s="58">
        <f>E4/SUM($E$4:$E$7)</f>
        <v>0.29829755175788064</v>
      </c>
      <c r="K4" s="1">
        <v>1</v>
      </c>
      <c r="L4" s="1">
        <v>0.18128691400443162</v>
      </c>
      <c r="M4" s="1">
        <v>0.28774592639261759</v>
      </c>
    </row>
    <row r="5" spans="2:19" x14ac:dyDescent="0.3">
      <c r="B5" s="55"/>
      <c r="C5" s="1">
        <v>1</v>
      </c>
      <c r="D5" s="52">
        <f t="shared" ref="D5:D7" si="0">_xlfn.POISSON.DIST(C5,$I$16,FALSE)</f>
        <v>0.35965043457018286</v>
      </c>
      <c r="E5" s="52">
        <f t="shared" ref="E5:E7" si="1">_xlfn.POISSON.DIST(C5,$I$17,FALSE)</f>
        <v>0.35823511078244158</v>
      </c>
      <c r="F5" s="1">
        <v>1</v>
      </c>
      <c r="G5" s="58">
        <f t="shared" ref="G5:G7" si="2">D5/SUM($D$4:$D$7)</f>
        <v>0.36297546916767126</v>
      </c>
      <c r="H5" s="58">
        <f t="shared" ref="H5:H7" si="3">E5/SUM($E$4:$E$7)</f>
        <v>0.37243738846807645</v>
      </c>
      <c r="K5" s="1">
        <v>2</v>
      </c>
      <c r="L5" s="1">
        <v>0.24804838703610263</v>
      </c>
      <c r="M5" s="1">
        <v>0.26954159227390107</v>
      </c>
    </row>
    <row r="6" spans="2:19" x14ac:dyDescent="0.3">
      <c r="B6" s="55"/>
      <c r="C6" s="1">
        <v>2</v>
      </c>
      <c r="D6" s="52">
        <f t="shared" si="0"/>
        <v>0.14423726471622009</v>
      </c>
      <c r="E6" s="52">
        <f t="shared" si="1"/>
        <v>0.22363601097483671</v>
      </c>
      <c r="F6" s="1">
        <v>2</v>
      </c>
      <c r="G6" s="58">
        <f t="shared" si="2"/>
        <v>0.14557076483002279</v>
      </c>
      <c r="H6" s="58">
        <f t="shared" si="3"/>
        <v>0.23250208979507053</v>
      </c>
      <c r="K6" s="1">
        <v>3</v>
      </c>
      <c r="L6" s="1">
        <v>0.22626381188480077</v>
      </c>
      <c r="M6" s="1">
        <v>0.16832597395064025</v>
      </c>
    </row>
    <row r="7" spans="2:19" ht="15" thickBot="1" x14ac:dyDescent="0.35">
      <c r="B7" s="56"/>
      <c r="C7" s="49">
        <v>3</v>
      </c>
      <c r="D7" s="53">
        <f t="shared" si="0"/>
        <v>3.8564091745883232E-2</v>
      </c>
      <c r="E7" s="53">
        <f t="shared" si="1"/>
        <v>9.3073075752775708E-2</v>
      </c>
      <c r="F7" s="49">
        <v>3</v>
      </c>
      <c r="G7" s="59">
        <f t="shared" si="2"/>
        <v>3.8920623886401905E-2</v>
      </c>
      <c r="H7" s="59">
        <f t="shared" si="3"/>
        <v>9.6762969978972366E-2</v>
      </c>
      <c r="K7" s="1">
        <v>4</v>
      </c>
      <c r="L7" s="1">
        <v>0.15479433220782002</v>
      </c>
      <c r="M7" s="1">
        <v>7.883838984014685E-2</v>
      </c>
    </row>
    <row r="8" spans="2:19" x14ac:dyDescent="0.3">
      <c r="B8" s="55" t="s">
        <v>32</v>
      </c>
      <c r="C8" s="48">
        <v>0</v>
      </c>
      <c r="D8" s="54">
        <f>_xlfn.POISSON.DIST(C8,$I$18,FALSE)</f>
        <v>0.15298401275941495</v>
      </c>
      <c r="E8" s="57">
        <f>_xlfn.POISSON.DIST(C8,$I$19,FALSE)</f>
        <v>0.55619490747439737</v>
      </c>
      <c r="F8" s="48">
        <v>0</v>
      </c>
      <c r="G8" s="54">
        <f>D8/(SUM($D$8:$D$11))</f>
        <v>0.17413491420467697</v>
      </c>
      <c r="H8" s="54">
        <f>E8/(SUM($E$8:$E$11))</f>
        <v>0.55792505498561373</v>
      </c>
      <c r="K8" s="1">
        <v>5</v>
      </c>
      <c r="L8" s="1">
        <v>8.4719814747448913E-2</v>
      </c>
      <c r="M8" s="1">
        <v>2.9540261989083594E-2</v>
      </c>
    </row>
    <row r="9" spans="2:19" x14ac:dyDescent="0.3">
      <c r="B9" s="55"/>
      <c r="C9" s="1">
        <v>1</v>
      </c>
      <c r="D9" s="54">
        <f>_xlfn.POISSON.DIST(C9,$I$18,FALSE)</f>
        <v>0.28721552899226249</v>
      </c>
      <c r="E9" s="57">
        <f t="shared" ref="E9:E11" si="4">_xlfn.POISSON.DIST(C9,$I$19,FALSE)</f>
        <v>0.32628423002833534</v>
      </c>
      <c r="F9" s="1">
        <v>1</v>
      </c>
      <c r="G9" s="58">
        <f t="shared" ref="G9:G11" si="5">D9/(SUM($D$8:$D$11))</f>
        <v>0.32692469361469645</v>
      </c>
      <c r="H9" s="58">
        <f t="shared" ref="H9:H11" si="6">E9/(SUM($E$8:$E$11))</f>
        <v>0.32729919769694643</v>
      </c>
      <c r="K9" s="1">
        <v>6</v>
      </c>
      <c r="L9" s="1">
        <v>3.8639695375527618E-2</v>
      </c>
      <c r="M9" s="1">
        <v>9.223796090468965E-3</v>
      </c>
    </row>
    <row r="10" spans="2:19" x14ac:dyDescent="0.3">
      <c r="B10" s="55"/>
      <c r="C10" s="1">
        <v>2</v>
      </c>
      <c r="D10" s="54">
        <f>_xlfn.POISSON.DIST(C10,$I$18,FALSE)</f>
        <v>0.26961235558657559</v>
      </c>
      <c r="E10" s="57">
        <f t="shared" si="4"/>
        <v>9.5705118236887363E-2</v>
      </c>
      <c r="F10" s="1">
        <v>2</v>
      </c>
      <c r="G10" s="58">
        <f t="shared" si="5"/>
        <v>0.30688778233593478</v>
      </c>
      <c r="H10" s="58">
        <f t="shared" si="6"/>
        <v>9.6002826773774377E-2</v>
      </c>
    </row>
    <row r="11" spans="2:19" ht="18" x14ac:dyDescent="0.35">
      <c r="B11" s="50"/>
      <c r="C11" s="1">
        <v>3</v>
      </c>
      <c r="D11" s="54">
        <f>_xlfn.POISSON.DIST(C11,$I$18,FALSE)</f>
        <v>0.16872537623572187</v>
      </c>
      <c r="E11" s="57">
        <f t="shared" si="4"/>
        <v>1.8714704979645426E-2</v>
      </c>
      <c r="F11" s="1">
        <v>3</v>
      </c>
      <c r="G11" s="58">
        <f t="shared" si="5"/>
        <v>0.1920526098446918</v>
      </c>
      <c r="H11" s="58">
        <f t="shared" si="6"/>
        <v>1.8772920543665441E-2</v>
      </c>
      <c r="L11" s="65" t="s">
        <v>48</v>
      </c>
    </row>
    <row r="12" spans="2:19" x14ac:dyDescent="0.3">
      <c r="M12" s="69" t="s">
        <v>64</v>
      </c>
      <c r="N12" s="69"/>
      <c r="O12" s="69"/>
      <c r="P12" s="69"/>
      <c r="Q12" s="69"/>
      <c r="R12" s="69"/>
      <c r="S12" s="69"/>
    </row>
    <row r="13" spans="2:19" x14ac:dyDescent="0.3">
      <c r="L13" s="70" t="s">
        <v>50</v>
      </c>
      <c r="M13" s="64">
        <v>0</v>
      </c>
      <c r="N13" s="64">
        <v>1</v>
      </c>
      <c r="O13" s="64">
        <v>2</v>
      </c>
      <c r="P13" s="64">
        <v>3</v>
      </c>
      <c r="Q13" s="64">
        <v>4</v>
      </c>
      <c r="R13" s="64">
        <v>5</v>
      </c>
      <c r="S13" s="64">
        <v>6</v>
      </c>
    </row>
    <row r="14" spans="2:19" x14ac:dyDescent="0.3">
      <c r="D14" s="1" t="s">
        <v>27</v>
      </c>
      <c r="E14" s="1" t="s">
        <v>28</v>
      </c>
      <c r="K14" s="66" t="s">
        <v>30</v>
      </c>
      <c r="L14" s="1">
        <v>0</v>
      </c>
      <c r="M14" s="52">
        <f>L3*$M$3</f>
        <v>1.0174875226244915E-2</v>
      </c>
      <c r="N14" s="52">
        <f>L3*$M$4</f>
        <v>1.9062317260597619E-2</v>
      </c>
      <c r="O14" s="52">
        <f>L3*$M$5</f>
        <v>1.7856333923702672E-2</v>
      </c>
      <c r="P14" s="52">
        <f>L3*$M$6</f>
        <v>1.1151098327863301E-2</v>
      </c>
      <c r="Q14" s="52">
        <f>L3*$M$7</f>
        <v>5.2228103392747529E-3</v>
      </c>
      <c r="R14" s="52">
        <f>L3*$M$8</f>
        <v>1.9569550577364174E-3</v>
      </c>
      <c r="S14" s="52">
        <f>L3*$M$9</f>
        <v>6.1104923231361649E-4</v>
      </c>
    </row>
    <row r="15" spans="2:19" x14ac:dyDescent="0.3">
      <c r="D15" s="3" t="s">
        <v>30</v>
      </c>
      <c r="E15" s="47" t="s">
        <v>64</v>
      </c>
      <c r="H15" s="4" t="s">
        <v>45</v>
      </c>
      <c r="I15" s="4"/>
      <c r="K15" s="67"/>
      <c r="L15" s="1">
        <v>1</v>
      </c>
      <c r="M15" s="52">
        <f t="shared" ref="M15:M20" si="7">L4*$M$3</f>
        <v>2.7843834200872927E-2</v>
      </c>
      <c r="N15" s="52">
        <f t="shared" ref="N15:N20" si="8">L4*$M$4</f>
        <v>5.2164571013063973E-2</v>
      </c>
      <c r="O15" s="52">
        <f t="shared" ref="O15:O20" si="9">L4*$M$5</f>
        <v>4.8864363459176274E-2</v>
      </c>
      <c r="P15" s="52">
        <f t="shared" ref="P15:P20" si="10">L4*$M$6</f>
        <v>3.0515296364301916E-2</v>
      </c>
      <c r="Q15" s="52">
        <f t="shared" ref="Q15:Q20" si="11">L4*$M$7</f>
        <v>1.4292368399198558E-2</v>
      </c>
      <c r="R15" s="52">
        <f t="shared" ref="R15:R20" si="12">L4*$M$8</f>
        <v>5.3552629348833777E-3</v>
      </c>
      <c r="S15" s="52">
        <f t="shared" ref="S15:S20" si="13">L4*$M$9</f>
        <v>1.6721535286472599E-3</v>
      </c>
    </row>
    <row r="16" spans="2:19" x14ac:dyDescent="0.3">
      <c r="B16" s="2" t="s">
        <v>31</v>
      </c>
      <c r="C16" s="1" t="s">
        <v>2</v>
      </c>
      <c r="D16" s="1">
        <f>D25/7/D33</f>
        <v>1.4036697247706422</v>
      </c>
      <c r="E16" s="1">
        <f>G25/7/G33</f>
        <v>1.4299065420560748</v>
      </c>
      <c r="G16" s="2" t="s">
        <v>31</v>
      </c>
      <c r="H16" s="3" t="s">
        <v>30</v>
      </c>
      <c r="I16" s="3">
        <f>D16*D33*E17</f>
        <v>0.80209698558322406</v>
      </c>
      <c r="K16" s="67"/>
      <c r="L16" s="1">
        <v>2</v>
      </c>
      <c r="M16" s="52">
        <f t="shared" si="7"/>
        <v>3.8097720402799538E-2</v>
      </c>
      <c r="N16" s="52">
        <f t="shared" si="8"/>
        <v>7.1374912917897909E-2</v>
      </c>
      <c r="O16" s="52">
        <f t="shared" si="9"/>
        <v>6.6859357202683975E-2</v>
      </c>
      <c r="P16" s="52">
        <f t="shared" si="10"/>
        <v>4.1752986334737341E-2</v>
      </c>
      <c r="Q16" s="52">
        <f t="shared" si="11"/>
        <v>1.9555735436371888E-2</v>
      </c>
      <c r="R16" s="52">
        <f t="shared" si="12"/>
        <v>7.3274143390160782E-3</v>
      </c>
      <c r="S16" s="52">
        <f t="shared" si="13"/>
        <v>2.2879477425907361E-3</v>
      </c>
    </row>
    <row r="17" spans="2:19" ht="15" thickBot="1" x14ac:dyDescent="0.35">
      <c r="B17" s="2"/>
      <c r="C17" s="1" t="s">
        <v>3</v>
      </c>
      <c r="D17" s="1">
        <f>D27/7/D35</f>
        <v>1.225634178905207</v>
      </c>
      <c r="E17" s="1">
        <f>G28/7/G35</f>
        <v>0.80209698558322406</v>
      </c>
      <c r="G17" s="2"/>
      <c r="H17" s="47" t="s">
        <v>64</v>
      </c>
      <c r="I17" s="47">
        <f>E16*D33*D17</f>
        <v>1.2485432289782015</v>
      </c>
      <c r="K17" s="67"/>
      <c r="L17" s="1">
        <v>3</v>
      </c>
      <c r="M17" s="52">
        <f t="shared" si="7"/>
        <v>3.4751830259650666E-2</v>
      </c>
      <c r="N17" s="52">
        <f t="shared" si="8"/>
        <v>6.5106490159916958E-2</v>
      </c>
      <c r="O17" s="52">
        <f t="shared" si="9"/>
        <v>6.0987508129391618E-2</v>
      </c>
      <c r="P17" s="52">
        <f t="shared" si="10"/>
        <v>3.808607650529354E-2</v>
      </c>
      <c r="Q17" s="52">
        <f t="shared" si="11"/>
        <v>1.7838274608091575E-2</v>
      </c>
      <c r="R17" s="52">
        <f t="shared" si="12"/>
        <v>6.6838922817257411E-3</v>
      </c>
      <c r="S17" s="52">
        <f t="shared" si="13"/>
        <v>2.0870112634776305E-3</v>
      </c>
    </row>
    <row r="18" spans="2:19" ht="15" thickBot="1" x14ac:dyDescent="0.35">
      <c r="B18" s="2" t="s">
        <v>32</v>
      </c>
      <c r="C18" s="1" t="s">
        <v>2</v>
      </c>
      <c r="D18" s="1">
        <f>E25/7/E33</f>
        <v>2.6283905967450272</v>
      </c>
      <c r="E18" s="1">
        <f>H25/7/H33</f>
        <v>1.4818401937046004</v>
      </c>
      <c r="G18" s="2" t="s">
        <v>32</v>
      </c>
      <c r="H18" s="62" t="s">
        <v>30</v>
      </c>
      <c r="I18" s="63">
        <f>D18*E33*E19</f>
        <v>1.8774218548178765</v>
      </c>
      <c r="K18" s="67"/>
      <c r="L18" s="1">
        <v>4</v>
      </c>
      <c r="M18" s="52">
        <f t="shared" si="7"/>
        <v>2.3774841912329227E-2</v>
      </c>
      <c r="N18" s="52">
        <f t="shared" si="8"/>
        <v>4.4541438521465776E-2</v>
      </c>
      <c r="O18" s="52">
        <f t="shared" si="9"/>
        <v>4.1723510778271015E-2</v>
      </c>
      <c r="P18" s="52">
        <f t="shared" si="10"/>
        <v>2.6055906730920265E-2</v>
      </c>
      <c r="Q18" s="52">
        <f t="shared" si="11"/>
        <v>1.2203735907645313E-2</v>
      </c>
      <c r="R18" s="52">
        <f t="shared" si="12"/>
        <v>4.5726651278442439E-3</v>
      </c>
      <c r="S18" s="52">
        <f t="shared" si="13"/>
        <v>1.4277913562452445E-3</v>
      </c>
    </row>
    <row r="19" spans="2:19" ht="15" thickBot="1" x14ac:dyDescent="0.35">
      <c r="B19" s="2"/>
      <c r="C19" s="1" t="s">
        <v>3</v>
      </c>
      <c r="D19" s="1">
        <f>E27/7/E35</f>
        <v>0.5556900726392251</v>
      </c>
      <c r="E19" s="1">
        <f>(H28/7)/H35</f>
        <v>0.6916817359855334</v>
      </c>
      <c r="G19" s="2"/>
      <c r="H19" s="47" t="s">
        <v>64</v>
      </c>
      <c r="I19" s="61">
        <f>E18*D33*D19</f>
        <v>0.58663649314939981</v>
      </c>
      <c r="K19" s="67"/>
      <c r="L19" s="1">
        <v>5</v>
      </c>
      <c r="M19" s="52">
        <f t="shared" si="7"/>
        <v>1.301210563548438E-2</v>
      </c>
      <c r="N19" s="52">
        <f t="shared" si="8"/>
        <v>2.4377781578315633E-2</v>
      </c>
      <c r="O19" s="52">
        <f t="shared" si="9"/>
        <v>2.2835513764177306E-2</v>
      </c>
      <c r="P19" s="52">
        <f t="shared" si="10"/>
        <v>1.4260545330282154E-2</v>
      </c>
      <c r="Q19" s="52">
        <f t="shared" si="11"/>
        <v>6.6791737822443995E-3</v>
      </c>
      <c r="R19" s="52">
        <f t="shared" si="12"/>
        <v>2.5026455233062689E-3</v>
      </c>
      <c r="S19" s="52">
        <f t="shared" si="13"/>
        <v>7.8143829605277428E-4</v>
      </c>
    </row>
    <row r="20" spans="2:19" ht="15" thickBot="1" x14ac:dyDescent="0.35">
      <c r="B20" s="2" t="s">
        <v>49</v>
      </c>
      <c r="C20" s="1" t="s">
        <v>2</v>
      </c>
      <c r="D20" s="1">
        <f>F25/7/F33</f>
        <v>2.1284109149277688</v>
      </c>
      <c r="E20" s="1">
        <f>I25/7/I33</f>
        <v>1.4571428571428571</v>
      </c>
      <c r="G20" s="2" t="s">
        <v>49</v>
      </c>
      <c r="H20" s="62" t="s">
        <v>30</v>
      </c>
      <c r="I20" s="63">
        <f>D20*E21*F33</f>
        <v>2.7365283191928458</v>
      </c>
      <c r="K20" s="68"/>
      <c r="L20" s="1">
        <v>6</v>
      </c>
      <c r="M20" s="52">
        <f t="shared" si="7"/>
        <v>5.9346659273053059E-3</v>
      </c>
      <c r="N20" s="52">
        <f t="shared" si="8"/>
        <v>1.1118414941359737E-2</v>
      </c>
      <c r="O20" s="52">
        <f t="shared" si="9"/>
        <v>1.0415005016498205E-2</v>
      </c>
      <c r="P20" s="52">
        <f t="shared" si="10"/>
        <v>6.5040643572417366E-3</v>
      </c>
      <c r="Q20" s="52">
        <f t="shared" si="11"/>
        <v>3.0462913673203655E-3</v>
      </c>
      <c r="R20" s="52">
        <f t="shared" si="12"/>
        <v>1.1414267245714676E-3</v>
      </c>
      <c r="S20" s="52">
        <f t="shared" si="13"/>
        <v>3.5640467114170341E-4</v>
      </c>
    </row>
    <row r="21" spans="2:19" x14ac:dyDescent="0.3">
      <c r="B21" s="2"/>
      <c r="C21" s="1" t="s">
        <v>3</v>
      </c>
      <c r="D21" s="1">
        <f>F27/7/F35</f>
        <v>0.87428571428571433</v>
      </c>
      <c r="E21" s="1">
        <f>(I28/7)/I35</f>
        <v>0.73675762439807391</v>
      </c>
      <c r="G21" s="2"/>
      <c r="H21" s="47" t="s">
        <v>64</v>
      </c>
      <c r="I21" s="61">
        <f>E20*D21*I33</f>
        <v>1.8734693877551021</v>
      </c>
    </row>
    <row r="24" spans="2:19" x14ac:dyDescent="0.3">
      <c r="C24" s="36" t="s">
        <v>29</v>
      </c>
      <c r="D24" s="36" t="s">
        <v>23</v>
      </c>
      <c r="E24" s="36" t="s">
        <v>22</v>
      </c>
      <c r="F24" s="36" t="s">
        <v>21</v>
      </c>
      <c r="G24" s="36" t="s">
        <v>25</v>
      </c>
      <c r="H24" s="36" t="s">
        <v>24</v>
      </c>
      <c r="I24" s="36" t="s">
        <v>26</v>
      </c>
    </row>
    <row r="25" spans="2:19" x14ac:dyDescent="0.3">
      <c r="B25" s="44" t="s">
        <v>44</v>
      </c>
      <c r="C25" s="22" t="s">
        <v>19</v>
      </c>
      <c r="D25" s="22">
        <v>7</v>
      </c>
      <c r="E25" s="22">
        <v>19</v>
      </c>
      <c r="F25" s="22">
        <v>26</v>
      </c>
      <c r="G25" s="22">
        <v>7</v>
      </c>
      <c r="H25" s="22">
        <v>8</v>
      </c>
      <c r="I25" s="22">
        <v>15</v>
      </c>
    </row>
    <row r="26" spans="2:19" x14ac:dyDescent="0.3">
      <c r="B26" s="44"/>
      <c r="C26" s="22" t="s">
        <v>17</v>
      </c>
      <c r="D26" s="22">
        <v>4</v>
      </c>
      <c r="E26" s="22">
        <v>5</v>
      </c>
      <c r="F26" s="22">
        <v>9</v>
      </c>
      <c r="G26" s="22">
        <v>3</v>
      </c>
      <c r="H26" s="22">
        <v>7</v>
      </c>
      <c r="I26" s="22">
        <v>10</v>
      </c>
    </row>
    <row r="27" spans="2:19" x14ac:dyDescent="0.3">
      <c r="B27" s="41" t="s">
        <v>43</v>
      </c>
      <c r="C27" s="32" t="s">
        <v>19</v>
      </c>
      <c r="D27" s="32">
        <v>6</v>
      </c>
      <c r="E27" s="32">
        <v>3</v>
      </c>
      <c r="F27" s="32">
        <v>9</v>
      </c>
      <c r="G27" s="32">
        <v>9</v>
      </c>
      <c r="H27" s="32">
        <v>19</v>
      </c>
      <c r="I27" s="32">
        <v>28</v>
      </c>
    </row>
    <row r="28" spans="2:19" x14ac:dyDescent="0.3">
      <c r="B28" s="41"/>
      <c r="C28" s="32" t="s">
        <v>17</v>
      </c>
      <c r="D28" s="32">
        <v>3</v>
      </c>
      <c r="E28" s="32">
        <v>8</v>
      </c>
      <c r="F28" s="32">
        <v>11</v>
      </c>
      <c r="G28" s="32">
        <v>4</v>
      </c>
      <c r="H28" s="32">
        <v>5</v>
      </c>
      <c r="I28" s="32">
        <v>9</v>
      </c>
    </row>
    <row r="31" spans="2:19" ht="15" thickBot="1" x14ac:dyDescent="0.35">
      <c r="C31" s="36" t="s">
        <v>29</v>
      </c>
      <c r="D31" s="36" t="s">
        <v>23</v>
      </c>
      <c r="E31" s="36" t="s">
        <v>22</v>
      </c>
      <c r="F31" s="36" t="s">
        <v>21</v>
      </c>
      <c r="G31" s="36" t="s">
        <v>25</v>
      </c>
      <c r="H31" s="36" t="s">
        <v>24</v>
      </c>
      <c r="I31" s="36" t="s">
        <v>26</v>
      </c>
    </row>
    <row r="32" spans="2:19" x14ac:dyDescent="0.3">
      <c r="B32" s="45" t="s">
        <v>44</v>
      </c>
      <c r="C32" s="37" t="s">
        <v>33</v>
      </c>
      <c r="D32" s="37">
        <v>109</v>
      </c>
      <c r="E32" s="37">
        <v>158</v>
      </c>
      <c r="F32" s="37">
        <v>267</v>
      </c>
      <c r="G32" s="37">
        <v>107</v>
      </c>
      <c r="H32" s="37">
        <v>118</v>
      </c>
      <c r="I32" s="38">
        <v>225</v>
      </c>
    </row>
    <row r="33" spans="2:9" x14ac:dyDescent="0.3">
      <c r="B33" s="46"/>
      <c r="C33" s="19" t="s">
        <v>34</v>
      </c>
      <c r="D33" s="39">
        <v>0.71241830065359479</v>
      </c>
      <c r="E33" s="39">
        <v>1.0326797385620916</v>
      </c>
      <c r="F33" s="39">
        <v>1.7450980392156863</v>
      </c>
      <c r="G33" s="39">
        <v>0.69934640522875813</v>
      </c>
      <c r="H33" s="39">
        <v>0.77124183006535951</v>
      </c>
      <c r="I33" s="40">
        <v>1.4705882352941178</v>
      </c>
    </row>
    <row r="34" spans="2:9" x14ac:dyDescent="0.3">
      <c r="B34" s="42" t="s">
        <v>43</v>
      </c>
      <c r="C34" s="29" t="s">
        <v>33</v>
      </c>
      <c r="D34" s="29">
        <v>107</v>
      </c>
      <c r="E34" s="29">
        <v>118</v>
      </c>
      <c r="F34" s="29">
        <v>225</v>
      </c>
      <c r="G34" s="29">
        <v>109</v>
      </c>
      <c r="H34" s="29">
        <v>158</v>
      </c>
      <c r="I34" s="30">
        <v>267</v>
      </c>
    </row>
    <row r="35" spans="2:9" ht="15" thickBot="1" x14ac:dyDescent="0.35">
      <c r="B35" s="43"/>
      <c r="C35" s="34" t="s">
        <v>34</v>
      </c>
      <c r="D35" s="34">
        <v>0.69934640522875813</v>
      </c>
      <c r="E35" s="34">
        <v>0.77124183006535951</v>
      </c>
      <c r="F35" s="34">
        <v>1.4705882352941178</v>
      </c>
      <c r="G35" s="34">
        <v>0.71241830065359479</v>
      </c>
      <c r="H35" s="34">
        <v>1.0326797385620916</v>
      </c>
      <c r="I35" s="35">
        <v>1.7450980392156863</v>
      </c>
    </row>
  </sheetData>
  <mergeCells count="17">
    <mergeCell ref="K14:K20"/>
    <mergeCell ref="M12:S12"/>
    <mergeCell ref="B20:B21"/>
    <mergeCell ref="G20:G21"/>
    <mergeCell ref="B4:B7"/>
    <mergeCell ref="B8:B11"/>
    <mergeCell ref="G2:H2"/>
    <mergeCell ref="B16:B17"/>
    <mergeCell ref="B18:B19"/>
    <mergeCell ref="B32:B33"/>
    <mergeCell ref="B34:B35"/>
    <mergeCell ref="B27:B28"/>
    <mergeCell ref="B25:B26"/>
    <mergeCell ref="G16:G17"/>
    <mergeCell ref="G18:G19"/>
    <mergeCell ref="H15:I15"/>
    <mergeCell ref="D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AB17-87E9-453E-914D-E7474CEE1695}">
  <dimension ref="C2:P27"/>
  <sheetViews>
    <sheetView showGridLines="0" tabSelected="1" workbookViewId="0">
      <selection activeCell="N14" sqref="N14"/>
    </sheetView>
  </sheetViews>
  <sheetFormatPr defaultRowHeight="14.4" x14ac:dyDescent="0.3"/>
  <cols>
    <col min="3" max="3" width="26" customWidth="1"/>
    <col min="4" max="4" width="13.21875" customWidth="1"/>
    <col min="5" max="5" width="12" bestFit="1" customWidth="1"/>
    <col min="6" max="6" width="8" customWidth="1"/>
    <col min="7" max="7" width="7.33203125" bestFit="1" customWidth="1"/>
    <col min="8" max="11" width="6" bestFit="1" customWidth="1"/>
    <col min="14" max="14" width="16.33203125" bestFit="1" customWidth="1"/>
    <col min="15" max="16" width="26.5546875" customWidth="1"/>
  </cols>
  <sheetData>
    <row r="2" spans="3:16" ht="31.8" customHeight="1" x14ac:dyDescent="0.3">
      <c r="D2" s="4" t="s">
        <v>54</v>
      </c>
      <c r="E2" s="4"/>
      <c r="F2" s="4" t="s">
        <v>55</v>
      </c>
      <c r="G2" s="4"/>
      <c r="N2" t="s">
        <v>60</v>
      </c>
      <c r="O2" s="76" t="s">
        <v>59</v>
      </c>
      <c r="P2" s="76" t="s">
        <v>65</v>
      </c>
    </row>
    <row r="3" spans="3:16" x14ac:dyDescent="0.3">
      <c r="C3" s="11" t="s">
        <v>0</v>
      </c>
      <c r="D3" s="11" t="s">
        <v>30</v>
      </c>
      <c r="E3" s="72" t="s">
        <v>64</v>
      </c>
      <c r="F3" s="11" t="s">
        <v>30</v>
      </c>
      <c r="G3" s="72" t="s">
        <v>64</v>
      </c>
      <c r="N3" s="1">
        <v>0</v>
      </c>
      <c r="O3" s="79">
        <v>0.29829755175788064</v>
      </c>
      <c r="P3" s="78">
        <v>0.45253314211590395</v>
      </c>
    </row>
    <row r="4" spans="3:16" x14ac:dyDescent="0.3">
      <c r="C4" s="1">
        <v>0</v>
      </c>
      <c r="D4" s="1">
        <v>0.10501925580887098</v>
      </c>
      <c r="E4" s="1">
        <v>0.21376945818647108</v>
      </c>
      <c r="F4" s="1">
        <f>D4/SUM($D$4:$D$10)</f>
        <v>0.10591325621338919</v>
      </c>
      <c r="G4" s="1">
        <f>E4/SUM($E$4:$E$10)</f>
        <v>0.2140021425372228</v>
      </c>
      <c r="N4" s="1">
        <v>1</v>
      </c>
      <c r="O4" s="79">
        <v>0.37243738846807645</v>
      </c>
      <c r="P4" s="78">
        <v>0.36297546916767126</v>
      </c>
    </row>
    <row r="5" spans="3:16" x14ac:dyDescent="0.3">
      <c r="C5" s="1">
        <v>1</v>
      </c>
      <c r="D5" s="1">
        <v>0.23667260859655675</v>
      </c>
      <c r="E5" s="1">
        <v>0.32981573548769827</v>
      </c>
      <c r="F5" s="1">
        <f t="shared" ref="F5:F10" si="0">D5/SUM($D$4:$D$10)</f>
        <v>0.23868733824012589</v>
      </c>
      <c r="G5" s="1">
        <f t="shared" ref="G5:G10" si="1">E5/SUM($E$4:$E$10)</f>
        <v>0.33017473420028665</v>
      </c>
      <c r="N5" s="1">
        <v>2</v>
      </c>
      <c r="O5" s="79">
        <v>0.23250208979507053</v>
      </c>
      <c r="P5" s="78">
        <v>0.14557076483002279</v>
      </c>
    </row>
    <row r="6" spans="3:16" ht="15" thickBot="1" x14ac:dyDescent="0.35">
      <c r="C6" s="1">
        <v>2</v>
      </c>
      <c r="D6" s="1">
        <v>0.26668406297717956</v>
      </c>
      <c r="E6" s="1">
        <v>0.25442928166193873</v>
      </c>
      <c r="F6" s="1">
        <f t="shared" si="0"/>
        <v>0.26895427198165073</v>
      </c>
      <c r="G6" s="1">
        <f t="shared" si="1"/>
        <v>0.25470622352593547</v>
      </c>
      <c r="N6" s="49">
        <v>3</v>
      </c>
      <c r="O6" s="80">
        <v>9.6762969978972366E-2</v>
      </c>
      <c r="P6" s="82">
        <v>3.8920623886401905E-2</v>
      </c>
    </row>
    <row r="7" spans="3:16" x14ac:dyDescent="0.3">
      <c r="C7" s="1">
        <v>3</v>
      </c>
      <c r="D7" s="1">
        <v>0.20033409546279302</v>
      </c>
      <c r="E7" s="1">
        <v>0.13084934485471134</v>
      </c>
      <c r="F7" s="1">
        <f t="shared" si="0"/>
        <v>0.20203948521254023</v>
      </c>
      <c r="G7" s="1">
        <f t="shared" si="1"/>
        <v>0.13099177209905252</v>
      </c>
      <c r="N7" s="48">
        <v>0</v>
      </c>
      <c r="O7" s="77">
        <v>0.17413491420467697</v>
      </c>
      <c r="P7" s="81">
        <v>0.55792505498561373</v>
      </c>
    </row>
    <row r="8" spans="3:16" x14ac:dyDescent="0.3">
      <c r="C8" s="1">
        <v>4</v>
      </c>
      <c r="D8" s="1">
        <v>0.11286880819813865</v>
      </c>
      <c r="E8" s="1">
        <v>5.0470461586817242E-2</v>
      </c>
      <c r="F8" s="1">
        <f t="shared" si="0"/>
        <v>0.11382962971043603</v>
      </c>
      <c r="G8" s="1">
        <f t="shared" si="1"/>
        <v>5.0525397809634554E-2</v>
      </c>
      <c r="N8" s="1">
        <v>1</v>
      </c>
      <c r="O8" s="78">
        <v>0.32692469361469645</v>
      </c>
      <c r="P8" s="79">
        <v>0.32729919769694643</v>
      </c>
    </row>
    <row r="9" spans="3:16" x14ac:dyDescent="0.3">
      <c r="C9" s="1">
        <v>5</v>
      </c>
      <c r="D9" s="1">
        <v>5.0872490115629727E-2</v>
      </c>
      <c r="E9" s="1">
        <v>1.5573742432503606E-2</v>
      </c>
      <c r="F9" s="1">
        <f t="shared" si="0"/>
        <v>5.1305553808491854E-2</v>
      </c>
      <c r="G9" s="1">
        <f t="shared" si="1"/>
        <v>1.5590694181258661E-2</v>
      </c>
      <c r="N9" s="1">
        <v>2</v>
      </c>
      <c r="O9" s="78">
        <v>0.30688778233593478</v>
      </c>
      <c r="P9" s="79">
        <v>9.6002826773774377E-2</v>
      </c>
    </row>
    <row r="10" spans="3:16" x14ac:dyDescent="0.3">
      <c r="C10" s="1">
        <v>6</v>
      </c>
      <c r="D10" s="1">
        <v>1.9107805276175529E-2</v>
      </c>
      <c r="E10" s="1">
        <v>4.0046766255009275E-3</v>
      </c>
      <c r="F10" s="1">
        <f t="shared" si="0"/>
        <v>1.927046483336612E-2</v>
      </c>
      <c r="G10" s="1">
        <f t="shared" si="1"/>
        <v>4.0090356466093704E-3</v>
      </c>
      <c r="N10" s="1">
        <v>3</v>
      </c>
      <c r="O10" s="78">
        <v>0.1920526098446918</v>
      </c>
      <c r="P10" s="79">
        <v>1.8772920543665441E-2</v>
      </c>
    </row>
    <row r="11" spans="3:16" ht="28.8" x14ac:dyDescent="0.3">
      <c r="N11" s="85" t="s">
        <v>62</v>
      </c>
      <c r="O11" s="1">
        <f>1*(($N4*O4)+($N5*O5)+($N6*O6))</f>
        <v>1.1277304779951345</v>
      </c>
      <c r="P11" s="1">
        <f>1*(+($N8*P8)+($N9*P9)+($N10*P10))</f>
        <v>0.57562361287549157</v>
      </c>
    </row>
    <row r="12" spans="3:16" ht="29.4" x14ac:dyDescent="0.35">
      <c r="D12" s="65" t="s">
        <v>48</v>
      </c>
      <c r="N12" s="85" t="s">
        <v>63</v>
      </c>
      <c r="O12" s="1">
        <f>1*(+($N8*O8)+($N9*O9)+($N10*O10))</f>
        <v>1.5168580878206415</v>
      </c>
      <c r="P12" s="1">
        <f>1*(($N4*P4)+($N5*P5)+($N6*P6))</f>
        <v>0.77087887048692261</v>
      </c>
    </row>
    <row r="13" spans="3:16" ht="29.4" x14ac:dyDescent="0.35">
      <c r="D13" s="65"/>
      <c r="N13" s="85" t="s">
        <v>61</v>
      </c>
      <c r="O13" s="1">
        <f>O12+O11</f>
        <v>2.6445885658157762</v>
      </c>
      <c r="P13" s="1">
        <f>P12+P11</f>
        <v>1.3465024833624142</v>
      </c>
    </row>
    <row r="14" spans="3:16" ht="83.4" customHeight="1" x14ac:dyDescent="0.3"/>
    <row r="15" spans="3:16" ht="15" customHeight="1" x14ac:dyDescent="0.3">
      <c r="D15" s="70" t="s">
        <v>50</v>
      </c>
      <c r="E15" s="11">
        <v>0</v>
      </c>
      <c r="F15" s="11">
        <v>1</v>
      </c>
      <c r="G15" s="11">
        <v>2</v>
      </c>
      <c r="H15" s="11">
        <v>3</v>
      </c>
      <c r="I15" s="11">
        <v>4</v>
      </c>
      <c r="J15" s="11">
        <v>5</v>
      </c>
      <c r="K15" s="11">
        <v>6</v>
      </c>
    </row>
    <row r="16" spans="3:16" ht="15" customHeight="1" x14ac:dyDescent="0.3">
      <c r="D16" s="11">
        <v>0</v>
      </c>
      <c r="E16" s="52">
        <v>1.0174875226244915E-2</v>
      </c>
      <c r="F16" s="74">
        <v>1.9062317260597619E-2</v>
      </c>
      <c r="G16" s="74">
        <v>1.7856333923702672E-2</v>
      </c>
      <c r="H16" s="74">
        <v>1.1151098327863301E-2</v>
      </c>
      <c r="I16" s="74">
        <v>5.2228103392747529E-3</v>
      </c>
      <c r="J16" s="74">
        <v>1.9569550577364174E-3</v>
      </c>
      <c r="K16" s="74">
        <v>6.1104923231361649E-4</v>
      </c>
    </row>
    <row r="17" spans="3:11" ht="15" customHeight="1" x14ac:dyDescent="0.3">
      <c r="D17" s="11">
        <v>1</v>
      </c>
      <c r="E17" s="73">
        <v>2.7843834200872927E-2</v>
      </c>
      <c r="F17" s="52">
        <v>5.2164571013063973E-2</v>
      </c>
      <c r="G17" s="75">
        <v>4.8864363459176274E-2</v>
      </c>
      <c r="H17" s="75">
        <v>3.0515296364301916E-2</v>
      </c>
      <c r="I17" s="75">
        <v>1.4292368399198558E-2</v>
      </c>
      <c r="J17" s="75">
        <v>5.3552629348833777E-3</v>
      </c>
      <c r="K17" s="75">
        <v>1.6721535286472599E-3</v>
      </c>
    </row>
    <row r="18" spans="3:11" ht="15" customHeight="1" x14ac:dyDescent="0.3">
      <c r="D18" s="11">
        <v>2</v>
      </c>
      <c r="E18" s="73">
        <v>3.8097720402799538E-2</v>
      </c>
      <c r="F18" s="73">
        <v>7.1374912917897909E-2</v>
      </c>
      <c r="G18" s="52">
        <v>6.6859357202683975E-2</v>
      </c>
      <c r="H18" s="75">
        <v>4.1752986334737341E-2</v>
      </c>
      <c r="I18" s="75">
        <v>1.9555735436371888E-2</v>
      </c>
      <c r="J18" s="75">
        <v>7.3274143390160782E-3</v>
      </c>
      <c r="K18" s="75">
        <v>2.2879477425907361E-3</v>
      </c>
    </row>
    <row r="19" spans="3:11" ht="15" customHeight="1" x14ac:dyDescent="0.3">
      <c r="D19" s="11">
        <v>3</v>
      </c>
      <c r="E19" s="73">
        <v>3.4751830259650666E-2</v>
      </c>
      <c r="F19" s="73">
        <v>6.5106490159916958E-2</v>
      </c>
      <c r="G19" s="73">
        <v>6.0987508129391618E-2</v>
      </c>
      <c r="H19" s="52">
        <v>3.808607650529354E-2</v>
      </c>
      <c r="I19" s="75">
        <v>1.7838274608091575E-2</v>
      </c>
      <c r="J19" s="75">
        <v>6.6838922817257411E-3</v>
      </c>
      <c r="K19" s="75">
        <v>2.0870112634776305E-3</v>
      </c>
    </row>
    <row r="20" spans="3:11" ht="15" customHeight="1" x14ac:dyDescent="0.3">
      <c r="D20" s="11">
        <v>4</v>
      </c>
      <c r="E20" s="73">
        <v>2.3774841912329227E-2</v>
      </c>
      <c r="F20" s="73">
        <v>4.4541438521465776E-2</v>
      </c>
      <c r="G20" s="73">
        <v>4.1723510778271015E-2</v>
      </c>
      <c r="H20" s="73">
        <v>2.6055906730920265E-2</v>
      </c>
      <c r="I20" s="52">
        <v>1.2203735907645313E-2</v>
      </c>
      <c r="J20" s="75">
        <v>4.5726651278442439E-3</v>
      </c>
      <c r="K20" s="75">
        <v>1.4277913562452445E-3</v>
      </c>
    </row>
    <row r="21" spans="3:11" ht="15" customHeight="1" x14ac:dyDescent="0.3">
      <c r="D21" s="11">
        <v>5</v>
      </c>
      <c r="E21" s="73">
        <v>1.301210563548438E-2</v>
      </c>
      <c r="F21" s="73">
        <v>2.4377781578315633E-2</v>
      </c>
      <c r="G21" s="73">
        <v>2.2835513764177306E-2</v>
      </c>
      <c r="H21" s="73">
        <v>1.4260545330282154E-2</v>
      </c>
      <c r="I21" s="73">
        <v>6.6791737822443995E-3</v>
      </c>
      <c r="J21" s="52">
        <v>2.5026455233062689E-3</v>
      </c>
      <c r="K21" s="75">
        <v>7.8143829605277428E-4</v>
      </c>
    </row>
    <row r="22" spans="3:11" ht="15" customHeight="1" x14ac:dyDescent="0.3">
      <c r="D22" s="11">
        <v>6</v>
      </c>
      <c r="E22" s="73">
        <v>5.9346659273053059E-3</v>
      </c>
      <c r="F22" s="73">
        <v>1.1118414941359737E-2</v>
      </c>
      <c r="G22" s="73">
        <v>1.0415005016498205E-2</v>
      </c>
      <c r="H22" s="73">
        <v>6.5040643572417366E-3</v>
      </c>
      <c r="I22" s="73">
        <v>3.0462913673203655E-3</v>
      </c>
      <c r="J22" s="73">
        <v>1.1414267245714676E-3</v>
      </c>
      <c r="K22" s="52">
        <v>3.5640467114170341E-4</v>
      </c>
    </row>
    <row r="23" spans="3:11" ht="15" customHeight="1" x14ac:dyDescent="0.3"/>
    <row r="24" spans="3:11" x14ac:dyDescent="0.3">
      <c r="D24" s="71" t="s">
        <v>53</v>
      </c>
    </row>
    <row r="25" spans="3:11" x14ac:dyDescent="0.3">
      <c r="C25" s="71" t="s">
        <v>52</v>
      </c>
      <c r="D25" s="58">
        <f>SUM(E17:E22,F18:F22,G19:G22,H20:H22,I21:I22,J22)</f>
        <v>0.55358298243831661</v>
      </c>
    </row>
    <row r="26" spans="3:11" x14ac:dyDescent="0.3">
      <c r="C26" s="71" t="s">
        <v>66</v>
      </c>
      <c r="D26" s="58">
        <f>SUM(F16:K16,G17:K17,H18:K18,I19:K19,J20:K20,K21)</f>
        <v>0.26087516561384899</v>
      </c>
    </row>
    <row r="27" spans="3:11" x14ac:dyDescent="0.3">
      <c r="C27" s="71" t="s">
        <v>51</v>
      </c>
      <c r="D27" s="58">
        <f>SUM(E16,F17,G18,H19,I20,J21,K22)</f>
        <v>0.18234766604937969</v>
      </c>
    </row>
  </sheetData>
  <mergeCells count="2">
    <mergeCell ref="D2:E2"/>
    <mergeCell ref="F2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6D2A-7300-4A87-AEA3-68AD6F4964D8}">
  <dimension ref="A1:P28"/>
  <sheetViews>
    <sheetView workbookViewId="0">
      <selection activeCell="D32" sqref="D32"/>
    </sheetView>
  </sheetViews>
  <sheetFormatPr defaultRowHeight="14.4" x14ac:dyDescent="0.3"/>
  <cols>
    <col min="1" max="1" width="24" customWidth="1"/>
    <col min="2" max="2" width="22.21875" bestFit="1" customWidth="1"/>
    <col min="4" max="4" width="17.6640625" bestFit="1" customWidth="1"/>
    <col min="16" max="16" width="10.44140625" customWidth="1"/>
  </cols>
  <sheetData>
    <row r="1" spans="1:16" ht="15" thickBot="1" x14ac:dyDescent="0.35"/>
    <row r="2" spans="1:16" ht="18" x14ac:dyDescent="0.35">
      <c r="E2" s="15" t="s">
        <v>42</v>
      </c>
      <c r="F2" s="16"/>
      <c r="G2" s="16"/>
      <c r="H2" s="16"/>
      <c r="I2" s="16"/>
      <c r="J2" s="17"/>
      <c r="K2" s="25" t="s">
        <v>43</v>
      </c>
      <c r="L2" s="26"/>
      <c r="M2" s="26"/>
      <c r="N2" s="26"/>
      <c r="O2" s="26"/>
      <c r="P2" s="27"/>
    </row>
    <row r="3" spans="1:16" x14ac:dyDescent="0.3">
      <c r="D3" s="12" t="s">
        <v>29</v>
      </c>
      <c r="E3" s="18" t="s">
        <v>23</v>
      </c>
      <c r="F3" s="19" t="s">
        <v>22</v>
      </c>
      <c r="G3" s="19" t="s">
        <v>21</v>
      </c>
      <c r="H3" s="19" t="s">
        <v>25</v>
      </c>
      <c r="I3" s="19" t="s">
        <v>24</v>
      </c>
      <c r="J3" s="20" t="s">
        <v>26</v>
      </c>
      <c r="K3" s="28" t="s">
        <v>23</v>
      </c>
      <c r="L3" s="29" t="s">
        <v>22</v>
      </c>
      <c r="M3" s="29" t="s">
        <v>21</v>
      </c>
      <c r="N3" s="29" t="s">
        <v>25</v>
      </c>
      <c r="O3" s="29" t="s">
        <v>24</v>
      </c>
      <c r="P3" s="30" t="s">
        <v>26</v>
      </c>
    </row>
    <row r="4" spans="1:16" x14ac:dyDescent="0.3">
      <c r="A4" t="s">
        <v>57</v>
      </c>
      <c r="D4" s="13" t="s">
        <v>20</v>
      </c>
      <c r="E4" s="21">
        <v>8</v>
      </c>
      <c r="F4" s="22">
        <v>8</v>
      </c>
      <c r="G4" s="22">
        <v>16</v>
      </c>
      <c r="H4" s="22">
        <v>7</v>
      </c>
      <c r="I4" s="22">
        <v>5</v>
      </c>
      <c r="J4" s="23">
        <v>12</v>
      </c>
      <c r="K4" s="32">
        <v>4</v>
      </c>
      <c r="L4" s="32">
        <v>7</v>
      </c>
      <c r="M4" s="33">
        <v>11</v>
      </c>
      <c r="N4" s="31">
        <v>8</v>
      </c>
      <c r="O4" s="32">
        <v>8</v>
      </c>
      <c r="P4" s="32">
        <v>16</v>
      </c>
    </row>
    <row r="5" spans="1:16" x14ac:dyDescent="0.3">
      <c r="A5" t="s">
        <v>58</v>
      </c>
      <c r="D5" s="13" t="s">
        <v>1</v>
      </c>
      <c r="E5" s="21">
        <v>9</v>
      </c>
      <c r="F5" s="22">
        <v>19</v>
      </c>
      <c r="G5" s="22">
        <v>28</v>
      </c>
      <c r="H5" s="22">
        <v>9</v>
      </c>
      <c r="I5" s="22">
        <v>9</v>
      </c>
      <c r="J5" s="23">
        <v>18</v>
      </c>
      <c r="K5" s="32">
        <v>6</v>
      </c>
      <c r="L5" s="32">
        <v>3</v>
      </c>
      <c r="M5" s="33">
        <v>9</v>
      </c>
      <c r="N5" s="31">
        <v>9</v>
      </c>
      <c r="O5" s="32">
        <v>19</v>
      </c>
      <c r="P5" s="32">
        <v>28</v>
      </c>
    </row>
    <row r="6" spans="1:16" x14ac:dyDescent="0.3">
      <c r="A6" t="s">
        <v>56</v>
      </c>
      <c r="D6" s="13" t="s">
        <v>19</v>
      </c>
      <c r="E6" s="21">
        <v>7</v>
      </c>
      <c r="F6" s="22">
        <v>19</v>
      </c>
      <c r="G6" s="22">
        <v>26</v>
      </c>
      <c r="H6" s="22">
        <v>7</v>
      </c>
      <c r="I6" s="22">
        <v>8</v>
      </c>
      <c r="J6" s="23">
        <v>15</v>
      </c>
      <c r="K6" s="32">
        <v>5</v>
      </c>
      <c r="L6" s="32">
        <v>4</v>
      </c>
      <c r="M6" s="33">
        <v>9</v>
      </c>
      <c r="N6" s="31">
        <v>7</v>
      </c>
      <c r="O6" s="32">
        <v>19</v>
      </c>
      <c r="P6" s="32">
        <v>26</v>
      </c>
    </row>
    <row r="7" spans="1:16" x14ac:dyDescent="0.3">
      <c r="D7" s="13" t="s">
        <v>18</v>
      </c>
      <c r="E7" s="21">
        <v>8</v>
      </c>
      <c r="F7" s="22">
        <v>11</v>
      </c>
      <c r="G7" s="22">
        <v>19</v>
      </c>
      <c r="H7" s="22">
        <v>1</v>
      </c>
      <c r="I7" s="22">
        <v>7</v>
      </c>
      <c r="J7" s="23">
        <v>8</v>
      </c>
      <c r="K7" s="32">
        <v>7</v>
      </c>
      <c r="L7" s="32">
        <v>7</v>
      </c>
      <c r="M7" s="33">
        <v>14</v>
      </c>
      <c r="N7" s="31">
        <v>8</v>
      </c>
      <c r="O7" s="32">
        <v>11</v>
      </c>
      <c r="P7" s="32">
        <v>19</v>
      </c>
    </row>
    <row r="8" spans="1:16" x14ac:dyDescent="0.3">
      <c r="D8" s="13" t="s">
        <v>17</v>
      </c>
      <c r="E8" s="21">
        <v>4</v>
      </c>
      <c r="F8" s="22">
        <v>5</v>
      </c>
      <c r="G8" s="22">
        <v>9</v>
      </c>
      <c r="H8" s="22">
        <v>3</v>
      </c>
      <c r="I8" s="22">
        <v>7</v>
      </c>
      <c r="J8" s="23">
        <v>10</v>
      </c>
      <c r="K8" s="32">
        <v>3</v>
      </c>
      <c r="L8" s="32">
        <v>8</v>
      </c>
      <c r="M8" s="33">
        <v>11</v>
      </c>
      <c r="N8" s="31">
        <v>4</v>
      </c>
      <c r="O8" s="32">
        <v>5</v>
      </c>
      <c r="P8" s="32">
        <v>9</v>
      </c>
    </row>
    <row r="9" spans="1:16" x14ac:dyDescent="0.3">
      <c r="D9" s="13" t="s">
        <v>16</v>
      </c>
      <c r="E9" s="21">
        <v>4</v>
      </c>
      <c r="F9" s="22">
        <v>4</v>
      </c>
      <c r="G9" s="22">
        <v>8</v>
      </c>
      <c r="H9" s="22">
        <v>4</v>
      </c>
      <c r="I9" s="22">
        <v>6</v>
      </c>
      <c r="J9" s="23">
        <v>10</v>
      </c>
      <c r="K9" s="32">
        <v>9</v>
      </c>
      <c r="L9" s="32">
        <v>5</v>
      </c>
      <c r="M9" s="33">
        <v>14</v>
      </c>
      <c r="N9" s="31">
        <v>4</v>
      </c>
      <c r="O9" s="32">
        <v>4</v>
      </c>
      <c r="P9" s="32">
        <v>8</v>
      </c>
    </row>
    <row r="10" spans="1:16" x14ac:dyDescent="0.3">
      <c r="D10" s="13" t="s">
        <v>15</v>
      </c>
      <c r="E10" s="21">
        <v>3</v>
      </c>
      <c r="F10" s="22">
        <v>9</v>
      </c>
      <c r="G10" s="22">
        <v>12</v>
      </c>
      <c r="H10" s="22">
        <v>8</v>
      </c>
      <c r="I10" s="22">
        <v>7</v>
      </c>
      <c r="J10" s="23">
        <v>15</v>
      </c>
      <c r="K10" s="32">
        <v>3</v>
      </c>
      <c r="L10" s="32">
        <v>6</v>
      </c>
      <c r="M10" s="33">
        <v>9</v>
      </c>
      <c r="N10" s="31">
        <v>3</v>
      </c>
      <c r="O10" s="32">
        <v>9</v>
      </c>
      <c r="P10" s="32">
        <v>12</v>
      </c>
    </row>
    <row r="11" spans="1:16" x14ac:dyDescent="0.3">
      <c r="D11" s="13" t="s">
        <v>14</v>
      </c>
      <c r="E11" s="21">
        <v>5</v>
      </c>
      <c r="F11" s="22">
        <v>6</v>
      </c>
      <c r="G11" s="22">
        <v>11</v>
      </c>
      <c r="H11" s="22">
        <v>4</v>
      </c>
      <c r="I11" s="22">
        <v>7</v>
      </c>
      <c r="J11" s="23">
        <v>11</v>
      </c>
      <c r="K11" s="32">
        <v>8</v>
      </c>
      <c r="L11" s="32">
        <v>6</v>
      </c>
      <c r="M11" s="33">
        <v>14</v>
      </c>
      <c r="N11" s="31">
        <v>5</v>
      </c>
      <c r="O11" s="32">
        <v>6</v>
      </c>
      <c r="P11" s="32">
        <v>11</v>
      </c>
    </row>
    <row r="12" spans="1:16" x14ac:dyDescent="0.3">
      <c r="D12" s="13" t="s">
        <v>13</v>
      </c>
      <c r="E12" s="21">
        <v>5</v>
      </c>
      <c r="F12" s="22">
        <v>9</v>
      </c>
      <c r="G12" s="22">
        <v>14</v>
      </c>
      <c r="H12" s="22">
        <v>3</v>
      </c>
      <c r="I12" s="22">
        <v>8</v>
      </c>
      <c r="J12" s="23">
        <v>11</v>
      </c>
      <c r="K12" s="32">
        <v>7</v>
      </c>
      <c r="L12" s="32">
        <v>12</v>
      </c>
      <c r="M12" s="33">
        <v>19</v>
      </c>
      <c r="N12" s="31">
        <v>5</v>
      </c>
      <c r="O12" s="32">
        <v>9</v>
      </c>
      <c r="P12" s="32">
        <v>14</v>
      </c>
    </row>
    <row r="13" spans="1:16" x14ac:dyDescent="0.3">
      <c r="D13" s="13" t="s">
        <v>12</v>
      </c>
      <c r="E13" s="21">
        <v>8</v>
      </c>
      <c r="F13" s="22">
        <v>4</v>
      </c>
      <c r="G13" s="22">
        <v>12</v>
      </c>
      <c r="H13" s="22">
        <v>7</v>
      </c>
      <c r="I13" s="22">
        <v>4</v>
      </c>
      <c r="J13" s="23">
        <v>11</v>
      </c>
      <c r="K13" s="32">
        <v>6</v>
      </c>
      <c r="L13" s="32">
        <v>4</v>
      </c>
      <c r="M13" s="33">
        <v>10</v>
      </c>
      <c r="N13" s="31">
        <v>8</v>
      </c>
      <c r="O13" s="32">
        <v>4</v>
      </c>
      <c r="P13" s="32">
        <v>12</v>
      </c>
    </row>
    <row r="14" spans="1:16" x14ac:dyDescent="0.3">
      <c r="D14" s="13" t="s">
        <v>11</v>
      </c>
      <c r="E14" s="21">
        <v>9</v>
      </c>
      <c r="F14" s="22">
        <v>14</v>
      </c>
      <c r="G14" s="22">
        <v>23</v>
      </c>
      <c r="H14" s="22">
        <v>6</v>
      </c>
      <c r="I14" s="22">
        <v>4</v>
      </c>
      <c r="J14" s="23">
        <v>10</v>
      </c>
      <c r="K14" s="32">
        <v>3</v>
      </c>
      <c r="L14" s="32">
        <v>8</v>
      </c>
      <c r="M14" s="33">
        <v>11</v>
      </c>
      <c r="N14" s="31">
        <v>9</v>
      </c>
      <c r="O14" s="32">
        <v>14</v>
      </c>
      <c r="P14" s="32">
        <v>23</v>
      </c>
    </row>
    <row r="15" spans="1:16" x14ac:dyDescent="0.3">
      <c r="D15" s="13" t="s">
        <v>10</v>
      </c>
      <c r="E15" s="21">
        <v>3</v>
      </c>
      <c r="F15" s="22">
        <v>7</v>
      </c>
      <c r="G15" s="22">
        <v>10</v>
      </c>
      <c r="H15" s="22">
        <v>9</v>
      </c>
      <c r="I15" s="22">
        <v>6</v>
      </c>
      <c r="J15" s="23">
        <v>15</v>
      </c>
      <c r="K15" s="32">
        <v>7</v>
      </c>
      <c r="L15" s="32">
        <v>8</v>
      </c>
      <c r="M15" s="33">
        <v>15</v>
      </c>
      <c r="N15" s="31">
        <v>3</v>
      </c>
      <c r="O15" s="32">
        <v>7</v>
      </c>
      <c r="P15" s="32">
        <v>10</v>
      </c>
    </row>
    <row r="16" spans="1:16" x14ac:dyDescent="0.3">
      <c r="D16" s="13" t="s">
        <v>9</v>
      </c>
      <c r="E16" s="21">
        <v>7</v>
      </c>
      <c r="F16" s="22">
        <v>5</v>
      </c>
      <c r="G16" s="22">
        <v>12</v>
      </c>
      <c r="H16" s="22">
        <v>6</v>
      </c>
      <c r="I16" s="22">
        <v>2</v>
      </c>
      <c r="J16" s="23">
        <v>8</v>
      </c>
      <c r="K16" s="32">
        <v>11</v>
      </c>
      <c r="L16" s="32">
        <v>8</v>
      </c>
      <c r="M16" s="33">
        <v>19</v>
      </c>
      <c r="N16" s="31">
        <v>7</v>
      </c>
      <c r="O16" s="32">
        <v>5</v>
      </c>
      <c r="P16" s="32">
        <v>12</v>
      </c>
    </row>
    <row r="17" spans="1:16" x14ac:dyDescent="0.3">
      <c r="D17" s="13" t="s">
        <v>8</v>
      </c>
      <c r="E17" s="21">
        <v>11</v>
      </c>
      <c r="F17" s="22">
        <v>12</v>
      </c>
      <c r="G17" s="22">
        <v>23</v>
      </c>
      <c r="H17" s="22">
        <v>12</v>
      </c>
      <c r="I17" s="22">
        <v>13</v>
      </c>
      <c r="J17" s="23">
        <v>25</v>
      </c>
      <c r="K17" s="32">
        <v>5</v>
      </c>
      <c r="L17" s="32">
        <v>4</v>
      </c>
      <c r="M17" s="33">
        <v>9</v>
      </c>
      <c r="N17" s="31">
        <v>11</v>
      </c>
      <c r="O17" s="32">
        <v>12</v>
      </c>
      <c r="P17" s="32">
        <v>23</v>
      </c>
    </row>
    <row r="18" spans="1:16" x14ac:dyDescent="0.3">
      <c r="D18" s="13" t="s">
        <v>7</v>
      </c>
      <c r="E18" s="21">
        <v>5</v>
      </c>
      <c r="F18" s="22">
        <v>9</v>
      </c>
      <c r="G18" s="22">
        <v>14</v>
      </c>
      <c r="H18" s="22">
        <v>5</v>
      </c>
      <c r="I18" s="22">
        <v>10</v>
      </c>
      <c r="J18" s="23">
        <v>15</v>
      </c>
      <c r="K18" s="32">
        <v>2</v>
      </c>
      <c r="L18" s="32">
        <v>9</v>
      </c>
      <c r="M18" s="33">
        <v>11</v>
      </c>
      <c r="N18" s="31">
        <v>5</v>
      </c>
      <c r="O18" s="32">
        <v>9</v>
      </c>
      <c r="P18" s="32">
        <v>14</v>
      </c>
    </row>
    <row r="19" spans="1:16" x14ac:dyDescent="0.3">
      <c r="D19" s="13" t="s">
        <v>6</v>
      </c>
      <c r="E19" s="21">
        <v>5</v>
      </c>
      <c r="F19" s="22">
        <v>7</v>
      </c>
      <c r="G19" s="22">
        <v>12</v>
      </c>
      <c r="H19" s="22">
        <v>4</v>
      </c>
      <c r="I19" s="22">
        <v>4</v>
      </c>
      <c r="J19" s="23">
        <v>8</v>
      </c>
      <c r="K19" s="32">
        <v>5</v>
      </c>
      <c r="L19" s="32">
        <v>6</v>
      </c>
      <c r="M19" s="33">
        <v>11</v>
      </c>
      <c r="N19" s="31">
        <v>5</v>
      </c>
      <c r="O19" s="32">
        <v>7</v>
      </c>
      <c r="P19" s="32">
        <v>12</v>
      </c>
    </row>
    <row r="20" spans="1:16" x14ac:dyDescent="0.3">
      <c r="D20" s="13" t="s">
        <v>5</v>
      </c>
      <c r="E20" s="21">
        <v>4</v>
      </c>
      <c r="F20" s="22">
        <v>4</v>
      </c>
      <c r="G20" s="22">
        <v>8</v>
      </c>
      <c r="H20" s="22">
        <v>8</v>
      </c>
      <c r="I20" s="22">
        <v>7</v>
      </c>
      <c r="J20" s="23">
        <v>15</v>
      </c>
      <c r="K20" s="32">
        <v>10</v>
      </c>
      <c r="L20" s="32">
        <v>9</v>
      </c>
      <c r="M20" s="33">
        <v>19</v>
      </c>
      <c r="N20" s="31">
        <v>4</v>
      </c>
      <c r="O20" s="32">
        <v>4</v>
      </c>
      <c r="P20" s="32">
        <v>8</v>
      </c>
    </row>
    <row r="21" spans="1:16" ht="15" thickBot="1" x14ac:dyDescent="0.35">
      <c r="D21" s="13" t="s">
        <v>4</v>
      </c>
      <c r="E21" s="21">
        <v>4</v>
      </c>
      <c r="F21" s="22">
        <v>6</v>
      </c>
      <c r="G21" s="22">
        <v>10</v>
      </c>
      <c r="H21" s="22">
        <v>4</v>
      </c>
      <c r="I21" s="22">
        <v>4</v>
      </c>
      <c r="J21" s="23">
        <v>8</v>
      </c>
      <c r="K21" s="32">
        <v>6</v>
      </c>
      <c r="L21" s="32">
        <v>4</v>
      </c>
      <c r="M21" s="33">
        <v>10</v>
      </c>
      <c r="N21" s="31">
        <v>4</v>
      </c>
      <c r="O21" s="32">
        <v>6</v>
      </c>
      <c r="P21" s="32">
        <v>10</v>
      </c>
    </row>
    <row r="22" spans="1:16" x14ac:dyDescent="0.3">
      <c r="A22" s="9" t="s">
        <v>41</v>
      </c>
      <c r="B22" s="10"/>
      <c r="D22" s="14" t="s">
        <v>33</v>
      </c>
      <c r="E22" s="18">
        <f>SUM(E4:E21)</f>
        <v>109</v>
      </c>
      <c r="F22" s="19">
        <f t="shared" ref="F22:J22" si="0">SUM(F4:F21)</f>
        <v>158</v>
      </c>
      <c r="G22" s="19">
        <f t="shared" si="0"/>
        <v>267</v>
      </c>
      <c r="H22" s="19">
        <f t="shared" si="0"/>
        <v>107</v>
      </c>
      <c r="I22" s="19">
        <f t="shared" si="0"/>
        <v>118</v>
      </c>
      <c r="J22" s="20">
        <f t="shared" si="0"/>
        <v>225</v>
      </c>
      <c r="K22" s="29">
        <f t="shared" ref="K22" si="1">SUM(K4:K21)</f>
        <v>107</v>
      </c>
      <c r="L22" s="29">
        <f t="shared" ref="L22" si="2">SUM(L4:L21)</f>
        <v>118</v>
      </c>
      <c r="M22" s="30">
        <f t="shared" ref="M22" si="3">SUM(M4:M21)</f>
        <v>225</v>
      </c>
      <c r="N22" s="28">
        <f t="shared" ref="N22" si="4">SUM(N4:N21)</f>
        <v>109</v>
      </c>
      <c r="O22" s="29">
        <f t="shared" ref="O22" si="5">SUM(O4:O21)</f>
        <v>158</v>
      </c>
      <c r="P22" s="29">
        <f t="shared" ref="P22" si="6">SUM(P4:P21)</f>
        <v>267</v>
      </c>
    </row>
    <row r="23" spans="1:16" ht="15" thickBot="1" x14ac:dyDescent="0.35">
      <c r="A23" s="5" t="s">
        <v>23</v>
      </c>
      <c r="B23" s="6" t="s">
        <v>35</v>
      </c>
      <c r="D23" s="14" t="s">
        <v>34</v>
      </c>
      <c r="E23" s="24">
        <f>E22/153</f>
        <v>0.71241830065359479</v>
      </c>
      <c r="F23" s="24">
        <f t="shared" ref="F23:P23" si="7">F22/153</f>
        <v>1.0326797385620916</v>
      </c>
      <c r="G23" s="24">
        <f t="shared" si="7"/>
        <v>1.7450980392156863</v>
      </c>
      <c r="H23" s="24">
        <f t="shared" si="7"/>
        <v>0.69934640522875813</v>
      </c>
      <c r="I23" s="24">
        <f t="shared" si="7"/>
        <v>0.77124183006535951</v>
      </c>
      <c r="J23" s="24">
        <f t="shared" si="7"/>
        <v>1.4705882352941178</v>
      </c>
      <c r="K23" s="24">
        <f t="shared" si="7"/>
        <v>0.69934640522875813</v>
      </c>
      <c r="L23" s="24">
        <f t="shared" si="7"/>
        <v>0.77124183006535951</v>
      </c>
      <c r="M23" s="24">
        <f t="shared" si="7"/>
        <v>1.4705882352941178</v>
      </c>
      <c r="N23" s="24">
        <f t="shared" si="7"/>
        <v>0.71241830065359479</v>
      </c>
      <c r="O23" s="24">
        <f t="shared" si="7"/>
        <v>1.0326797385620916</v>
      </c>
      <c r="P23" s="24">
        <f t="shared" si="7"/>
        <v>1.7450980392156863</v>
      </c>
    </row>
    <row r="24" spans="1:16" x14ac:dyDescent="0.3">
      <c r="A24" s="5" t="s">
        <v>22</v>
      </c>
      <c r="B24" s="6" t="s">
        <v>36</v>
      </c>
    </row>
    <row r="25" spans="1:16" x14ac:dyDescent="0.3">
      <c r="A25" s="5" t="s">
        <v>21</v>
      </c>
      <c r="B25" s="6" t="s">
        <v>37</v>
      </c>
    </row>
    <row r="26" spans="1:16" x14ac:dyDescent="0.3">
      <c r="A26" s="5" t="s">
        <v>25</v>
      </c>
      <c r="B26" s="6" t="s">
        <v>38</v>
      </c>
    </row>
    <row r="27" spans="1:16" x14ac:dyDescent="0.3">
      <c r="A27" s="5" t="s">
        <v>24</v>
      </c>
      <c r="B27" s="6" t="s">
        <v>39</v>
      </c>
    </row>
    <row r="28" spans="1:16" ht="15" thickBot="1" x14ac:dyDescent="0.35">
      <c r="A28" s="7" t="s">
        <v>26</v>
      </c>
      <c r="B28" s="8" t="s">
        <v>40</v>
      </c>
    </row>
  </sheetData>
  <autoFilter ref="D3:P23" xr:uid="{3A21BA1A-A49B-4373-A64D-4456165C6429}"/>
  <mergeCells count="3">
    <mergeCell ref="A22:B22"/>
    <mergeCell ref="E2:J2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and Poisson</vt:lpstr>
      <vt:lpstr>Winning Odds and Best Seats</vt:lpstr>
      <vt:lpstr>Simple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Nann</dc:creator>
  <cp:lastModifiedBy>Hermann Nann</cp:lastModifiedBy>
  <dcterms:created xsi:type="dcterms:W3CDTF">2021-01-16T20:26:13Z</dcterms:created>
  <dcterms:modified xsi:type="dcterms:W3CDTF">2021-01-17T17:59:12Z</dcterms:modified>
</cp:coreProperties>
</file>